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EstaPasta_de_trabalho" hidePivotFieldList="1" defaultThemeVersion="124226"/>
  <bookViews>
    <workbookView xWindow="0" yWindow="120" windowWidth="15120" windowHeight="7335" tabRatio="922"/>
  </bookViews>
  <sheets>
    <sheet name="Capa" sheetId="102" r:id="rId1"/>
    <sheet name="(1)Premissas" sheetId="85" r:id="rId2"/>
    <sheet name="(2)Insumo" sheetId="86" r:id="rId3"/>
    <sheet name="(3)Invest." sheetId="87" r:id="rId4"/>
    <sheet name="(4)Comp.Pessoal" sheetId="90" r:id="rId5"/>
    <sheet name="(5)Comp.Benef." sheetId="91" r:id="rId6"/>
    <sheet name="(6)Comp.Desp.G" sheetId="93" r:id="rId7"/>
    <sheet name="(7)Comp.Veic.Pas" sheetId="95" r:id="rId8"/>
    <sheet name="(8)Comp.Veic.Util." sheetId="96" r:id="rId9"/>
    <sheet name="(9)Comp.Motoc." sheetId="97" r:id="rId10"/>
    <sheet name="(10)Comp.Deprec." sheetId="100" r:id="rId11"/>
    <sheet name="(11)Proj.Deprec." sheetId="103" r:id="rId12"/>
    <sheet name="(12)Enc.Soc." sheetId="94" r:id="rId13"/>
    <sheet name="(13)Orçam.(FASE I)" sheetId="82" r:id="rId14"/>
    <sheet name="(14)Orçam.(FASE II)" sheetId="105" r:id="rId15"/>
    <sheet name="(15)Orçam.(ANO1)" sheetId="113" r:id="rId16"/>
    <sheet name="(16)Orçam.(ANO2)" sheetId="119" r:id="rId17"/>
    <sheet name="(17)Fluxo_Caixa" sheetId="111" r:id="rId18"/>
    <sheet name="(18)WACC" sheetId="114" r:id="rId19"/>
    <sheet name="(19)Vagas" sheetId="108" r:id="rId20"/>
    <sheet name="(20)Vaga_Hora" sheetId="107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1aumentos_11_1">#N/A</definedName>
    <definedName name="__2carência_11_1">#N/A</definedName>
    <definedName name="__3carência_salário_11_1">#N/A</definedName>
    <definedName name="__4carência_sd_11_1">#N/A</definedName>
    <definedName name="__5empréstimo_11_1">#N/A</definedName>
    <definedName name="__6inflação_11_1">#N/A</definedName>
    <definedName name="__7prazo_11_1">#N/A</definedName>
    <definedName name="__8salário_11_1">#N/A</definedName>
    <definedName name="__9taxa_11_1">#N/A</definedName>
    <definedName name="_10empréstimo_19_1">#N/A</definedName>
    <definedName name="_10taxa_19_1">#N/A</definedName>
    <definedName name="_11frota_2_1">#N/A</definedName>
    <definedName name="_12inflação_11_1">#N/A</definedName>
    <definedName name="_13inflação_19_1">#N/A</definedName>
    <definedName name="_14prazo_11_1">#N/A</definedName>
    <definedName name="_15prazo_19_1">#N/A</definedName>
    <definedName name="_16salário_11_1">#N/A</definedName>
    <definedName name="_17salário_19_1">#N/A</definedName>
    <definedName name="_18taxa_11_1">#N/A</definedName>
    <definedName name="_19taxa_19_1">#N/A</definedName>
    <definedName name="_1aumentos_11_1">#N/A</definedName>
    <definedName name="_1aumentos_19_1">#N/A</definedName>
    <definedName name="_2aumentos_19_1">#N/A</definedName>
    <definedName name="_2carência_11_1">#N/A</definedName>
    <definedName name="_2carência_19_1">#N/A</definedName>
    <definedName name="_3carência_11_1">#N/A</definedName>
    <definedName name="_3carência_salário_11_1">#N/A</definedName>
    <definedName name="_3carência_salário_19_1">#N/A</definedName>
    <definedName name="_4carência_19_1">#N/A</definedName>
    <definedName name="_4carência_sd_11_1">#N/A</definedName>
    <definedName name="_4carência_sd_19_1">#N/A</definedName>
    <definedName name="_5carência_salário_11_1">#N/A</definedName>
    <definedName name="_5empréstimo_11_1">#N/A</definedName>
    <definedName name="_5empréstimo_19_1">#N/A</definedName>
    <definedName name="_6carência_salário_19_1">#N/A</definedName>
    <definedName name="_6frota_2_1">#N/A</definedName>
    <definedName name="_6inflação_11_1">#N/A</definedName>
    <definedName name="_7carência_sd_11_1">#N/A</definedName>
    <definedName name="_7inflação_19_1">#N/A</definedName>
    <definedName name="_7prazo_11_1">#N/A</definedName>
    <definedName name="_8carência_sd_19_1">#N/A</definedName>
    <definedName name="_8prazo_19_1">#N/A</definedName>
    <definedName name="_8salário_11_1">#N/A</definedName>
    <definedName name="_9empréstimo_11_1">#N/A</definedName>
    <definedName name="_9salário_19_1">#N/A</definedName>
    <definedName name="_9taxa_11_1">#N/A</definedName>
    <definedName name="ANOFROTA" localSheetId="10">#REF!</definedName>
    <definedName name="ANOFROTA" localSheetId="12">#REF!</definedName>
    <definedName name="ANOFROTA" localSheetId="13">#REF!</definedName>
    <definedName name="ANOFROTA" localSheetId="14">#REF!</definedName>
    <definedName name="ANOFROTA" localSheetId="15">#REF!</definedName>
    <definedName name="ANOFROTA" localSheetId="16">#REF!</definedName>
    <definedName name="ANOFROTA" localSheetId="17">#REF!</definedName>
    <definedName name="ANOFROTA" localSheetId="18">#REF!</definedName>
    <definedName name="ANOFROTA" localSheetId="3">#REF!</definedName>
    <definedName name="ANOFROTA" localSheetId="5">#REF!</definedName>
    <definedName name="ANOFROTA" localSheetId="6">#REF!</definedName>
    <definedName name="ANOFROTA" localSheetId="8">#REF!</definedName>
    <definedName name="ANOFROTA" localSheetId="9">#REF!</definedName>
    <definedName name="ANOFROTA" localSheetId="0">#REF!</definedName>
    <definedName name="ANOFROTA">#REF!</definedName>
    <definedName name="ANOFROTA_12" localSheetId="16">#REF!</definedName>
    <definedName name="ANOFROTA_12">#REF!</definedName>
    <definedName name="ANOFROTA_2" localSheetId="16">#REF!</definedName>
    <definedName name="ANOFROTA_2">#REF!</definedName>
    <definedName name="ANOFROTA_5" localSheetId="16">#REF!</definedName>
    <definedName name="ANOFROTA_5">#REF!</definedName>
    <definedName name="ANOFROTA_7" localSheetId="16">#REF!</definedName>
    <definedName name="ANOFROTA_7">#REF!</definedName>
    <definedName name="ANOFROTA_8" localSheetId="16">#REF!</definedName>
    <definedName name="ANOFROTA_8">#REF!</definedName>
    <definedName name="_xlnm.Extract" localSheetId="10">'[1] URBANO 2ª PARTE'!#REF!</definedName>
    <definedName name="_xlnm.Extract" localSheetId="12">'[1] URBANO 2ª PARTE'!#REF!</definedName>
    <definedName name="_xlnm.Extract" localSheetId="13">'[1] URBANO 2ª PARTE'!#REF!</definedName>
    <definedName name="_xlnm.Extract" localSheetId="14">'[1] URBANO 2ª PARTE'!#REF!</definedName>
    <definedName name="_xlnm.Extract" localSheetId="15">'[1] URBANO 2ª PARTE'!#REF!</definedName>
    <definedName name="_xlnm.Extract" localSheetId="16">'[1] URBANO 2ª PARTE'!#REF!</definedName>
    <definedName name="_xlnm.Extract" localSheetId="17">'[1] URBANO 2ª PARTE'!#REF!</definedName>
    <definedName name="_xlnm.Extract" localSheetId="18">'[1] URBANO 2ª PARTE'!#REF!</definedName>
    <definedName name="_xlnm.Extract" localSheetId="3">'[1] URBANO 2ª PARTE'!#REF!</definedName>
    <definedName name="_xlnm.Extract" localSheetId="5">'[1] URBANO 2ª PARTE'!#REF!</definedName>
    <definedName name="_xlnm.Extract" localSheetId="6">'[1] URBANO 2ª PARTE'!#REF!</definedName>
    <definedName name="_xlnm.Extract" localSheetId="8">'[1] URBANO 2ª PARTE'!#REF!</definedName>
    <definedName name="_xlnm.Extract" localSheetId="9">'[1] URBANO 2ª PARTE'!#REF!</definedName>
    <definedName name="_xlnm.Extract" localSheetId="0">'[2] URBANO 2ª PARTE'!#REF!</definedName>
    <definedName name="_xlnm.Extract">'[1] URBANO 2ª PARTE'!#REF!</definedName>
    <definedName name="_xlnm.Print_Area" localSheetId="1">'(1)Premissas'!$A$1:$C$17</definedName>
    <definedName name="_xlnm.Print_Area" localSheetId="10">'(10)Comp.Deprec.'!$A$1:$I$121</definedName>
    <definedName name="_xlnm.Print_Area" localSheetId="11">'(11)Proj.Deprec.'!$A$1:$P$69</definedName>
    <definedName name="_xlnm.Print_Area" localSheetId="12">'(12)Enc.Soc.'!$A$1:$L$56</definedName>
    <definedName name="_xlnm.Print_Area" localSheetId="13">'(13)Orçam.(FASE I)'!$A$1:$J$141</definedName>
    <definedName name="_xlnm.Print_Area" localSheetId="14">'(14)Orçam.(FASE II)'!$A$1:$J$141</definedName>
    <definedName name="_xlnm.Print_Area" localSheetId="15">'(15)Orçam.(ANO1)'!$A$1:$J$144</definedName>
    <definedName name="_xlnm.Print_Area" localSheetId="16">'(16)Orçam.(ANO2)'!$A$1:$J$144</definedName>
    <definedName name="_xlnm.Print_Area" localSheetId="17">'(17)Fluxo_Caixa'!$A$1:$V$152</definedName>
    <definedName name="_xlnm.Print_Area" localSheetId="18">'(18)WACC'!$A$1:$H$86</definedName>
    <definedName name="_xlnm.Print_Area" localSheetId="19">'(19)Vagas'!$A$1:$L$64</definedName>
    <definedName name="_xlnm.Print_Area" localSheetId="2">'(2)Insumo'!$A$1:$I$114</definedName>
    <definedName name="_xlnm.Print_Area" localSheetId="20">'(20)Vaga_Hora'!$A$1:$I$90</definedName>
    <definedName name="_xlnm.Print_Area" localSheetId="3">'(3)Invest.'!$A$1:$I$65</definedName>
    <definedName name="_xlnm.Print_Area" localSheetId="4">'(4)Comp.Pessoal'!$A$1:$I$27</definedName>
    <definedName name="_xlnm.Print_Area" localSheetId="5">'(5)Comp.Benef.'!$A$1:$I$49</definedName>
    <definedName name="_xlnm.Print_Area" localSheetId="6">'(6)Comp.Desp.G'!$A$1:$F$50</definedName>
    <definedName name="_xlnm.Print_Area" localSheetId="7">'(7)Comp.Veic.Pas'!$A$1:$J$99</definedName>
    <definedName name="_xlnm.Print_Area" localSheetId="8">'(8)Comp.Veic.Util.'!$A$1:$J$99</definedName>
    <definedName name="_xlnm.Print_Area" localSheetId="9">'(9)Comp.Motoc.'!$A$1:$J$99</definedName>
    <definedName name="_xlnm.Print_Area" localSheetId="0">Capa!$A$1:$L$54</definedName>
    <definedName name="arla_32" localSheetId="16">#REF!</definedName>
    <definedName name="arla_32">#REF!</definedName>
    <definedName name="aumentos" localSheetId="0">#REF!</definedName>
    <definedName name="aumentos">#N/A</definedName>
    <definedName name="aumentos_1" localSheetId="0">#REF!</definedName>
    <definedName name="aumentos_1">#N/A</definedName>
    <definedName name="aumentos_10" localSheetId="10">#REF!</definedName>
    <definedName name="aumentos_10" localSheetId="12">#REF!</definedName>
    <definedName name="aumentos_10" localSheetId="13">#REF!</definedName>
    <definedName name="aumentos_10" localSheetId="14">#REF!</definedName>
    <definedName name="aumentos_10" localSheetId="15">#REF!</definedName>
    <definedName name="aumentos_10" localSheetId="16">#REF!</definedName>
    <definedName name="aumentos_10" localSheetId="17">#REF!</definedName>
    <definedName name="aumentos_10" localSheetId="18">#REF!</definedName>
    <definedName name="aumentos_10" localSheetId="3">#REF!</definedName>
    <definedName name="aumentos_10" localSheetId="4">#REF!</definedName>
    <definedName name="aumentos_10" localSheetId="5">#REF!</definedName>
    <definedName name="aumentos_10" localSheetId="6">#REF!</definedName>
    <definedName name="aumentos_10" localSheetId="8">#REF!</definedName>
    <definedName name="aumentos_10" localSheetId="9">#REF!</definedName>
    <definedName name="aumentos_10" localSheetId="0">#REF!</definedName>
    <definedName name="aumentos_10">#REF!</definedName>
    <definedName name="aumentos_11" localSheetId="10">#REF!</definedName>
    <definedName name="aumentos_11" localSheetId="12">#REF!</definedName>
    <definedName name="aumentos_11" localSheetId="13">#REF!</definedName>
    <definedName name="aumentos_11" localSheetId="14">#REF!</definedName>
    <definedName name="aumentos_11" localSheetId="15">#REF!</definedName>
    <definedName name="aumentos_11" localSheetId="16">#REF!</definedName>
    <definedName name="aumentos_11" localSheetId="17">#REF!</definedName>
    <definedName name="aumentos_11" localSheetId="18">#REF!</definedName>
    <definedName name="aumentos_11" localSheetId="3">#REF!</definedName>
    <definedName name="aumentos_11" localSheetId="5">#REF!</definedName>
    <definedName name="aumentos_11" localSheetId="6">#REF!</definedName>
    <definedName name="aumentos_11" localSheetId="8">#REF!</definedName>
    <definedName name="aumentos_11" localSheetId="9">#REF!</definedName>
    <definedName name="aumentos_11" localSheetId="0">#REF!</definedName>
    <definedName name="aumentos_11">#REF!</definedName>
    <definedName name="aumentos_11_1">NA()</definedName>
    <definedName name="aumentos_12" localSheetId="10">#REF!</definedName>
    <definedName name="aumentos_12" localSheetId="12">#REF!</definedName>
    <definedName name="aumentos_12" localSheetId="13">#REF!</definedName>
    <definedName name="aumentos_12" localSheetId="14">#REF!</definedName>
    <definedName name="aumentos_12" localSheetId="15">#REF!</definedName>
    <definedName name="aumentos_12" localSheetId="16">#REF!</definedName>
    <definedName name="aumentos_12" localSheetId="17">#REF!</definedName>
    <definedName name="aumentos_12" localSheetId="18">#REF!</definedName>
    <definedName name="aumentos_12" localSheetId="3">#REF!</definedName>
    <definedName name="aumentos_12" localSheetId="4">#REF!</definedName>
    <definedName name="aumentos_12" localSheetId="5">#REF!</definedName>
    <definedName name="aumentos_12" localSheetId="6">#REF!</definedName>
    <definedName name="aumentos_12" localSheetId="8">#REF!</definedName>
    <definedName name="aumentos_12" localSheetId="9">#REF!</definedName>
    <definedName name="aumentos_12" localSheetId="0">#REF!</definedName>
    <definedName name="aumentos_12">#REF!</definedName>
    <definedName name="aumentos_18" localSheetId="10">#REF!</definedName>
    <definedName name="aumentos_18" localSheetId="12">#REF!</definedName>
    <definedName name="aumentos_18" localSheetId="13">#REF!</definedName>
    <definedName name="aumentos_18" localSheetId="14">#REF!</definedName>
    <definedName name="aumentos_18" localSheetId="15">#REF!</definedName>
    <definedName name="aumentos_18" localSheetId="16">#REF!</definedName>
    <definedName name="aumentos_18" localSheetId="17">#REF!</definedName>
    <definedName name="aumentos_18" localSheetId="18">#REF!</definedName>
    <definedName name="aumentos_18" localSheetId="3">#REF!</definedName>
    <definedName name="aumentos_18" localSheetId="4">#REF!</definedName>
    <definedName name="aumentos_18" localSheetId="5">#REF!</definedName>
    <definedName name="aumentos_18" localSheetId="6">#REF!</definedName>
    <definedName name="aumentos_18" localSheetId="8">#REF!</definedName>
    <definedName name="aumentos_18" localSheetId="9">#REF!</definedName>
    <definedName name="aumentos_18" localSheetId="0">#REF!</definedName>
    <definedName name="aumentos_18">#REF!</definedName>
    <definedName name="aumentos_19" localSheetId="10">#REF!</definedName>
    <definedName name="aumentos_19" localSheetId="12">#REF!</definedName>
    <definedName name="aumentos_19" localSheetId="13">#REF!</definedName>
    <definedName name="aumentos_19" localSheetId="14">#REF!</definedName>
    <definedName name="aumentos_19" localSheetId="15">#REF!</definedName>
    <definedName name="aumentos_19" localSheetId="16">#REF!</definedName>
    <definedName name="aumentos_19" localSheetId="17">#REF!</definedName>
    <definedName name="aumentos_19" localSheetId="18">#REF!</definedName>
    <definedName name="aumentos_19" localSheetId="3">#REF!</definedName>
    <definedName name="aumentos_19" localSheetId="5">#REF!</definedName>
    <definedName name="aumentos_19" localSheetId="6">#REF!</definedName>
    <definedName name="aumentos_19" localSheetId="8">#REF!</definedName>
    <definedName name="aumentos_19" localSheetId="9">#REF!</definedName>
    <definedName name="aumentos_19" localSheetId="0">#REF!</definedName>
    <definedName name="aumentos_19">#REF!</definedName>
    <definedName name="aumentos_20" localSheetId="10">#REF!</definedName>
    <definedName name="aumentos_20" localSheetId="12">#REF!</definedName>
    <definedName name="aumentos_20" localSheetId="13">#REF!</definedName>
    <definedName name="aumentos_20" localSheetId="14">#REF!</definedName>
    <definedName name="aumentos_20" localSheetId="15">#REF!</definedName>
    <definedName name="aumentos_20" localSheetId="16">#REF!</definedName>
    <definedName name="aumentos_20" localSheetId="17">#REF!</definedName>
    <definedName name="aumentos_20" localSheetId="18">#REF!</definedName>
    <definedName name="aumentos_20" localSheetId="3">#REF!</definedName>
    <definedName name="aumentos_20" localSheetId="4">#REF!</definedName>
    <definedName name="aumentos_20" localSheetId="5">#REF!</definedName>
    <definedName name="aumentos_20" localSheetId="6">#REF!</definedName>
    <definedName name="aumentos_20" localSheetId="8">#REF!</definedName>
    <definedName name="aumentos_20" localSheetId="9">#REF!</definedName>
    <definedName name="aumentos_20" localSheetId="0">#REF!</definedName>
    <definedName name="aumentos_20">#REF!</definedName>
    <definedName name="aumentos_21" localSheetId="10">#REF!</definedName>
    <definedName name="aumentos_21" localSheetId="12">#REF!</definedName>
    <definedName name="aumentos_21" localSheetId="13">#REF!</definedName>
    <definedName name="aumentos_21" localSheetId="14">#REF!</definedName>
    <definedName name="aumentos_21" localSheetId="15">#REF!</definedName>
    <definedName name="aumentos_21" localSheetId="16">#REF!</definedName>
    <definedName name="aumentos_21" localSheetId="17">#REF!</definedName>
    <definedName name="aumentos_21" localSheetId="18">#REF!</definedName>
    <definedName name="aumentos_21" localSheetId="3">#REF!</definedName>
    <definedName name="aumentos_21" localSheetId="4">#REF!</definedName>
    <definedName name="aumentos_21" localSheetId="5">#REF!</definedName>
    <definedName name="aumentos_21" localSheetId="6">#REF!</definedName>
    <definedName name="aumentos_21" localSheetId="8">#REF!</definedName>
    <definedName name="aumentos_21" localSheetId="9">#REF!</definedName>
    <definedName name="aumentos_21" localSheetId="0">#REF!</definedName>
    <definedName name="aumentos_21">#REF!</definedName>
    <definedName name="aumentos_22" localSheetId="10">#REF!</definedName>
    <definedName name="aumentos_22" localSheetId="12">#REF!</definedName>
    <definedName name="aumentos_22" localSheetId="13">#REF!</definedName>
    <definedName name="aumentos_22" localSheetId="14">#REF!</definedName>
    <definedName name="aumentos_22" localSheetId="15">#REF!</definedName>
    <definedName name="aumentos_22" localSheetId="16">#REF!</definedName>
    <definedName name="aumentos_22" localSheetId="17">#REF!</definedName>
    <definedName name="aumentos_22" localSheetId="18">#REF!</definedName>
    <definedName name="aumentos_22" localSheetId="3">#REF!</definedName>
    <definedName name="aumentos_22" localSheetId="4">#REF!</definedName>
    <definedName name="aumentos_22" localSheetId="5">#REF!</definedName>
    <definedName name="aumentos_22" localSheetId="6">#REF!</definedName>
    <definedName name="aumentos_22" localSheetId="8">#REF!</definedName>
    <definedName name="aumentos_22" localSheetId="9">#REF!</definedName>
    <definedName name="aumentos_22" localSheetId="0">#REF!</definedName>
    <definedName name="aumentos_22">#REF!</definedName>
    <definedName name="aumentos_23" localSheetId="10">#REF!</definedName>
    <definedName name="aumentos_23" localSheetId="12">#REF!</definedName>
    <definedName name="aumentos_23" localSheetId="13">#REF!</definedName>
    <definedName name="aumentos_23" localSheetId="14">#REF!</definedName>
    <definedName name="aumentos_23" localSheetId="15">#REF!</definedName>
    <definedName name="aumentos_23" localSheetId="16">#REF!</definedName>
    <definedName name="aumentos_23" localSheetId="17">#REF!</definedName>
    <definedName name="aumentos_23" localSheetId="18">#REF!</definedName>
    <definedName name="aumentos_23" localSheetId="3">#REF!</definedName>
    <definedName name="aumentos_23" localSheetId="4">#REF!</definedName>
    <definedName name="aumentos_23" localSheetId="5">#REF!</definedName>
    <definedName name="aumentos_23" localSheetId="6">#REF!</definedName>
    <definedName name="aumentos_23" localSheetId="8">#REF!</definedName>
    <definedName name="aumentos_23" localSheetId="9">#REF!</definedName>
    <definedName name="aumentos_23" localSheetId="0">#REF!</definedName>
    <definedName name="aumentos_23">#REF!</definedName>
    <definedName name="aumentos_24" localSheetId="10">#REF!</definedName>
    <definedName name="aumentos_24" localSheetId="12">#REF!</definedName>
    <definedName name="aumentos_24" localSheetId="13">#REF!</definedName>
    <definedName name="aumentos_24" localSheetId="14">#REF!</definedName>
    <definedName name="aumentos_24" localSheetId="15">#REF!</definedName>
    <definedName name="aumentos_24" localSheetId="16">#REF!</definedName>
    <definedName name="aumentos_24" localSheetId="17">#REF!</definedName>
    <definedName name="aumentos_24" localSheetId="18">#REF!</definedName>
    <definedName name="aumentos_24" localSheetId="3">#REF!</definedName>
    <definedName name="aumentos_24" localSheetId="4">#REF!</definedName>
    <definedName name="aumentos_24" localSheetId="5">#REF!</definedName>
    <definedName name="aumentos_24" localSheetId="6">#REF!</definedName>
    <definedName name="aumentos_24" localSheetId="8">#REF!</definedName>
    <definedName name="aumentos_24" localSheetId="9">#REF!</definedName>
    <definedName name="aumentos_24" localSheetId="0">#REF!</definedName>
    <definedName name="aumentos_24">#REF!</definedName>
    <definedName name="aumentos_25" localSheetId="10">#REF!</definedName>
    <definedName name="aumentos_25" localSheetId="12">#REF!</definedName>
    <definedName name="aumentos_25" localSheetId="13">#REF!</definedName>
    <definedName name="aumentos_25" localSheetId="14">#REF!</definedName>
    <definedName name="aumentos_25" localSheetId="15">#REF!</definedName>
    <definedName name="aumentos_25" localSheetId="16">#REF!</definedName>
    <definedName name="aumentos_25" localSheetId="17">#REF!</definedName>
    <definedName name="aumentos_25" localSheetId="18">#REF!</definedName>
    <definedName name="aumentos_25" localSheetId="3">#REF!</definedName>
    <definedName name="aumentos_25" localSheetId="4">#REF!</definedName>
    <definedName name="aumentos_25" localSheetId="5">#REF!</definedName>
    <definedName name="aumentos_25" localSheetId="6">#REF!</definedName>
    <definedName name="aumentos_25" localSheetId="8">#REF!</definedName>
    <definedName name="aumentos_25" localSheetId="9">#REF!</definedName>
    <definedName name="aumentos_25" localSheetId="0">#REF!</definedName>
    <definedName name="aumentos_25">#REF!</definedName>
    <definedName name="aumentos_26" localSheetId="10">#REF!</definedName>
    <definedName name="aumentos_26" localSheetId="12">#REF!</definedName>
    <definedName name="aumentos_26" localSheetId="13">#REF!</definedName>
    <definedName name="aumentos_26" localSheetId="14">#REF!</definedName>
    <definedName name="aumentos_26" localSheetId="15">#REF!</definedName>
    <definedName name="aumentos_26" localSheetId="16">#REF!</definedName>
    <definedName name="aumentos_26" localSheetId="17">#REF!</definedName>
    <definedName name="aumentos_26" localSheetId="18">#REF!</definedName>
    <definedName name="aumentos_26" localSheetId="3">#REF!</definedName>
    <definedName name="aumentos_26" localSheetId="4">#REF!</definedName>
    <definedName name="aumentos_26" localSheetId="5">#REF!</definedName>
    <definedName name="aumentos_26" localSheetId="6">#REF!</definedName>
    <definedName name="aumentos_26" localSheetId="8">#REF!</definedName>
    <definedName name="aumentos_26" localSheetId="9">#REF!</definedName>
    <definedName name="aumentos_26" localSheetId="0">#REF!</definedName>
    <definedName name="aumentos_26">#REF!</definedName>
    <definedName name="aumentos_27" localSheetId="10">#REF!</definedName>
    <definedName name="aumentos_27" localSheetId="12">#REF!</definedName>
    <definedName name="aumentos_27" localSheetId="13">#REF!</definedName>
    <definedName name="aumentos_27" localSheetId="14">#REF!</definedName>
    <definedName name="aumentos_27" localSheetId="15">#REF!</definedName>
    <definedName name="aumentos_27" localSheetId="16">#REF!</definedName>
    <definedName name="aumentos_27" localSheetId="17">#REF!</definedName>
    <definedName name="aumentos_27" localSheetId="18">#REF!</definedName>
    <definedName name="aumentos_27" localSheetId="3">#REF!</definedName>
    <definedName name="aumentos_27" localSheetId="4">#REF!</definedName>
    <definedName name="aumentos_27" localSheetId="5">#REF!</definedName>
    <definedName name="aumentos_27" localSheetId="6">#REF!</definedName>
    <definedName name="aumentos_27" localSheetId="8">#REF!</definedName>
    <definedName name="aumentos_27" localSheetId="9">#REF!</definedName>
    <definedName name="aumentos_27" localSheetId="0">#REF!</definedName>
    <definedName name="aumentos_27">#REF!</definedName>
    <definedName name="aumentos_28" localSheetId="10">#REF!</definedName>
    <definedName name="aumentos_28" localSheetId="12">#REF!</definedName>
    <definedName name="aumentos_28" localSheetId="13">#REF!</definedName>
    <definedName name="aumentos_28" localSheetId="14">#REF!</definedName>
    <definedName name="aumentos_28" localSheetId="15">#REF!</definedName>
    <definedName name="aumentos_28" localSheetId="16">#REF!</definedName>
    <definedName name="aumentos_28" localSheetId="17">#REF!</definedName>
    <definedName name="aumentos_28" localSheetId="18">#REF!</definedName>
    <definedName name="aumentos_28" localSheetId="3">#REF!</definedName>
    <definedName name="aumentos_28" localSheetId="4">#REF!</definedName>
    <definedName name="aumentos_28" localSheetId="5">#REF!</definedName>
    <definedName name="aumentos_28" localSheetId="6">#REF!</definedName>
    <definedName name="aumentos_28" localSheetId="8">#REF!</definedName>
    <definedName name="aumentos_28" localSheetId="9">#REF!</definedName>
    <definedName name="aumentos_28" localSheetId="0">#REF!</definedName>
    <definedName name="aumentos_28">#REF!</definedName>
    <definedName name="aumentos_29" localSheetId="10">#REF!</definedName>
    <definedName name="aumentos_29" localSheetId="12">#REF!</definedName>
    <definedName name="aumentos_29" localSheetId="13">#REF!</definedName>
    <definedName name="aumentos_29" localSheetId="14">#REF!</definedName>
    <definedName name="aumentos_29" localSheetId="15">#REF!</definedName>
    <definedName name="aumentos_29" localSheetId="16">#REF!</definedName>
    <definedName name="aumentos_29" localSheetId="17">#REF!</definedName>
    <definedName name="aumentos_29" localSheetId="18">#REF!</definedName>
    <definedName name="aumentos_29" localSheetId="3">#REF!</definedName>
    <definedName name="aumentos_29" localSheetId="4">#REF!</definedName>
    <definedName name="aumentos_29" localSheetId="5">#REF!</definedName>
    <definedName name="aumentos_29" localSheetId="6">#REF!</definedName>
    <definedName name="aumentos_29" localSheetId="8">#REF!</definedName>
    <definedName name="aumentos_29" localSheetId="9">#REF!</definedName>
    <definedName name="aumentos_29" localSheetId="0">#REF!</definedName>
    <definedName name="aumentos_29">#REF!</definedName>
    <definedName name="aumentos_30" localSheetId="10">#REF!</definedName>
    <definedName name="aumentos_30" localSheetId="12">#REF!</definedName>
    <definedName name="aumentos_30" localSheetId="13">#REF!</definedName>
    <definedName name="aumentos_30" localSheetId="14">#REF!</definedName>
    <definedName name="aumentos_30" localSheetId="15">#REF!</definedName>
    <definedName name="aumentos_30" localSheetId="16">#REF!</definedName>
    <definedName name="aumentos_30" localSheetId="17">#REF!</definedName>
    <definedName name="aumentos_30" localSheetId="18">#REF!</definedName>
    <definedName name="aumentos_30" localSheetId="3">#REF!</definedName>
    <definedName name="aumentos_30" localSheetId="4">#REF!</definedName>
    <definedName name="aumentos_30" localSheetId="5">#REF!</definedName>
    <definedName name="aumentos_30" localSheetId="6">#REF!</definedName>
    <definedName name="aumentos_30" localSheetId="8">#REF!</definedName>
    <definedName name="aumentos_30" localSheetId="9">#REF!</definedName>
    <definedName name="aumentos_30" localSheetId="0">#REF!</definedName>
    <definedName name="aumentos_30">#REF!</definedName>
    <definedName name="aumentos_31" localSheetId="10">#REF!</definedName>
    <definedName name="aumentos_31" localSheetId="12">#REF!</definedName>
    <definedName name="aumentos_31" localSheetId="13">#REF!</definedName>
    <definedName name="aumentos_31" localSheetId="14">#REF!</definedName>
    <definedName name="aumentos_31" localSheetId="15">#REF!</definedName>
    <definedName name="aumentos_31" localSheetId="16">#REF!</definedName>
    <definedName name="aumentos_31" localSheetId="17">#REF!</definedName>
    <definedName name="aumentos_31" localSheetId="18">#REF!</definedName>
    <definedName name="aumentos_31" localSheetId="3">#REF!</definedName>
    <definedName name="aumentos_31" localSheetId="4">#REF!</definedName>
    <definedName name="aumentos_31" localSheetId="5">#REF!</definedName>
    <definedName name="aumentos_31" localSheetId="6">#REF!</definedName>
    <definedName name="aumentos_31" localSheetId="8">#REF!</definedName>
    <definedName name="aumentos_31" localSheetId="9">#REF!</definedName>
    <definedName name="aumentos_31" localSheetId="0">#REF!</definedName>
    <definedName name="aumentos_31">#REF!</definedName>
    <definedName name="aumentos_32" localSheetId="10">#REF!</definedName>
    <definedName name="aumentos_32" localSheetId="12">#REF!</definedName>
    <definedName name="aumentos_32" localSheetId="13">#REF!</definedName>
    <definedName name="aumentos_32" localSheetId="14">#REF!</definedName>
    <definedName name="aumentos_32" localSheetId="15">#REF!</definedName>
    <definedName name="aumentos_32" localSheetId="16">#REF!</definedName>
    <definedName name="aumentos_32" localSheetId="17">#REF!</definedName>
    <definedName name="aumentos_32" localSheetId="18">#REF!</definedName>
    <definedName name="aumentos_32" localSheetId="3">#REF!</definedName>
    <definedName name="aumentos_32" localSheetId="4">#REF!</definedName>
    <definedName name="aumentos_32" localSheetId="5">#REF!</definedName>
    <definedName name="aumentos_32" localSheetId="6">#REF!</definedName>
    <definedName name="aumentos_32" localSheetId="8">#REF!</definedName>
    <definedName name="aumentos_32" localSheetId="9">#REF!</definedName>
    <definedName name="aumentos_32" localSheetId="0">#REF!</definedName>
    <definedName name="aumentos_32">#REF!</definedName>
    <definedName name="aumentos_33" localSheetId="10">#REF!</definedName>
    <definedName name="aumentos_33" localSheetId="12">#REF!</definedName>
    <definedName name="aumentos_33" localSheetId="13">#REF!</definedName>
    <definedName name="aumentos_33" localSheetId="14">#REF!</definedName>
    <definedName name="aumentos_33" localSheetId="15">#REF!</definedName>
    <definedName name="aumentos_33" localSheetId="16">#REF!</definedName>
    <definedName name="aumentos_33" localSheetId="17">#REF!</definedName>
    <definedName name="aumentos_33" localSheetId="18">#REF!</definedName>
    <definedName name="aumentos_33" localSheetId="3">#REF!</definedName>
    <definedName name="aumentos_33" localSheetId="4">#REF!</definedName>
    <definedName name="aumentos_33" localSheetId="5">#REF!</definedName>
    <definedName name="aumentos_33" localSheetId="6">#REF!</definedName>
    <definedName name="aumentos_33" localSheetId="8">#REF!</definedName>
    <definedName name="aumentos_33" localSheetId="9">#REF!</definedName>
    <definedName name="aumentos_33" localSheetId="0">#REF!</definedName>
    <definedName name="aumentos_33">#REF!</definedName>
    <definedName name="aumentos_34" localSheetId="10">#REF!</definedName>
    <definedName name="aumentos_34" localSheetId="12">#REF!</definedName>
    <definedName name="aumentos_34" localSheetId="13">#REF!</definedName>
    <definedName name="aumentos_34" localSheetId="14">#REF!</definedName>
    <definedName name="aumentos_34" localSheetId="15">#REF!</definedName>
    <definedName name="aumentos_34" localSheetId="16">#REF!</definedName>
    <definedName name="aumentos_34" localSheetId="17">#REF!</definedName>
    <definedName name="aumentos_34" localSheetId="18">#REF!</definedName>
    <definedName name="aumentos_34" localSheetId="3">#REF!</definedName>
    <definedName name="aumentos_34" localSheetId="4">#REF!</definedName>
    <definedName name="aumentos_34" localSheetId="5">#REF!</definedName>
    <definedName name="aumentos_34" localSheetId="6">#REF!</definedName>
    <definedName name="aumentos_34" localSheetId="8">#REF!</definedName>
    <definedName name="aumentos_34" localSheetId="9">#REF!</definedName>
    <definedName name="aumentos_34" localSheetId="0">#REF!</definedName>
    <definedName name="aumentos_34">#REF!</definedName>
    <definedName name="aumentos_35" localSheetId="10">#REF!</definedName>
    <definedName name="aumentos_35" localSheetId="12">#REF!</definedName>
    <definedName name="aumentos_35" localSheetId="13">#REF!</definedName>
    <definedName name="aumentos_35" localSheetId="14">#REF!</definedName>
    <definedName name="aumentos_35" localSheetId="15">#REF!</definedName>
    <definedName name="aumentos_35" localSheetId="16">#REF!</definedName>
    <definedName name="aumentos_35" localSheetId="17">#REF!</definedName>
    <definedName name="aumentos_35" localSheetId="18">#REF!</definedName>
    <definedName name="aumentos_35" localSheetId="3">#REF!</definedName>
    <definedName name="aumentos_35" localSheetId="4">#REF!</definedName>
    <definedName name="aumentos_35" localSheetId="5">#REF!</definedName>
    <definedName name="aumentos_35" localSheetId="6">#REF!</definedName>
    <definedName name="aumentos_35" localSheetId="8">#REF!</definedName>
    <definedName name="aumentos_35" localSheetId="9">#REF!</definedName>
    <definedName name="aumentos_35" localSheetId="0">#REF!</definedName>
    <definedName name="aumentos_35">#REF!</definedName>
    <definedName name="aumentos_36" localSheetId="10">#REF!</definedName>
    <definedName name="aumentos_36" localSheetId="12">#REF!</definedName>
    <definedName name="aumentos_36" localSheetId="13">#REF!</definedName>
    <definedName name="aumentos_36" localSheetId="14">#REF!</definedName>
    <definedName name="aumentos_36" localSheetId="15">#REF!</definedName>
    <definedName name="aumentos_36" localSheetId="16">#REF!</definedName>
    <definedName name="aumentos_36" localSheetId="17">#REF!</definedName>
    <definedName name="aumentos_36" localSheetId="18">#REF!</definedName>
    <definedName name="aumentos_36" localSheetId="3">#REF!</definedName>
    <definedName name="aumentos_36" localSheetId="4">#REF!</definedName>
    <definedName name="aumentos_36" localSheetId="5">#REF!</definedName>
    <definedName name="aumentos_36" localSheetId="6">#REF!</definedName>
    <definedName name="aumentos_36" localSheetId="8">#REF!</definedName>
    <definedName name="aumentos_36" localSheetId="9">#REF!</definedName>
    <definedName name="aumentos_36" localSheetId="0">#REF!</definedName>
    <definedName name="aumentos_36">#REF!</definedName>
    <definedName name="aumentos_37" localSheetId="10">#REF!</definedName>
    <definedName name="aumentos_37" localSheetId="12">#REF!</definedName>
    <definedName name="aumentos_37" localSheetId="13">#REF!</definedName>
    <definedName name="aumentos_37" localSheetId="14">#REF!</definedName>
    <definedName name="aumentos_37" localSheetId="15">#REF!</definedName>
    <definedName name="aumentos_37" localSheetId="16">#REF!</definedName>
    <definedName name="aumentos_37" localSheetId="17">#REF!</definedName>
    <definedName name="aumentos_37" localSheetId="18">#REF!</definedName>
    <definedName name="aumentos_37" localSheetId="3">#REF!</definedName>
    <definedName name="aumentos_37" localSheetId="4">#REF!</definedName>
    <definedName name="aumentos_37" localSheetId="5">#REF!</definedName>
    <definedName name="aumentos_37" localSheetId="6">#REF!</definedName>
    <definedName name="aumentos_37" localSheetId="8">#REF!</definedName>
    <definedName name="aumentos_37" localSheetId="9">#REF!</definedName>
    <definedName name="aumentos_37" localSheetId="0">#REF!</definedName>
    <definedName name="aumentos_37">#REF!</definedName>
    <definedName name="aumentos_38" localSheetId="10">#REF!</definedName>
    <definedName name="aumentos_38" localSheetId="12">#REF!</definedName>
    <definedName name="aumentos_38" localSheetId="13">#REF!</definedName>
    <definedName name="aumentos_38" localSheetId="14">#REF!</definedName>
    <definedName name="aumentos_38" localSheetId="15">#REF!</definedName>
    <definedName name="aumentos_38" localSheetId="16">#REF!</definedName>
    <definedName name="aumentos_38" localSheetId="17">#REF!</definedName>
    <definedName name="aumentos_38" localSheetId="18">#REF!</definedName>
    <definedName name="aumentos_38" localSheetId="3">#REF!</definedName>
    <definedName name="aumentos_38" localSheetId="4">#REF!</definedName>
    <definedName name="aumentos_38" localSheetId="5">#REF!</definedName>
    <definedName name="aumentos_38" localSheetId="6">#REF!</definedName>
    <definedName name="aumentos_38" localSheetId="8">#REF!</definedName>
    <definedName name="aumentos_38" localSheetId="9">#REF!</definedName>
    <definedName name="aumentos_38" localSheetId="0">#REF!</definedName>
    <definedName name="aumentos_38">#REF!</definedName>
    <definedName name="aumentos_39" localSheetId="10">#REF!</definedName>
    <definedName name="aumentos_39" localSheetId="12">#REF!</definedName>
    <definedName name="aumentos_39" localSheetId="13">#REF!</definedName>
    <definedName name="aumentos_39" localSheetId="14">#REF!</definedName>
    <definedName name="aumentos_39" localSheetId="15">#REF!</definedName>
    <definedName name="aumentos_39" localSheetId="16">#REF!</definedName>
    <definedName name="aumentos_39" localSheetId="17">#REF!</definedName>
    <definedName name="aumentos_39" localSheetId="18">#REF!</definedName>
    <definedName name="aumentos_39" localSheetId="3">#REF!</definedName>
    <definedName name="aumentos_39" localSheetId="5">#REF!</definedName>
    <definedName name="aumentos_39" localSheetId="6">#REF!</definedName>
    <definedName name="aumentos_39" localSheetId="8">#REF!</definedName>
    <definedName name="aumentos_39" localSheetId="9">#REF!</definedName>
    <definedName name="aumentos_39" localSheetId="0">#REF!</definedName>
    <definedName name="aumentos_39">#REF!</definedName>
    <definedName name="aumentos_43" localSheetId="10">#REF!</definedName>
    <definedName name="aumentos_43" localSheetId="12">#REF!</definedName>
    <definedName name="aumentos_43" localSheetId="13">#REF!</definedName>
    <definedName name="aumentos_43" localSheetId="14">#REF!</definedName>
    <definedName name="aumentos_43" localSheetId="15">#REF!</definedName>
    <definedName name="aumentos_43" localSheetId="16">#REF!</definedName>
    <definedName name="aumentos_43" localSheetId="17">#REF!</definedName>
    <definedName name="aumentos_43" localSheetId="18">#REF!</definedName>
    <definedName name="aumentos_43" localSheetId="3">#REF!</definedName>
    <definedName name="aumentos_43" localSheetId="5">#REF!</definedName>
    <definedName name="aumentos_43" localSheetId="6">#REF!</definedName>
    <definedName name="aumentos_43" localSheetId="8">#REF!</definedName>
    <definedName name="aumentos_43" localSheetId="9">#REF!</definedName>
    <definedName name="aumentos_43" localSheetId="0">#REF!</definedName>
    <definedName name="aumentos_43">#REF!</definedName>
    <definedName name="aumentos_44" localSheetId="10">#REF!</definedName>
    <definedName name="aumentos_44" localSheetId="12">#REF!</definedName>
    <definedName name="aumentos_44" localSheetId="13">#REF!</definedName>
    <definedName name="aumentos_44" localSheetId="14">#REF!</definedName>
    <definedName name="aumentos_44" localSheetId="15">#REF!</definedName>
    <definedName name="aumentos_44" localSheetId="16">#REF!</definedName>
    <definedName name="aumentos_44" localSheetId="17">#REF!</definedName>
    <definedName name="aumentos_44" localSheetId="18">#REF!</definedName>
    <definedName name="aumentos_44" localSheetId="3">#REF!</definedName>
    <definedName name="aumentos_44" localSheetId="5">#REF!</definedName>
    <definedName name="aumentos_44" localSheetId="6">#REF!</definedName>
    <definedName name="aumentos_44" localSheetId="8">#REF!</definedName>
    <definedName name="aumentos_44" localSheetId="9">#REF!</definedName>
    <definedName name="aumentos_44" localSheetId="0">#REF!</definedName>
    <definedName name="aumentos_44">#REF!</definedName>
    <definedName name="aumentos_45" localSheetId="10">#REF!</definedName>
    <definedName name="aumentos_45" localSheetId="12">#REF!</definedName>
    <definedName name="aumentos_45" localSheetId="13">#REF!</definedName>
    <definedName name="aumentos_45" localSheetId="14">#REF!</definedName>
    <definedName name="aumentos_45" localSheetId="15">#REF!</definedName>
    <definedName name="aumentos_45" localSheetId="16">#REF!</definedName>
    <definedName name="aumentos_45" localSheetId="17">#REF!</definedName>
    <definedName name="aumentos_45" localSheetId="18">#REF!</definedName>
    <definedName name="aumentos_45" localSheetId="3">#REF!</definedName>
    <definedName name="aumentos_45" localSheetId="5">#REF!</definedName>
    <definedName name="aumentos_45" localSheetId="6">#REF!</definedName>
    <definedName name="aumentos_45" localSheetId="8">#REF!</definedName>
    <definedName name="aumentos_45" localSheetId="9">#REF!</definedName>
    <definedName name="aumentos_45" localSheetId="0">#REF!</definedName>
    <definedName name="aumentos_45">#REF!</definedName>
    <definedName name="aumentos_46" localSheetId="10">#REF!</definedName>
    <definedName name="aumentos_46" localSheetId="12">#REF!</definedName>
    <definedName name="aumentos_46" localSheetId="13">#REF!</definedName>
    <definedName name="aumentos_46" localSheetId="14">#REF!</definedName>
    <definedName name="aumentos_46" localSheetId="15">#REF!</definedName>
    <definedName name="aumentos_46" localSheetId="16">#REF!</definedName>
    <definedName name="aumentos_46" localSheetId="17">#REF!</definedName>
    <definedName name="aumentos_46" localSheetId="18">#REF!</definedName>
    <definedName name="aumentos_46" localSheetId="3">#REF!</definedName>
    <definedName name="aumentos_46" localSheetId="5">#REF!</definedName>
    <definedName name="aumentos_46" localSheetId="6">#REF!</definedName>
    <definedName name="aumentos_46" localSheetId="8">#REF!</definedName>
    <definedName name="aumentos_46" localSheetId="9">#REF!</definedName>
    <definedName name="aumentos_46" localSheetId="0">#REF!</definedName>
    <definedName name="aumentos_46">#REF!</definedName>
    <definedName name="aumentos_47" localSheetId="10">#REF!</definedName>
    <definedName name="aumentos_47" localSheetId="12">#REF!</definedName>
    <definedName name="aumentos_47" localSheetId="13">#REF!</definedName>
    <definedName name="aumentos_47" localSheetId="14">#REF!</definedName>
    <definedName name="aumentos_47" localSheetId="15">#REF!</definedName>
    <definedName name="aumentos_47" localSheetId="16">#REF!</definedName>
    <definedName name="aumentos_47" localSheetId="17">#REF!</definedName>
    <definedName name="aumentos_47" localSheetId="18">#REF!</definedName>
    <definedName name="aumentos_47" localSheetId="3">#REF!</definedName>
    <definedName name="aumentos_47" localSheetId="5">#REF!</definedName>
    <definedName name="aumentos_47" localSheetId="6">#REF!</definedName>
    <definedName name="aumentos_47" localSheetId="8">#REF!</definedName>
    <definedName name="aumentos_47" localSheetId="9">#REF!</definedName>
    <definedName name="aumentos_47" localSheetId="0">#REF!</definedName>
    <definedName name="aumentos_47">#REF!</definedName>
    <definedName name="aumentos_48" localSheetId="10">#REF!</definedName>
    <definedName name="aumentos_48" localSheetId="12">#REF!</definedName>
    <definedName name="aumentos_48" localSheetId="13">#REF!</definedName>
    <definedName name="aumentos_48" localSheetId="14">#REF!</definedName>
    <definedName name="aumentos_48" localSheetId="15">#REF!</definedName>
    <definedName name="aumentos_48" localSheetId="16">#REF!</definedName>
    <definedName name="aumentos_48" localSheetId="17">#REF!</definedName>
    <definedName name="aumentos_48" localSheetId="18">#REF!</definedName>
    <definedName name="aumentos_48" localSheetId="3">#REF!</definedName>
    <definedName name="aumentos_48" localSheetId="5">#REF!</definedName>
    <definedName name="aumentos_48" localSheetId="6">#REF!</definedName>
    <definedName name="aumentos_48" localSheetId="8">#REF!</definedName>
    <definedName name="aumentos_48" localSheetId="9">#REF!</definedName>
    <definedName name="aumentos_48" localSheetId="0">#REF!</definedName>
    <definedName name="aumentos_48">#REF!</definedName>
    <definedName name="aumentos_49" localSheetId="10">#REF!</definedName>
    <definedName name="aumentos_49" localSheetId="12">#REF!</definedName>
    <definedName name="aumentos_49" localSheetId="13">#REF!</definedName>
    <definedName name="aumentos_49" localSheetId="14">#REF!</definedName>
    <definedName name="aumentos_49" localSheetId="15">#REF!</definedName>
    <definedName name="aumentos_49" localSheetId="16">#REF!</definedName>
    <definedName name="aumentos_49" localSheetId="17">#REF!</definedName>
    <definedName name="aumentos_49" localSheetId="18">#REF!</definedName>
    <definedName name="aumentos_49" localSheetId="3">#REF!</definedName>
    <definedName name="aumentos_49" localSheetId="5">#REF!</definedName>
    <definedName name="aumentos_49" localSheetId="6">#REF!</definedName>
    <definedName name="aumentos_49" localSheetId="8">#REF!</definedName>
    <definedName name="aumentos_49" localSheetId="9">#REF!</definedName>
    <definedName name="aumentos_49" localSheetId="0">#REF!</definedName>
    <definedName name="aumentos_49">#REF!</definedName>
    <definedName name="aumentos_5" localSheetId="10">#REF!</definedName>
    <definedName name="aumentos_5" localSheetId="12">#REF!</definedName>
    <definedName name="aumentos_5" localSheetId="13">#REF!</definedName>
    <definedName name="aumentos_5" localSheetId="14">#REF!</definedName>
    <definedName name="aumentos_5" localSheetId="15">#REF!</definedName>
    <definedName name="aumentos_5" localSheetId="16">#REF!</definedName>
    <definedName name="aumentos_5" localSheetId="17">#REF!</definedName>
    <definedName name="aumentos_5" localSheetId="18">#REF!</definedName>
    <definedName name="aumentos_5" localSheetId="3">#REF!</definedName>
    <definedName name="aumentos_5" localSheetId="5">#REF!</definedName>
    <definedName name="aumentos_5" localSheetId="6">#REF!</definedName>
    <definedName name="aumentos_5" localSheetId="8">#REF!</definedName>
    <definedName name="aumentos_5" localSheetId="9">#REF!</definedName>
    <definedName name="aumentos_5" localSheetId="0">#REF!</definedName>
    <definedName name="aumentos_5">#REF!</definedName>
    <definedName name="aumentos_50" localSheetId="10">#REF!</definedName>
    <definedName name="aumentos_50" localSheetId="12">#REF!</definedName>
    <definedName name="aumentos_50" localSheetId="13">#REF!</definedName>
    <definedName name="aumentos_50" localSheetId="14">#REF!</definedName>
    <definedName name="aumentos_50" localSheetId="15">#REF!</definedName>
    <definedName name="aumentos_50" localSheetId="16">#REF!</definedName>
    <definedName name="aumentos_50" localSheetId="17">#REF!</definedName>
    <definedName name="aumentos_50" localSheetId="18">#REF!</definedName>
    <definedName name="aumentos_50" localSheetId="3">#REF!</definedName>
    <definedName name="aumentos_50" localSheetId="5">#REF!</definedName>
    <definedName name="aumentos_50" localSheetId="6">#REF!</definedName>
    <definedName name="aumentos_50" localSheetId="8">#REF!</definedName>
    <definedName name="aumentos_50" localSheetId="9">#REF!</definedName>
    <definedName name="aumentos_50" localSheetId="0">#REF!</definedName>
    <definedName name="aumentos_50">#REF!</definedName>
    <definedName name="aumentos_51" localSheetId="10">#REF!</definedName>
    <definedName name="aumentos_51" localSheetId="12">#REF!</definedName>
    <definedName name="aumentos_51" localSheetId="13">#REF!</definedName>
    <definedName name="aumentos_51" localSheetId="14">#REF!</definedName>
    <definedName name="aumentos_51" localSheetId="15">#REF!</definedName>
    <definedName name="aumentos_51" localSheetId="16">#REF!</definedName>
    <definedName name="aumentos_51" localSheetId="17">#REF!</definedName>
    <definedName name="aumentos_51" localSheetId="18">#REF!</definedName>
    <definedName name="aumentos_51" localSheetId="3">#REF!</definedName>
    <definedName name="aumentos_51" localSheetId="5">#REF!</definedName>
    <definedName name="aumentos_51" localSheetId="6">#REF!</definedName>
    <definedName name="aumentos_51" localSheetId="8">#REF!</definedName>
    <definedName name="aumentos_51" localSheetId="9">#REF!</definedName>
    <definedName name="aumentos_51" localSheetId="0">#REF!</definedName>
    <definedName name="aumentos_51">#REF!</definedName>
    <definedName name="aumentos_52" localSheetId="10">#REF!</definedName>
    <definedName name="aumentos_52" localSheetId="12">#REF!</definedName>
    <definedName name="aumentos_52" localSheetId="13">#REF!</definedName>
    <definedName name="aumentos_52" localSheetId="14">#REF!</definedName>
    <definedName name="aumentos_52" localSheetId="15">#REF!</definedName>
    <definedName name="aumentos_52" localSheetId="16">#REF!</definedName>
    <definedName name="aumentos_52" localSheetId="17">#REF!</definedName>
    <definedName name="aumentos_52" localSheetId="18">#REF!</definedName>
    <definedName name="aumentos_52" localSheetId="3">#REF!</definedName>
    <definedName name="aumentos_52" localSheetId="5">#REF!</definedName>
    <definedName name="aumentos_52" localSheetId="6">#REF!</definedName>
    <definedName name="aumentos_52" localSheetId="8">#REF!</definedName>
    <definedName name="aumentos_52" localSheetId="9">#REF!</definedName>
    <definedName name="aumentos_52" localSheetId="0">#REF!</definedName>
    <definedName name="aumentos_52">#REF!</definedName>
    <definedName name="aumentos_53" localSheetId="10">#REF!</definedName>
    <definedName name="aumentos_53" localSheetId="12">#REF!</definedName>
    <definedName name="aumentos_53" localSheetId="13">#REF!</definedName>
    <definedName name="aumentos_53" localSheetId="14">#REF!</definedName>
    <definedName name="aumentos_53" localSheetId="15">#REF!</definedName>
    <definedName name="aumentos_53" localSheetId="16">#REF!</definedName>
    <definedName name="aumentos_53" localSheetId="17">#REF!</definedName>
    <definedName name="aumentos_53" localSheetId="18">#REF!</definedName>
    <definedName name="aumentos_53" localSheetId="3">#REF!</definedName>
    <definedName name="aumentos_53" localSheetId="5">#REF!</definedName>
    <definedName name="aumentos_53" localSheetId="6">#REF!</definedName>
    <definedName name="aumentos_53" localSheetId="8">#REF!</definedName>
    <definedName name="aumentos_53" localSheetId="9">#REF!</definedName>
    <definedName name="aumentos_53" localSheetId="0">#REF!</definedName>
    <definedName name="aumentos_53">#REF!</definedName>
    <definedName name="aumentos_54" localSheetId="10">#REF!</definedName>
    <definedName name="aumentos_54" localSheetId="12">#REF!</definedName>
    <definedName name="aumentos_54" localSheetId="13">#REF!</definedName>
    <definedName name="aumentos_54" localSheetId="14">#REF!</definedName>
    <definedName name="aumentos_54" localSheetId="15">#REF!</definedName>
    <definedName name="aumentos_54" localSheetId="16">#REF!</definedName>
    <definedName name="aumentos_54" localSheetId="17">#REF!</definedName>
    <definedName name="aumentos_54" localSheetId="18">#REF!</definedName>
    <definedName name="aumentos_54" localSheetId="3">#REF!</definedName>
    <definedName name="aumentos_54" localSheetId="5">#REF!</definedName>
    <definedName name="aumentos_54" localSheetId="6">#REF!</definedName>
    <definedName name="aumentos_54" localSheetId="8">#REF!</definedName>
    <definedName name="aumentos_54" localSheetId="9">#REF!</definedName>
    <definedName name="aumentos_54" localSheetId="0">#REF!</definedName>
    <definedName name="aumentos_54">#REF!</definedName>
    <definedName name="aumentos_55" localSheetId="10">#REF!</definedName>
    <definedName name="aumentos_55" localSheetId="12">#REF!</definedName>
    <definedName name="aumentos_55" localSheetId="13">#REF!</definedName>
    <definedName name="aumentos_55" localSheetId="14">#REF!</definedName>
    <definedName name="aumentos_55" localSheetId="15">#REF!</definedName>
    <definedName name="aumentos_55" localSheetId="16">#REF!</definedName>
    <definedName name="aumentos_55" localSheetId="17">#REF!</definedName>
    <definedName name="aumentos_55" localSheetId="18">#REF!</definedName>
    <definedName name="aumentos_55" localSheetId="3">#REF!</definedName>
    <definedName name="aumentos_55" localSheetId="5">#REF!</definedName>
    <definedName name="aumentos_55" localSheetId="6">#REF!</definedName>
    <definedName name="aumentos_55" localSheetId="8">#REF!</definedName>
    <definedName name="aumentos_55" localSheetId="9">#REF!</definedName>
    <definedName name="aumentos_55" localSheetId="0">#REF!</definedName>
    <definedName name="aumentos_55">#REF!</definedName>
    <definedName name="aumentos_56" localSheetId="10">#REF!</definedName>
    <definedName name="aumentos_56" localSheetId="12">#REF!</definedName>
    <definedName name="aumentos_56" localSheetId="13">#REF!</definedName>
    <definedName name="aumentos_56" localSheetId="14">#REF!</definedName>
    <definedName name="aumentos_56" localSheetId="15">#REF!</definedName>
    <definedName name="aumentos_56" localSheetId="16">#REF!</definedName>
    <definedName name="aumentos_56" localSheetId="17">#REF!</definedName>
    <definedName name="aumentos_56" localSheetId="18">#REF!</definedName>
    <definedName name="aumentos_56" localSheetId="3">#REF!</definedName>
    <definedName name="aumentos_56" localSheetId="5">#REF!</definedName>
    <definedName name="aumentos_56" localSheetId="6">#REF!</definedName>
    <definedName name="aumentos_56" localSheetId="8">#REF!</definedName>
    <definedName name="aumentos_56" localSheetId="9">#REF!</definedName>
    <definedName name="aumentos_56" localSheetId="0">#REF!</definedName>
    <definedName name="aumentos_56">#REF!</definedName>
    <definedName name="aumentos_57" localSheetId="10">#REF!</definedName>
    <definedName name="aumentos_57" localSheetId="12">#REF!</definedName>
    <definedName name="aumentos_57" localSheetId="13">#REF!</definedName>
    <definedName name="aumentos_57" localSheetId="14">#REF!</definedName>
    <definedName name="aumentos_57" localSheetId="15">#REF!</definedName>
    <definedName name="aumentos_57" localSheetId="16">#REF!</definedName>
    <definedName name="aumentos_57" localSheetId="17">#REF!</definedName>
    <definedName name="aumentos_57" localSheetId="18">#REF!</definedName>
    <definedName name="aumentos_57" localSheetId="3">#REF!</definedName>
    <definedName name="aumentos_57" localSheetId="5">#REF!</definedName>
    <definedName name="aumentos_57" localSheetId="6">#REF!</definedName>
    <definedName name="aumentos_57" localSheetId="8">#REF!</definedName>
    <definedName name="aumentos_57" localSheetId="9">#REF!</definedName>
    <definedName name="aumentos_57" localSheetId="0">#REF!</definedName>
    <definedName name="aumentos_57">#REF!</definedName>
    <definedName name="aumentos_58" localSheetId="10">#REF!</definedName>
    <definedName name="aumentos_58" localSheetId="12">#REF!</definedName>
    <definedName name="aumentos_58" localSheetId="13">#REF!</definedName>
    <definedName name="aumentos_58" localSheetId="14">#REF!</definedName>
    <definedName name="aumentos_58" localSheetId="15">#REF!</definedName>
    <definedName name="aumentos_58" localSheetId="16">#REF!</definedName>
    <definedName name="aumentos_58" localSheetId="17">#REF!</definedName>
    <definedName name="aumentos_58" localSheetId="18">#REF!</definedName>
    <definedName name="aumentos_58" localSheetId="3">#REF!</definedName>
    <definedName name="aumentos_58" localSheetId="5">#REF!</definedName>
    <definedName name="aumentos_58" localSheetId="6">#REF!</definedName>
    <definedName name="aumentos_58" localSheetId="8">#REF!</definedName>
    <definedName name="aumentos_58" localSheetId="9">#REF!</definedName>
    <definedName name="aumentos_58" localSheetId="0">#REF!</definedName>
    <definedName name="aumentos_58">#REF!</definedName>
    <definedName name="aumentos_59" localSheetId="10">#REF!</definedName>
    <definedName name="aumentos_59" localSheetId="12">#REF!</definedName>
    <definedName name="aumentos_59" localSheetId="13">#REF!</definedName>
    <definedName name="aumentos_59" localSheetId="14">#REF!</definedName>
    <definedName name="aumentos_59" localSheetId="15">#REF!</definedName>
    <definedName name="aumentos_59" localSheetId="16">#REF!</definedName>
    <definedName name="aumentos_59" localSheetId="17">#REF!</definedName>
    <definedName name="aumentos_59" localSheetId="18">#REF!</definedName>
    <definedName name="aumentos_59" localSheetId="3">#REF!</definedName>
    <definedName name="aumentos_59" localSheetId="5">#REF!</definedName>
    <definedName name="aumentos_59" localSheetId="6">#REF!</definedName>
    <definedName name="aumentos_59" localSheetId="8">#REF!</definedName>
    <definedName name="aumentos_59" localSheetId="9">#REF!</definedName>
    <definedName name="aumentos_59" localSheetId="0">#REF!</definedName>
    <definedName name="aumentos_59">#REF!</definedName>
    <definedName name="aumentos_6" localSheetId="10">#REF!</definedName>
    <definedName name="aumentos_6" localSheetId="12">#REF!</definedName>
    <definedName name="aumentos_6" localSheetId="13">#REF!</definedName>
    <definedName name="aumentos_6" localSheetId="14">#REF!</definedName>
    <definedName name="aumentos_6" localSheetId="15">#REF!</definedName>
    <definedName name="aumentos_6" localSheetId="16">#REF!</definedName>
    <definedName name="aumentos_6" localSheetId="17">#REF!</definedName>
    <definedName name="aumentos_6" localSheetId="18">#REF!</definedName>
    <definedName name="aumentos_6" localSheetId="3">#REF!</definedName>
    <definedName name="aumentos_6" localSheetId="5">#REF!</definedName>
    <definedName name="aumentos_6" localSheetId="6">#REF!</definedName>
    <definedName name="aumentos_6" localSheetId="8">#REF!</definedName>
    <definedName name="aumentos_6" localSheetId="9">#REF!</definedName>
    <definedName name="aumentos_6" localSheetId="0">#REF!</definedName>
    <definedName name="aumentos_6">#REF!</definedName>
    <definedName name="aumentos_60" localSheetId="10">#REF!</definedName>
    <definedName name="aumentos_60" localSheetId="12">#REF!</definedName>
    <definedName name="aumentos_60" localSheetId="13">#REF!</definedName>
    <definedName name="aumentos_60" localSheetId="14">#REF!</definedName>
    <definedName name="aumentos_60" localSheetId="15">#REF!</definedName>
    <definedName name="aumentos_60" localSheetId="16">#REF!</definedName>
    <definedName name="aumentos_60" localSheetId="17">#REF!</definedName>
    <definedName name="aumentos_60" localSheetId="18">#REF!</definedName>
    <definedName name="aumentos_60" localSheetId="3">#REF!</definedName>
    <definedName name="aumentos_60" localSheetId="5">#REF!</definedName>
    <definedName name="aumentos_60" localSheetId="6">#REF!</definedName>
    <definedName name="aumentos_60" localSheetId="8">#REF!</definedName>
    <definedName name="aumentos_60" localSheetId="9">#REF!</definedName>
    <definedName name="aumentos_60" localSheetId="0">#REF!</definedName>
    <definedName name="aumentos_60">#REF!</definedName>
    <definedName name="aumentos_61" localSheetId="10">#REF!</definedName>
    <definedName name="aumentos_61" localSheetId="12">#REF!</definedName>
    <definedName name="aumentos_61" localSheetId="13">#REF!</definedName>
    <definedName name="aumentos_61" localSheetId="14">#REF!</definedName>
    <definedName name="aumentos_61" localSheetId="15">#REF!</definedName>
    <definedName name="aumentos_61" localSheetId="16">#REF!</definedName>
    <definedName name="aumentos_61" localSheetId="17">#REF!</definedName>
    <definedName name="aumentos_61" localSheetId="18">#REF!</definedName>
    <definedName name="aumentos_61" localSheetId="3">#REF!</definedName>
    <definedName name="aumentos_61" localSheetId="5">#REF!</definedName>
    <definedName name="aumentos_61" localSheetId="6">#REF!</definedName>
    <definedName name="aumentos_61" localSheetId="8">#REF!</definedName>
    <definedName name="aumentos_61" localSheetId="9">#REF!</definedName>
    <definedName name="aumentos_61" localSheetId="0">#REF!</definedName>
    <definedName name="aumentos_61">#REF!</definedName>
    <definedName name="aumentos_62" localSheetId="10">#REF!</definedName>
    <definedName name="aumentos_62" localSheetId="12">#REF!</definedName>
    <definedName name="aumentos_62" localSheetId="13">#REF!</definedName>
    <definedName name="aumentos_62" localSheetId="14">#REF!</definedName>
    <definedName name="aumentos_62" localSheetId="15">#REF!</definedName>
    <definedName name="aumentos_62" localSheetId="16">#REF!</definedName>
    <definedName name="aumentos_62" localSheetId="17">#REF!</definedName>
    <definedName name="aumentos_62" localSheetId="18">#REF!</definedName>
    <definedName name="aumentos_62" localSheetId="3">#REF!</definedName>
    <definedName name="aumentos_62" localSheetId="5">#REF!</definedName>
    <definedName name="aumentos_62" localSheetId="6">#REF!</definedName>
    <definedName name="aumentos_62" localSheetId="8">#REF!</definedName>
    <definedName name="aumentos_62" localSheetId="9">#REF!</definedName>
    <definedName name="aumentos_62" localSheetId="0">#REF!</definedName>
    <definedName name="aumentos_62">#REF!</definedName>
    <definedName name="aumentos_7" localSheetId="0">#REF!</definedName>
    <definedName name="aumentos_7">#N/A</definedName>
    <definedName name="aumentos_70" localSheetId="10">#REF!</definedName>
    <definedName name="aumentos_70" localSheetId="12">#REF!</definedName>
    <definedName name="aumentos_70" localSheetId="13">#REF!</definedName>
    <definedName name="aumentos_70" localSheetId="14">#REF!</definedName>
    <definedName name="aumentos_70" localSheetId="15">#REF!</definedName>
    <definedName name="aumentos_70" localSheetId="16">#REF!</definedName>
    <definedName name="aumentos_70" localSheetId="17">#REF!</definedName>
    <definedName name="aumentos_70" localSheetId="18">#REF!</definedName>
    <definedName name="aumentos_70" localSheetId="3">#REF!</definedName>
    <definedName name="aumentos_70" localSheetId="4">#REF!</definedName>
    <definedName name="aumentos_70" localSheetId="5">#REF!</definedName>
    <definedName name="aumentos_70" localSheetId="6">#REF!</definedName>
    <definedName name="aumentos_70" localSheetId="8">#REF!</definedName>
    <definedName name="aumentos_70" localSheetId="9">#REF!</definedName>
    <definedName name="aumentos_70" localSheetId="0">#REF!</definedName>
    <definedName name="aumentos_70">#REF!</definedName>
    <definedName name="aumentos_71" localSheetId="10">#REF!</definedName>
    <definedName name="aumentos_71" localSheetId="12">#REF!</definedName>
    <definedName name="aumentos_71" localSheetId="13">#REF!</definedName>
    <definedName name="aumentos_71" localSheetId="14">#REF!</definedName>
    <definedName name="aumentos_71" localSheetId="15">#REF!</definedName>
    <definedName name="aumentos_71" localSheetId="16">#REF!</definedName>
    <definedName name="aumentos_71" localSheetId="17">#REF!</definedName>
    <definedName name="aumentos_71" localSheetId="18">#REF!</definedName>
    <definedName name="aumentos_71" localSheetId="3">#REF!</definedName>
    <definedName name="aumentos_71" localSheetId="5">#REF!</definedName>
    <definedName name="aumentos_71" localSheetId="6">#REF!</definedName>
    <definedName name="aumentos_71" localSheetId="8">#REF!</definedName>
    <definedName name="aumentos_71" localSheetId="9">#REF!</definedName>
    <definedName name="aumentos_71" localSheetId="0">#REF!</definedName>
    <definedName name="aumentos_71">#REF!</definedName>
    <definedName name="aumentos_72" localSheetId="10">#REF!</definedName>
    <definedName name="aumentos_72" localSheetId="12">#REF!</definedName>
    <definedName name="aumentos_72" localSheetId="13">#REF!</definedName>
    <definedName name="aumentos_72" localSheetId="14">#REF!</definedName>
    <definedName name="aumentos_72" localSheetId="15">#REF!</definedName>
    <definedName name="aumentos_72" localSheetId="16">#REF!</definedName>
    <definedName name="aumentos_72" localSheetId="17">#REF!</definedName>
    <definedName name="aumentos_72" localSheetId="18">#REF!</definedName>
    <definedName name="aumentos_72" localSheetId="3">#REF!</definedName>
    <definedName name="aumentos_72" localSheetId="5">#REF!</definedName>
    <definedName name="aumentos_72" localSheetId="6">#REF!</definedName>
    <definedName name="aumentos_72" localSheetId="8">#REF!</definedName>
    <definedName name="aumentos_72" localSheetId="9">#REF!</definedName>
    <definedName name="aumentos_72" localSheetId="0">#REF!</definedName>
    <definedName name="aumentos_72">#REF!</definedName>
    <definedName name="aumentos_73" localSheetId="10">#REF!</definedName>
    <definedName name="aumentos_73" localSheetId="12">#REF!</definedName>
    <definedName name="aumentos_73" localSheetId="13">#REF!</definedName>
    <definedName name="aumentos_73" localSheetId="14">#REF!</definedName>
    <definedName name="aumentos_73" localSheetId="15">#REF!</definedName>
    <definedName name="aumentos_73" localSheetId="16">#REF!</definedName>
    <definedName name="aumentos_73" localSheetId="17">#REF!</definedName>
    <definedName name="aumentos_73" localSheetId="18">#REF!</definedName>
    <definedName name="aumentos_73" localSheetId="3">#REF!</definedName>
    <definedName name="aumentos_73" localSheetId="5">#REF!</definedName>
    <definedName name="aumentos_73" localSheetId="6">#REF!</definedName>
    <definedName name="aumentos_73" localSheetId="8">#REF!</definedName>
    <definedName name="aumentos_73" localSheetId="9">#REF!</definedName>
    <definedName name="aumentos_73" localSheetId="0">#REF!</definedName>
    <definedName name="aumentos_73">#REF!</definedName>
    <definedName name="aumentos_74" localSheetId="10">#REF!</definedName>
    <definedName name="aumentos_74" localSheetId="12">#REF!</definedName>
    <definedName name="aumentos_74" localSheetId="13">#REF!</definedName>
    <definedName name="aumentos_74" localSheetId="14">#REF!</definedName>
    <definedName name="aumentos_74" localSheetId="15">#REF!</definedName>
    <definedName name="aumentos_74" localSheetId="16">#REF!</definedName>
    <definedName name="aumentos_74" localSheetId="17">#REF!</definedName>
    <definedName name="aumentos_74" localSheetId="18">#REF!</definedName>
    <definedName name="aumentos_74" localSheetId="3">#REF!</definedName>
    <definedName name="aumentos_74" localSheetId="5">#REF!</definedName>
    <definedName name="aumentos_74" localSheetId="6">#REF!</definedName>
    <definedName name="aumentos_74" localSheetId="8">#REF!</definedName>
    <definedName name="aumentos_74" localSheetId="9">#REF!</definedName>
    <definedName name="aumentos_74" localSheetId="0">#REF!</definedName>
    <definedName name="aumentos_74">#REF!</definedName>
    <definedName name="aumentos_75" localSheetId="10">#REF!</definedName>
    <definedName name="aumentos_75" localSheetId="12">#REF!</definedName>
    <definedName name="aumentos_75" localSheetId="13">#REF!</definedName>
    <definedName name="aumentos_75" localSheetId="14">#REF!</definedName>
    <definedName name="aumentos_75" localSheetId="15">#REF!</definedName>
    <definedName name="aumentos_75" localSheetId="16">#REF!</definedName>
    <definedName name="aumentos_75" localSheetId="17">#REF!</definedName>
    <definedName name="aumentos_75" localSheetId="18">#REF!</definedName>
    <definedName name="aumentos_75" localSheetId="3">#REF!</definedName>
    <definedName name="aumentos_75" localSheetId="5">#REF!</definedName>
    <definedName name="aumentos_75" localSheetId="6">#REF!</definedName>
    <definedName name="aumentos_75" localSheetId="8">#REF!</definedName>
    <definedName name="aumentos_75" localSheetId="9">#REF!</definedName>
    <definedName name="aumentos_75" localSheetId="0">#REF!</definedName>
    <definedName name="aumentos_75">#REF!</definedName>
    <definedName name="aumentos_76" localSheetId="10">#REF!</definedName>
    <definedName name="aumentos_76" localSheetId="12">#REF!</definedName>
    <definedName name="aumentos_76" localSheetId="13">#REF!</definedName>
    <definedName name="aumentos_76" localSheetId="14">#REF!</definedName>
    <definedName name="aumentos_76" localSheetId="15">#REF!</definedName>
    <definedName name="aumentos_76" localSheetId="16">#REF!</definedName>
    <definedName name="aumentos_76" localSheetId="17">#REF!</definedName>
    <definedName name="aumentos_76" localSheetId="18">#REF!</definedName>
    <definedName name="aumentos_76" localSheetId="3">#REF!</definedName>
    <definedName name="aumentos_76" localSheetId="5">#REF!</definedName>
    <definedName name="aumentos_76" localSheetId="6">#REF!</definedName>
    <definedName name="aumentos_76" localSheetId="8">#REF!</definedName>
    <definedName name="aumentos_76" localSheetId="9">#REF!</definedName>
    <definedName name="aumentos_76" localSheetId="0">#REF!</definedName>
    <definedName name="aumentos_76">#REF!</definedName>
    <definedName name="aumentos_77" localSheetId="10">#REF!</definedName>
    <definedName name="aumentos_77" localSheetId="12">#REF!</definedName>
    <definedName name="aumentos_77" localSheetId="13">#REF!</definedName>
    <definedName name="aumentos_77" localSheetId="14">#REF!</definedName>
    <definedName name="aumentos_77" localSheetId="15">#REF!</definedName>
    <definedName name="aumentos_77" localSheetId="16">#REF!</definedName>
    <definedName name="aumentos_77" localSheetId="17">#REF!</definedName>
    <definedName name="aumentos_77" localSheetId="18">#REF!</definedName>
    <definedName name="aumentos_77" localSheetId="3">#REF!</definedName>
    <definedName name="aumentos_77" localSheetId="5">#REF!</definedName>
    <definedName name="aumentos_77" localSheetId="6">#REF!</definedName>
    <definedName name="aumentos_77" localSheetId="8">#REF!</definedName>
    <definedName name="aumentos_77" localSheetId="9">#REF!</definedName>
    <definedName name="aumentos_77" localSheetId="0">#REF!</definedName>
    <definedName name="aumentos_77">#REF!</definedName>
    <definedName name="aumentos_78" localSheetId="10">#REF!</definedName>
    <definedName name="aumentos_78" localSheetId="12">#REF!</definedName>
    <definedName name="aumentos_78" localSheetId="13">#REF!</definedName>
    <definedName name="aumentos_78" localSheetId="14">#REF!</definedName>
    <definedName name="aumentos_78" localSheetId="15">#REF!</definedName>
    <definedName name="aumentos_78" localSheetId="16">#REF!</definedName>
    <definedName name="aumentos_78" localSheetId="17">#REF!</definedName>
    <definedName name="aumentos_78" localSheetId="18">#REF!</definedName>
    <definedName name="aumentos_78" localSheetId="3">#REF!</definedName>
    <definedName name="aumentos_78" localSheetId="5">#REF!</definedName>
    <definedName name="aumentos_78" localSheetId="6">#REF!</definedName>
    <definedName name="aumentos_78" localSheetId="8">#REF!</definedName>
    <definedName name="aumentos_78" localSheetId="9">#REF!</definedName>
    <definedName name="aumentos_78" localSheetId="0">#REF!</definedName>
    <definedName name="aumentos_78">#REF!</definedName>
    <definedName name="aumentos_79" localSheetId="10">#REF!</definedName>
    <definedName name="aumentos_79" localSheetId="12">#REF!</definedName>
    <definedName name="aumentos_79" localSheetId="13">#REF!</definedName>
    <definedName name="aumentos_79" localSheetId="14">#REF!</definedName>
    <definedName name="aumentos_79" localSheetId="15">#REF!</definedName>
    <definedName name="aumentos_79" localSheetId="16">#REF!</definedName>
    <definedName name="aumentos_79" localSheetId="17">#REF!</definedName>
    <definedName name="aumentos_79" localSheetId="18">#REF!</definedName>
    <definedName name="aumentos_79" localSheetId="3">#REF!</definedName>
    <definedName name="aumentos_79" localSheetId="5">#REF!</definedName>
    <definedName name="aumentos_79" localSheetId="6">#REF!</definedName>
    <definedName name="aumentos_79" localSheetId="8">#REF!</definedName>
    <definedName name="aumentos_79" localSheetId="9">#REF!</definedName>
    <definedName name="aumentos_79" localSheetId="0">#REF!</definedName>
    <definedName name="aumentos_79">#REF!</definedName>
    <definedName name="aumentos_8" localSheetId="0">#REF!</definedName>
    <definedName name="aumentos_8">#N/A</definedName>
    <definedName name="aumentos_80" localSheetId="10">#REF!</definedName>
    <definedName name="aumentos_80" localSheetId="12">#REF!</definedName>
    <definedName name="aumentos_80" localSheetId="13">#REF!</definedName>
    <definedName name="aumentos_80" localSheetId="14">#REF!</definedName>
    <definedName name="aumentos_80" localSheetId="15">#REF!</definedName>
    <definedName name="aumentos_80" localSheetId="16">#REF!</definedName>
    <definedName name="aumentos_80" localSheetId="17">#REF!</definedName>
    <definedName name="aumentos_80" localSheetId="18">#REF!</definedName>
    <definedName name="aumentos_80" localSheetId="3">#REF!</definedName>
    <definedName name="aumentos_80" localSheetId="4">#REF!</definedName>
    <definedName name="aumentos_80" localSheetId="5">#REF!</definedName>
    <definedName name="aumentos_80" localSheetId="6">#REF!</definedName>
    <definedName name="aumentos_80" localSheetId="8">#REF!</definedName>
    <definedName name="aumentos_80" localSheetId="9">#REF!</definedName>
    <definedName name="aumentos_80" localSheetId="0">#REF!</definedName>
    <definedName name="aumentos_80">#REF!</definedName>
    <definedName name="aumentos_81" localSheetId="10">#REF!</definedName>
    <definedName name="aumentos_81" localSheetId="12">#REF!</definedName>
    <definedName name="aumentos_81" localSheetId="13">#REF!</definedName>
    <definedName name="aumentos_81" localSheetId="14">#REF!</definedName>
    <definedName name="aumentos_81" localSheetId="15">#REF!</definedName>
    <definedName name="aumentos_81" localSheetId="16">#REF!</definedName>
    <definedName name="aumentos_81" localSheetId="17">#REF!</definedName>
    <definedName name="aumentos_81" localSheetId="18">#REF!</definedName>
    <definedName name="aumentos_81" localSheetId="3">#REF!</definedName>
    <definedName name="aumentos_81" localSheetId="5">#REF!</definedName>
    <definedName name="aumentos_81" localSheetId="6">#REF!</definedName>
    <definedName name="aumentos_81" localSheetId="8">#REF!</definedName>
    <definedName name="aumentos_81" localSheetId="9">#REF!</definedName>
    <definedName name="aumentos_81" localSheetId="0">#REF!</definedName>
    <definedName name="aumentos_81">#REF!</definedName>
    <definedName name="aumentos_82" localSheetId="10">#REF!</definedName>
    <definedName name="aumentos_82" localSheetId="12">#REF!</definedName>
    <definedName name="aumentos_82" localSheetId="13">#REF!</definedName>
    <definedName name="aumentos_82" localSheetId="14">#REF!</definedName>
    <definedName name="aumentos_82" localSheetId="15">#REF!</definedName>
    <definedName name="aumentos_82" localSheetId="16">#REF!</definedName>
    <definedName name="aumentos_82" localSheetId="17">#REF!</definedName>
    <definedName name="aumentos_82" localSheetId="18">#REF!</definedName>
    <definedName name="aumentos_82" localSheetId="3">#REF!</definedName>
    <definedName name="aumentos_82" localSheetId="5">#REF!</definedName>
    <definedName name="aumentos_82" localSheetId="6">#REF!</definedName>
    <definedName name="aumentos_82" localSheetId="8">#REF!</definedName>
    <definedName name="aumentos_82" localSheetId="9">#REF!</definedName>
    <definedName name="aumentos_82" localSheetId="0">#REF!</definedName>
    <definedName name="aumentos_82">#REF!</definedName>
    <definedName name="aumentos_83" localSheetId="10">#REF!</definedName>
    <definedName name="aumentos_83" localSheetId="12">#REF!</definedName>
    <definedName name="aumentos_83" localSheetId="13">#REF!</definedName>
    <definedName name="aumentos_83" localSheetId="14">#REF!</definedName>
    <definedName name="aumentos_83" localSheetId="15">#REF!</definedName>
    <definedName name="aumentos_83" localSheetId="16">#REF!</definedName>
    <definedName name="aumentos_83" localSheetId="17">#REF!</definedName>
    <definedName name="aumentos_83" localSheetId="18">#REF!</definedName>
    <definedName name="aumentos_83" localSheetId="3">#REF!</definedName>
    <definedName name="aumentos_83" localSheetId="5">#REF!</definedName>
    <definedName name="aumentos_83" localSheetId="6">#REF!</definedName>
    <definedName name="aumentos_83" localSheetId="8">#REF!</definedName>
    <definedName name="aumentos_83" localSheetId="9">#REF!</definedName>
    <definedName name="aumentos_83" localSheetId="0">#REF!</definedName>
    <definedName name="aumentos_83">#REF!</definedName>
    <definedName name="aumentos_84" localSheetId="10">#REF!</definedName>
    <definedName name="aumentos_84" localSheetId="12">#REF!</definedName>
    <definedName name="aumentos_84" localSheetId="13">#REF!</definedName>
    <definedName name="aumentos_84" localSheetId="14">#REF!</definedName>
    <definedName name="aumentos_84" localSheetId="15">#REF!</definedName>
    <definedName name="aumentos_84" localSheetId="16">#REF!</definedName>
    <definedName name="aumentos_84" localSheetId="17">#REF!</definedName>
    <definedName name="aumentos_84" localSheetId="18">#REF!</definedName>
    <definedName name="aumentos_84" localSheetId="3">#REF!</definedName>
    <definedName name="aumentos_84" localSheetId="5">#REF!</definedName>
    <definedName name="aumentos_84" localSheetId="6">#REF!</definedName>
    <definedName name="aumentos_84" localSheetId="8">#REF!</definedName>
    <definedName name="aumentos_84" localSheetId="9">#REF!</definedName>
    <definedName name="aumentos_84" localSheetId="0">#REF!</definedName>
    <definedName name="aumentos_84">#REF!</definedName>
    <definedName name="aumentos_85" localSheetId="10">#REF!</definedName>
    <definedName name="aumentos_85" localSheetId="12">#REF!</definedName>
    <definedName name="aumentos_85" localSheetId="13">#REF!</definedName>
    <definedName name="aumentos_85" localSheetId="14">#REF!</definedName>
    <definedName name="aumentos_85" localSheetId="15">#REF!</definedName>
    <definedName name="aumentos_85" localSheetId="16">#REF!</definedName>
    <definedName name="aumentos_85" localSheetId="17">#REF!</definedName>
    <definedName name="aumentos_85" localSheetId="18">#REF!</definedName>
    <definedName name="aumentos_85" localSheetId="3">#REF!</definedName>
    <definedName name="aumentos_85" localSheetId="5">#REF!</definedName>
    <definedName name="aumentos_85" localSheetId="6">#REF!</definedName>
    <definedName name="aumentos_85" localSheetId="8">#REF!</definedName>
    <definedName name="aumentos_85" localSheetId="9">#REF!</definedName>
    <definedName name="aumentos_85" localSheetId="0">#REF!</definedName>
    <definedName name="aumentos_85">#REF!</definedName>
    <definedName name="aumentos_86" localSheetId="10">#REF!</definedName>
    <definedName name="aumentos_86" localSheetId="12">#REF!</definedName>
    <definedName name="aumentos_86" localSheetId="13">#REF!</definedName>
    <definedName name="aumentos_86" localSheetId="14">#REF!</definedName>
    <definedName name="aumentos_86" localSheetId="15">#REF!</definedName>
    <definedName name="aumentos_86" localSheetId="16">#REF!</definedName>
    <definedName name="aumentos_86" localSheetId="17">#REF!</definedName>
    <definedName name="aumentos_86" localSheetId="18">#REF!</definedName>
    <definedName name="aumentos_86" localSheetId="3">#REF!</definedName>
    <definedName name="aumentos_86" localSheetId="5">#REF!</definedName>
    <definedName name="aumentos_86" localSheetId="6">#REF!</definedName>
    <definedName name="aumentos_86" localSheetId="8">#REF!</definedName>
    <definedName name="aumentos_86" localSheetId="9">#REF!</definedName>
    <definedName name="aumentos_86" localSheetId="0">#REF!</definedName>
    <definedName name="aumentos_86">#REF!</definedName>
    <definedName name="aumentos_87" localSheetId="10">#REF!</definedName>
    <definedName name="aumentos_87" localSheetId="12">#REF!</definedName>
    <definedName name="aumentos_87" localSheetId="13">#REF!</definedName>
    <definedName name="aumentos_87" localSheetId="14">#REF!</definedName>
    <definedName name="aumentos_87" localSheetId="15">#REF!</definedName>
    <definedName name="aumentos_87" localSheetId="16">#REF!</definedName>
    <definedName name="aumentos_87" localSheetId="17">#REF!</definedName>
    <definedName name="aumentos_87" localSheetId="18">#REF!</definedName>
    <definedName name="aumentos_87" localSheetId="3">#REF!</definedName>
    <definedName name="aumentos_87" localSheetId="5">#REF!</definedName>
    <definedName name="aumentos_87" localSheetId="6">#REF!</definedName>
    <definedName name="aumentos_87" localSheetId="8">#REF!</definedName>
    <definedName name="aumentos_87" localSheetId="9">#REF!</definedName>
    <definedName name="aumentos_87" localSheetId="0">#REF!</definedName>
    <definedName name="aumentos_87">#REF!</definedName>
    <definedName name="aumentos_88" localSheetId="10">#REF!</definedName>
    <definedName name="aumentos_88" localSheetId="12">#REF!</definedName>
    <definedName name="aumentos_88" localSheetId="13">#REF!</definedName>
    <definedName name="aumentos_88" localSheetId="14">#REF!</definedName>
    <definedName name="aumentos_88" localSheetId="15">#REF!</definedName>
    <definedName name="aumentos_88" localSheetId="16">#REF!</definedName>
    <definedName name="aumentos_88" localSheetId="17">#REF!</definedName>
    <definedName name="aumentos_88" localSheetId="18">#REF!</definedName>
    <definedName name="aumentos_88" localSheetId="3">#REF!</definedName>
    <definedName name="aumentos_88" localSheetId="5">#REF!</definedName>
    <definedName name="aumentos_88" localSheetId="6">#REF!</definedName>
    <definedName name="aumentos_88" localSheetId="8">#REF!</definedName>
    <definedName name="aumentos_88" localSheetId="9">#REF!</definedName>
    <definedName name="aumentos_88" localSheetId="0">#REF!</definedName>
    <definedName name="aumentos_88">#REF!</definedName>
    <definedName name="aumentos_89" localSheetId="10">#REF!</definedName>
    <definedName name="aumentos_89" localSheetId="12">#REF!</definedName>
    <definedName name="aumentos_89" localSheetId="13">#REF!</definedName>
    <definedName name="aumentos_89" localSheetId="14">#REF!</definedName>
    <definedName name="aumentos_89" localSheetId="15">#REF!</definedName>
    <definedName name="aumentos_89" localSheetId="16">#REF!</definedName>
    <definedName name="aumentos_89" localSheetId="17">#REF!</definedName>
    <definedName name="aumentos_89" localSheetId="18">#REF!</definedName>
    <definedName name="aumentos_89" localSheetId="3">#REF!</definedName>
    <definedName name="aumentos_89" localSheetId="5">#REF!</definedName>
    <definedName name="aumentos_89" localSheetId="6">#REF!</definedName>
    <definedName name="aumentos_89" localSheetId="8">#REF!</definedName>
    <definedName name="aumentos_89" localSheetId="9">#REF!</definedName>
    <definedName name="aumentos_89" localSheetId="0">#REF!</definedName>
    <definedName name="aumentos_89">#REF!</definedName>
    <definedName name="aumentos_9" localSheetId="0">#REF!</definedName>
    <definedName name="aumentos_9">#N/A</definedName>
    <definedName name="aumentos_90" localSheetId="10">#REF!</definedName>
    <definedName name="aumentos_90" localSheetId="12">#REF!</definedName>
    <definedName name="aumentos_90" localSheetId="13">#REF!</definedName>
    <definedName name="aumentos_90" localSheetId="14">#REF!</definedName>
    <definedName name="aumentos_90" localSheetId="15">#REF!</definedName>
    <definedName name="aumentos_90" localSheetId="16">#REF!</definedName>
    <definedName name="aumentos_90" localSheetId="17">#REF!</definedName>
    <definedName name="aumentos_90" localSheetId="18">#REF!</definedName>
    <definedName name="aumentos_90" localSheetId="3">#REF!</definedName>
    <definedName name="aumentos_90" localSheetId="4">#REF!</definedName>
    <definedName name="aumentos_90" localSheetId="5">#REF!</definedName>
    <definedName name="aumentos_90" localSheetId="6">#REF!</definedName>
    <definedName name="aumentos_90" localSheetId="8">#REF!</definedName>
    <definedName name="aumentos_90" localSheetId="9">#REF!</definedName>
    <definedName name="aumentos_90" localSheetId="0">#REF!</definedName>
    <definedName name="aumentos_90">#REF!</definedName>
    <definedName name="aumentos_91" localSheetId="10">#REF!</definedName>
    <definedName name="aumentos_91" localSheetId="12">#REF!</definedName>
    <definedName name="aumentos_91" localSheetId="13">#REF!</definedName>
    <definedName name="aumentos_91" localSheetId="14">#REF!</definedName>
    <definedName name="aumentos_91" localSheetId="15">#REF!</definedName>
    <definedName name="aumentos_91" localSheetId="16">#REF!</definedName>
    <definedName name="aumentos_91" localSheetId="17">#REF!</definedName>
    <definedName name="aumentos_91" localSheetId="18">#REF!</definedName>
    <definedName name="aumentos_91" localSheetId="3">#REF!</definedName>
    <definedName name="aumentos_91" localSheetId="5">#REF!</definedName>
    <definedName name="aumentos_91" localSheetId="6">#REF!</definedName>
    <definedName name="aumentos_91" localSheetId="8">#REF!</definedName>
    <definedName name="aumentos_91" localSheetId="9">#REF!</definedName>
    <definedName name="aumentos_91" localSheetId="0">#REF!</definedName>
    <definedName name="aumentos_91">#REF!</definedName>
    <definedName name="Banco_dados_IM" localSheetId="10">'[1] URBANO 2ª PARTE'!#REF!</definedName>
    <definedName name="Banco_dados_IM" localSheetId="12">'[1] URBANO 2ª PARTE'!#REF!</definedName>
    <definedName name="Banco_dados_IM" localSheetId="13">'[1] URBANO 2ª PARTE'!#REF!</definedName>
    <definedName name="Banco_dados_IM" localSheetId="14">'[1] URBANO 2ª PARTE'!#REF!</definedName>
    <definedName name="Banco_dados_IM" localSheetId="15">'[1] URBANO 2ª PARTE'!#REF!</definedName>
    <definedName name="Banco_dados_IM" localSheetId="16">'[1] URBANO 2ª PARTE'!#REF!</definedName>
    <definedName name="Banco_dados_IM" localSheetId="17">'[1] URBANO 2ª PARTE'!#REF!</definedName>
    <definedName name="Banco_dados_IM" localSheetId="18">'[1] URBANO 2ª PARTE'!#REF!</definedName>
    <definedName name="Banco_dados_IM" localSheetId="3">'[1] URBANO 2ª PARTE'!#REF!</definedName>
    <definedName name="Banco_dados_IM" localSheetId="5">'[1] URBANO 2ª PARTE'!#REF!</definedName>
    <definedName name="Banco_dados_IM" localSheetId="6">'[1] URBANO 2ª PARTE'!#REF!</definedName>
    <definedName name="Banco_dados_IM" localSheetId="8">'[1] URBANO 2ª PARTE'!#REF!</definedName>
    <definedName name="Banco_dados_IM" localSheetId="9">'[1] URBANO 2ª PARTE'!#REF!</definedName>
    <definedName name="Banco_dados_IM" localSheetId="0">'[2] URBANO 2ª PARTE'!#REF!</definedName>
    <definedName name="Banco_dados_IM">'[1] URBANO 2ª PARTE'!#REF!</definedName>
    <definedName name="_xlnm.Database" localSheetId="10">'[1] URBANO 2ª PARTE'!#REF!</definedName>
    <definedName name="_xlnm.Database" localSheetId="12">'[1] URBANO 2ª PARTE'!#REF!</definedName>
    <definedName name="_xlnm.Database" localSheetId="13">'[1] URBANO 2ª PARTE'!#REF!</definedName>
    <definedName name="_xlnm.Database" localSheetId="14">'[1] URBANO 2ª PARTE'!#REF!</definedName>
    <definedName name="_xlnm.Database" localSheetId="15">'[1] URBANO 2ª PARTE'!#REF!</definedName>
    <definedName name="_xlnm.Database" localSheetId="16">'[1] URBANO 2ª PARTE'!#REF!</definedName>
    <definedName name="_xlnm.Database" localSheetId="17">'[1] URBANO 2ª PARTE'!#REF!</definedName>
    <definedName name="_xlnm.Database" localSheetId="18">'[1] URBANO 2ª PARTE'!#REF!</definedName>
    <definedName name="_xlnm.Database" localSheetId="3">'[1] URBANO 2ª PARTE'!#REF!</definedName>
    <definedName name="_xlnm.Database" localSheetId="5">'[1] URBANO 2ª PARTE'!#REF!</definedName>
    <definedName name="_xlnm.Database" localSheetId="6">'[1] URBANO 2ª PARTE'!#REF!</definedName>
    <definedName name="_xlnm.Database" localSheetId="8">'[1] URBANO 2ª PARTE'!#REF!</definedName>
    <definedName name="_xlnm.Database" localSheetId="9">'[1] URBANO 2ª PARTE'!#REF!</definedName>
    <definedName name="_xlnm.Database" localSheetId="0">'[2] URBANO 2ª PARTE'!#REF!</definedName>
    <definedName name="_xlnm.Database">'[1] URBANO 2ª PARTE'!#REF!</definedName>
    <definedName name="CALC_TRF" localSheetId="10">#REF!</definedName>
    <definedName name="CALC_TRF" localSheetId="12">#REF!</definedName>
    <definedName name="CALC_TRF" localSheetId="13">#REF!</definedName>
    <definedName name="CALC_TRF" localSheetId="14">#REF!</definedName>
    <definedName name="CALC_TRF" localSheetId="15">#REF!</definedName>
    <definedName name="CALC_TRF" localSheetId="16">#REF!</definedName>
    <definedName name="CALC_TRF" localSheetId="17">#REF!</definedName>
    <definedName name="CALC_TRF" localSheetId="18">#REF!</definedName>
    <definedName name="CALC_TRF" localSheetId="3">#REF!</definedName>
    <definedName name="CALC_TRF" localSheetId="5">#REF!</definedName>
    <definedName name="CALC_TRF" localSheetId="6">#REF!</definedName>
    <definedName name="CALC_TRF" localSheetId="8">#REF!</definedName>
    <definedName name="CALC_TRF" localSheetId="9">#REF!</definedName>
    <definedName name="CALC_TRF" localSheetId="0">#REF!</definedName>
    <definedName name="CALC_TRF">#REF!</definedName>
    <definedName name="CALC_TRF_12" localSheetId="16">#REF!</definedName>
    <definedName name="CALC_TRF_12">#REF!</definedName>
    <definedName name="CALC_TRF_2" localSheetId="16">#REF!</definedName>
    <definedName name="CALC_TRF_2">#REF!</definedName>
    <definedName name="CALC_TRF_5" localSheetId="16">#REF!</definedName>
    <definedName name="CALC_TRF_5">#REF!</definedName>
    <definedName name="CALC_TRF_7" localSheetId="16">#REF!</definedName>
    <definedName name="CALC_TRF_7">#REF!</definedName>
    <definedName name="CALC_TRF_8" localSheetId="16">#REF!</definedName>
    <definedName name="CALC_TRF_8">#REF!</definedName>
    <definedName name="carência" localSheetId="0">#REF!</definedName>
    <definedName name="carência">#N/A</definedName>
    <definedName name="carência_10" localSheetId="10">#REF!</definedName>
    <definedName name="carência_10" localSheetId="12">#REF!</definedName>
    <definedName name="carência_10" localSheetId="13">#REF!</definedName>
    <definedName name="carência_10" localSheetId="14">#REF!</definedName>
    <definedName name="carência_10" localSheetId="15">#REF!</definedName>
    <definedName name="carência_10" localSheetId="16">#REF!</definedName>
    <definedName name="carência_10" localSheetId="17">#REF!</definedName>
    <definedName name="carência_10" localSheetId="18">#REF!</definedName>
    <definedName name="carência_10" localSheetId="3">#REF!</definedName>
    <definedName name="carência_10" localSheetId="4">#REF!</definedName>
    <definedName name="carência_10" localSheetId="5">#REF!</definedName>
    <definedName name="carência_10" localSheetId="6">#REF!</definedName>
    <definedName name="carência_10" localSheetId="8">#REF!</definedName>
    <definedName name="carência_10" localSheetId="9">#REF!</definedName>
    <definedName name="carência_10" localSheetId="0">#REF!</definedName>
    <definedName name="carência_10">#REF!</definedName>
    <definedName name="carência_11" localSheetId="10">#REF!</definedName>
    <definedName name="carência_11" localSheetId="12">#REF!</definedName>
    <definedName name="carência_11" localSheetId="13">#REF!</definedName>
    <definedName name="carência_11" localSheetId="14">#REF!</definedName>
    <definedName name="carência_11" localSheetId="15">#REF!</definedName>
    <definedName name="carência_11" localSheetId="16">#REF!</definedName>
    <definedName name="carência_11" localSheetId="17">#REF!</definedName>
    <definedName name="carência_11" localSheetId="18">#REF!</definedName>
    <definedName name="carência_11" localSheetId="3">#REF!</definedName>
    <definedName name="carência_11" localSheetId="5">#REF!</definedName>
    <definedName name="carência_11" localSheetId="6">#REF!</definedName>
    <definedName name="carência_11" localSheetId="8">#REF!</definedName>
    <definedName name="carência_11" localSheetId="9">#REF!</definedName>
    <definedName name="carência_11" localSheetId="0">#REF!</definedName>
    <definedName name="carência_11">#REF!</definedName>
    <definedName name="carência_11_1">NA()</definedName>
    <definedName name="carência_12" localSheetId="10">#REF!</definedName>
    <definedName name="carência_12" localSheetId="12">#REF!</definedName>
    <definedName name="carência_12" localSheetId="13">#REF!</definedName>
    <definedName name="carência_12" localSheetId="14">#REF!</definedName>
    <definedName name="carência_12" localSheetId="15">#REF!</definedName>
    <definedName name="carência_12" localSheetId="16">#REF!</definedName>
    <definedName name="carência_12" localSheetId="17">#REF!</definedName>
    <definedName name="carência_12" localSheetId="18">#REF!</definedName>
    <definedName name="carência_12" localSheetId="3">#REF!</definedName>
    <definedName name="carência_12" localSheetId="4">#REF!</definedName>
    <definedName name="carência_12" localSheetId="5">#REF!</definedName>
    <definedName name="carência_12" localSheetId="6">#REF!</definedName>
    <definedName name="carência_12" localSheetId="8">#REF!</definedName>
    <definedName name="carência_12" localSheetId="9">#REF!</definedName>
    <definedName name="carência_12" localSheetId="0">#REF!</definedName>
    <definedName name="carência_12">#REF!</definedName>
    <definedName name="carência_18" localSheetId="10">#REF!</definedName>
    <definedName name="carência_18" localSheetId="12">#REF!</definedName>
    <definedName name="carência_18" localSheetId="13">#REF!</definedName>
    <definedName name="carência_18" localSheetId="14">#REF!</definedName>
    <definedName name="carência_18" localSheetId="15">#REF!</definedName>
    <definedName name="carência_18" localSheetId="16">#REF!</definedName>
    <definedName name="carência_18" localSheetId="17">#REF!</definedName>
    <definedName name="carência_18" localSheetId="18">#REF!</definedName>
    <definedName name="carência_18" localSheetId="3">#REF!</definedName>
    <definedName name="carência_18" localSheetId="4">#REF!</definedName>
    <definedName name="carência_18" localSheetId="5">#REF!</definedName>
    <definedName name="carência_18" localSheetId="6">#REF!</definedName>
    <definedName name="carência_18" localSheetId="8">#REF!</definedName>
    <definedName name="carência_18" localSheetId="9">#REF!</definedName>
    <definedName name="carência_18" localSheetId="0">#REF!</definedName>
    <definedName name="carência_18">#REF!</definedName>
    <definedName name="carência_19" localSheetId="10">#REF!</definedName>
    <definedName name="carência_19" localSheetId="12">#REF!</definedName>
    <definedName name="carência_19" localSheetId="13">#REF!</definedName>
    <definedName name="carência_19" localSheetId="14">#REF!</definedName>
    <definedName name="carência_19" localSheetId="15">#REF!</definedName>
    <definedName name="carência_19" localSheetId="16">#REF!</definedName>
    <definedName name="carência_19" localSheetId="17">#REF!</definedName>
    <definedName name="carência_19" localSheetId="18">#REF!</definedName>
    <definedName name="carência_19" localSheetId="3">#REF!</definedName>
    <definedName name="carência_19" localSheetId="5">#REF!</definedName>
    <definedName name="carência_19" localSheetId="6">#REF!</definedName>
    <definedName name="carência_19" localSheetId="8">#REF!</definedName>
    <definedName name="carência_19" localSheetId="9">#REF!</definedName>
    <definedName name="carência_19" localSheetId="0">#REF!</definedName>
    <definedName name="carência_19">#REF!</definedName>
    <definedName name="carência_20" localSheetId="10">#REF!</definedName>
    <definedName name="carência_20" localSheetId="12">#REF!</definedName>
    <definedName name="carência_20" localSheetId="13">#REF!</definedName>
    <definedName name="carência_20" localSheetId="14">#REF!</definedName>
    <definedName name="carência_20" localSheetId="15">#REF!</definedName>
    <definedName name="carência_20" localSheetId="16">#REF!</definedName>
    <definedName name="carência_20" localSheetId="17">#REF!</definedName>
    <definedName name="carência_20" localSheetId="18">#REF!</definedName>
    <definedName name="carência_20" localSheetId="3">#REF!</definedName>
    <definedName name="carência_20" localSheetId="4">#REF!</definedName>
    <definedName name="carência_20" localSheetId="5">#REF!</definedName>
    <definedName name="carência_20" localSheetId="6">#REF!</definedName>
    <definedName name="carência_20" localSheetId="8">#REF!</definedName>
    <definedName name="carência_20" localSheetId="9">#REF!</definedName>
    <definedName name="carência_20" localSheetId="0">#REF!</definedName>
    <definedName name="carência_20">#REF!</definedName>
    <definedName name="carência_21" localSheetId="10">#REF!</definedName>
    <definedName name="carência_21" localSheetId="12">#REF!</definedName>
    <definedName name="carência_21" localSheetId="13">#REF!</definedName>
    <definedName name="carência_21" localSheetId="14">#REF!</definedName>
    <definedName name="carência_21" localSheetId="15">#REF!</definedName>
    <definedName name="carência_21" localSheetId="16">#REF!</definedName>
    <definedName name="carência_21" localSheetId="17">#REF!</definedName>
    <definedName name="carência_21" localSheetId="18">#REF!</definedName>
    <definedName name="carência_21" localSheetId="3">#REF!</definedName>
    <definedName name="carência_21" localSheetId="4">#REF!</definedName>
    <definedName name="carência_21" localSheetId="5">#REF!</definedName>
    <definedName name="carência_21" localSheetId="6">#REF!</definedName>
    <definedName name="carência_21" localSheetId="8">#REF!</definedName>
    <definedName name="carência_21" localSheetId="9">#REF!</definedName>
    <definedName name="carência_21" localSheetId="0">#REF!</definedName>
    <definedName name="carência_21">#REF!</definedName>
    <definedName name="carência_22" localSheetId="10">#REF!</definedName>
    <definedName name="carência_22" localSheetId="12">#REF!</definedName>
    <definedName name="carência_22" localSheetId="13">#REF!</definedName>
    <definedName name="carência_22" localSheetId="14">#REF!</definedName>
    <definedName name="carência_22" localSheetId="15">#REF!</definedName>
    <definedName name="carência_22" localSheetId="16">#REF!</definedName>
    <definedName name="carência_22" localSheetId="17">#REF!</definedName>
    <definedName name="carência_22" localSheetId="18">#REF!</definedName>
    <definedName name="carência_22" localSheetId="3">#REF!</definedName>
    <definedName name="carência_22" localSheetId="4">#REF!</definedName>
    <definedName name="carência_22" localSheetId="5">#REF!</definedName>
    <definedName name="carência_22" localSheetId="6">#REF!</definedName>
    <definedName name="carência_22" localSheetId="8">#REF!</definedName>
    <definedName name="carência_22" localSheetId="9">#REF!</definedName>
    <definedName name="carência_22" localSheetId="0">#REF!</definedName>
    <definedName name="carência_22">#REF!</definedName>
    <definedName name="carência_23" localSheetId="10">#REF!</definedName>
    <definedName name="carência_23" localSheetId="12">#REF!</definedName>
    <definedName name="carência_23" localSheetId="13">#REF!</definedName>
    <definedName name="carência_23" localSheetId="14">#REF!</definedName>
    <definedName name="carência_23" localSheetId="15">#REF!</definedName>
    <definedName name="carência_23" localSheetId="16">#REF!</definedName>
    <definedName name="carência_23" localSheetId="17">#REF!</definedName>
    <definedName name="carência_23" localSheetId="18">#REF!</definedName>
    <definedName name="carência_23" localSheetId="3">#REF!</definedName>
    <definedName name="carência_23" localSheetId="4">#REF!</definedName>
    <definedName name="carência_23" localSheetId="5">#REF!</definedName>
    <definedName name="carência_23" localSheetId="6">#REF!</definedName>
    <definedName name="carência_23" localSheetId="8">#REF!</definedName>
    <definedName name="carência_23" localSheetId="9">#REF!</definedName>
    <definedName name="carência_23" localSheetId="0">#REF!</definedName>
    <definedName name="carência_23">#REF!</definedName>
    <definedName name="carência_24" localSheetId="10">#REF!</definedName>
    <definedName name="carência_24" localSheetId="12">#REF!</definedName>
    <definedName name="carência_24" localSheetId="13">#REF!</definedName>
    <definedName name="carência_24" localSheetId="14">#REF!</definedName>
    <definedName name="carência_24" localSheetId="15">#REF!</definedName>
    <definedName name="carência_24" localSheetId="16">#REF!</definedName>
    <definedName name="carência_24" localSheetId="17">#REF!</definedName>
    <definedName name="carência_24" localSheetId="18">#REF!</definedName>
    <definedName name="carência_24" localSheetId="3">#REF!</definedName>
    <definedName name="carência_24" localSheetId="4">#REF!</definedName>
    <definedName name="carência_24" localSheetId="5">#REF!</definedName>
    <definedName name="carência_24" localSheetId="6">#REF!</definedName>
    <definedName name="carência_24" localSheetId="8">#REF!</definedName>
    <definedName name="carência_24" localSheetId="9">#REF!</definedName>
    <definedName name="carência_24" localSheetId="0">#REF!</definedName>
    <definedName name="carência_24">#REF!</definedName>
    <definedName name="carência_25" localSheetId="10">#REF!</definedName>
    <definedName name="carência_25" localSheetId="12">#REF!</definedName>
    <definedName name="carência_25" localSheetId="13">#REF!</definedName>
    <definedName name="carência_25" localSheetId="14">#REF!</definedName>
    <definedName name="carência_25" localSheetId="15">#REF!</definedName>
    <definedName name="carência_25" localSheetId="16">#REF!</definedName>
    <definedName name="carência_25" localSheetId="17">#REF!</definedName>
    <definedName name="carência_25" localSheetId="18">#REF!</definedName>
    <definedName name="carência_25" localSheetId="3">#REF!</definedName>
    <definedName name="carência_25" localSheetId="4">#REF!</definedName>
    <definedName name="carência_25" localSheetId="5">#REF!</definedName>
    <definedName name="carência_25" localSheetId="6">#REF!</definedName>
    <definedName name="carência_25" localSheetId="8">#REF!</definedName>
    <definedName name="carência_25" localSheetId="9">#REF!</definedName>
    <definedName name="carência_25" localSheetId="0">#REF!</definedName>
    <definedName name="carência_25">#REF!</definedName>
    <definedName name="carência_26" localSheetId="10">#REF!</definedName>
    <definedName name="carência_26" localSheetId="12">#REF!</definedName>
    <definedName name="carência_26" localSheetId="13">#REF!</definedName>
    <definedName name="carência_26" localSheetId="14">#REF!</definedName>
    <definedName name="carência_26" localSheetId="15">#REF!</definedName>
    <definedName name="carência_26" localSheetId="16">#REF!</definedName>
    <definedName name="carência_26" localSheetId="17">#REF!</definedName>
    <definedName name="carência_26" localSheetId="18">#REF!</definedName>
    <definedName name="carência_26" localSheetId="3">#REF!</definedName>
    <definedName name="carência_26" localSheetId="4">#REF!</definedName>
    <definedName name="carência_26" localSheetId="5">#REF!</definedName>
    <definedName name="carência_26" localSheetId="6">#REF!</definedName>
    <definedName name="carência_26" localSheetId="8">#REF!</definedName>
    <definedName name="carência_26" localSheetId="9">#REF!</definedName>
    <definedName name="carência_26" localSheetId="0">#REF!</definedName>
    <definedName name="carência_26">#REF!</definedName>
    <definedName name="carência_27" localSheetId="10">#REF!</definedName>
    <definedName name="carência_27" localSheetId="12">#REF!</definedName>
    <definedName name="carência_27" localSheetId="13">#REF!</definedName>
    <definedName name="carência_27" localSheetId="14">#REF!</definedName>
    <definedName name="carência_27" localSheetId="15">#REF!</definedName>
    <definedName name="carência_27" localSheetId="16">#REF!</definedName>
    <definedName name="carência_27" localSheetId="17">#REF!</definedName>
    <definedName name="carência_27" localSheetId="18">#REF!</definedName>
    <definedName name="carência_27" localSheetId="3">#REF!</definedName>
    <definedName name="carência_27" localSheetId="4">#REF!</definedName>
    <definedName name="carência_27" localSheetId="5">#REF!</definedName>
    <definedName name="carência_27" localSheetId="6">#REF!</definedName>
    <definedName name="carência_27" localSheetId="8">#REF!</definedName>
    <definedName name="carência_27" localSheetId="9">#REF!</definedName>
    <definedName name="carência_27" localSheetId="0">#REF!</definedName>
    <definedName name="carência_27">#REF!</definedName>
    <definedName name="carência_28" localSheetId="10">#REF!</definedName>
    <definedName name="carência_28" localSheetId="12">#REF!</definedName>
    <definedName name="carência_28" localSheetId="13">#REF!</definedName>
    <definedName name="carência_28" localSheetId="14">#REF!</definedName>
    <definedName name="carência_28" localSheetId="15">#REF!</definedName>
    <definedName name="carência_28" localSheetId="16">#REF!</definedName>
    <definedName name="carência_28" localSheetId="17">#REF!</definedName>
    <definedName name="carência_28" localSheetId="18">#REF!</definedName>
    <definedName name="carência_28" localSheetId="3">#REF!</definedName>
    <definedName name="carência_28" localSheetId="4">#REF!</definedName>
    <definedName name="carência_28" localSheetId="5">#REF!</definedName>
    <definedName name="carência_28" localSheetId="6">#REF!</definedName>
    <definedName name="carência_28" localSheetId="8">#REF!</definedName>
    <definedName name="carência_28" localSheetId="9">#REF!</definedName>
    <definedName name="carência_28" localSheetId="0">#REF!</definedName>
    <definedName name="carência_28">#REF!</definedName>
    <definedName name="carência_29" localSheetId="10">#REF!</definedName>
    <definedName name="carência_29" localSheetId="12">#REF!</definedName>
    <definedName name="carência_29" localSheetId="13">#REF!</definedName>
    <definedName name="carência_29" localSheetId="14">#REF!</definedName>
    <definedName name="carência_29" localSheetId="15">#REF!</definedName>
    <definedName name="carência_29" localSheetId="16">#REF!</definedName>
    <definedName name="carência_29" localSheetId="17">#REF!</definedName>
    <definedName name="carência_29" localSheetId="18">#REF!</definedName>
    <definedName name="carência_29" localSheetId="3">#REF!</definedName>
    <definedName name="carência_29" localSheetId="4">#REF!</definedName>
    <definedName name="carência_29" localSheetId="5">#REF!</definedName>
    <definedName name="carência_29" localSheetId="6">#REF!</definedName>
    <definedName name="carência_29" localSheetId="8">#REF!</definedName>
    <definedName name="carência_29" localSheetId="9">#REF!</definedName>
    <definedName name="carência_29" localSheetId="0">#REF!</definedName>
    <definedName name="carência_29">#REF!</definedName>
    <definedName name="carência_30" localSheetId="10">#REF!</definedName>
    <definedName name="carência_30" localSheetId="12">#REF!</definedName>
    <definedName name="carência_30" localSheetId="13">#REF!</definedName>
    <definedName name="carência_30" localSheetId="14">#REF!</definedName>
    <definedName name="carência_30" localSheetId="15">#REF!</definedName>
    <definedName name="carência_30" localSheetId="16">#REF!</definedName>
    <definedName name="carência_30" localSheetId="17">#REF!</definedName>
    <definedName name="carência_30" localSheetId="18">#REF!</definedName>
    <definedName name="carência_30" localSheetId="3">#REF!</definedName>
    <definedName name="carência_30" localSheetId="4">#REF!</definedName>
    <definedName name="carência_30" localSheetId="5">#REF!</definedName>
    <definedName name="carência_30" localSheetId="6">#REF!</definedName>
    <definedName name="carência_30" localSheetId="8">#REF!</definedName>
    <definedName name="carência_30" localSheetId="9">#REF!</definedName>
    <definedName name="carência_30" localSheetId="0">#REF!</definedName>
    <definedName name="carência_30">#REF!</definedName>
    <definedName name="carência_31" localSheetId="10">#REF!</definedName>
    <definedName name="carência_31" localSheetId="12">#REF!</definedName>
    <definedName name="carência_31" localSheetId="13">#REF!</definedName>
    <definedName name="carência_31" localSheetId="14">#REF!</definedName>
    <definedName name="carência_31" localSheetId="15">#REF!</definedName>
    <definedName name="carência_31" localSheetId="16">#REF!</definedName>
    <definedName name="carência_31" localSheetId="17">#REF!</definedName>
    <definedName name="carência_31" localSheetId="18">#REF!</definedName>
    <definedName name="carência_31" localSheetId="3">#REF!</definedName>
    <definedName name="carência_31" localSheetId="4">#REF!</definedName>
    <definedName name="carência_31" localSheetId="5">#REF!</definedName>
    <definedName name="carência_31" localSheetId="6">#REF!</definedName>
    <definedName name="carência_31" localSheetId="8">#REF!</definedName>
    <definedName name="carência_31" localSheetId="9">#REF!</definedName>
    <definedName name="carência_31" localSheetId="0">#REF!</definedName>
    <definedName name="carência_31">#REF!</definedName>
    <definedName name="carência_32" localSheetId="10">#REF!</definedName>
    <definedName name="carência_32" localSheetId="12">#REF!</definedName>
    <definedName name="carência_32" localSheetId="13">#REF!</definedName>
    <definedName name="carência_32" localSheetId="14">#REF!</definedName>
    <definedName name="carência_32" localSheetId="15">#REF!</definedName>
    <definedName name="carência_32" localSheetId="16">#REF!</definedName>
    <definedName name="carência_32" localSheetId="17">#REF!</definedName>
    <definedName name="carência_32" localSheetId="18">#REF!</definedName>
    <definedName name="carência_32" localSheetId="3">#REF!</definedName>
    <definedName name="carência_32" localSheetId="4">#REF!</definedName>
    <definedName name="carência_32" localSheetId="5">#REF!</definedName>
    <definedName name="carência_32" localSheetId="6">#REF!</definedName>
    <definedName name="carência_32" localSheetId="8">#REF!</definedName>
    <definedName name="carência_32" localSheetId="9">#REF!</definedName>
    <definedName name="carência_32" localSheetId="0">#REF!</definedName>
    <definedName name="carência_32">#REF!</definedName>
    <definedName name="carência_33" localSheetId="10">#REF!</definedName>
    <definedName name="carência_33" localSheetId="12">#REF!</definedName>
    <definedName name="carência_33" localSheetId="13">#REF!</definedName>
    <definedName name="carência_33" localSheetId="14">#REF!</definedName>
    <definedName name="carência_33" localSheetId="15">#REF!</definedName>
    <definedName name="carência_33" localSheetId="16">#REF!</definedName>
    <definedName name="carência_33" localSheetId="17">#REF!</definedName>
    <definedName name="carência_33" localSheetId="18">#REF!</definedName>
    <definedName name="carência_33" localSheetId="3">#REF!</definedName>
    <definedName name="carência_33" localSheetId="4">#REF!</definedName>
    <definedName name="carência_33" localSheetId="5">#REF!</definedName>
    <definedName name="carência_33" localSheetId="6">#REF!</definedName>
    <definedName name="carência_33" localSheetId="8">#REF!</definedName>
    <definedName name="carência_33" localSheetId="9">#REF!</definedName>
    <definedName name="carência_33" localSheetId="0">#REF!</definedName>
    <definedName name="carência_33">#REF!</definedName>
    <definedName name="carência_34" localSheetId="10">#REF!</definedName>
    <definedName name="carência_34" localSheetId="12">#REF!</definedName>
    <definedName name="carência_34" localSheetId="13">#REF!</definedName>
    <definedName name="carência_34" localSheetId="14">#REF!</definedName>
    <definedName name="carência_34" localSheetId="15">#REF!</definedName>
    <definedName name="carência_34" localSheetId="16">#REF!</definedName>
    <definedName name="carência_34" localSheetId="17">#REF!</definedName>
    <definedName name="carência_34" localSheetId="18">#REF!</definedName>
    <definedName name="carência_34" localSheetId="3">#REF!</definedName>
    <definedName name="carência_34" localSheetId="4">#REF!</definedName>
    <definedName name="carência_34" localSheetId="5">#REF!</definedName>
    <definedName name="carência_34" localSheetId="6">#REF!</definedName>
    <definedName name="carência_34" localSheetId="8">#REF!</definedName>
    <definedName name="carência_34" localSheetId="9">#REF!</definedName>
    <definedName name="carência_34" localSheetId="0">#REF!</definedName>
    <definedName name="carência_34">#REF!</definedName>
    <definedName name="carência_35" localSheetId="10">#REF!</definedName>
    <definedName name="carência_35" localSheetId="12">#REF!</definedName>
    <definedName name="carência_35" localSheetId="13">#REF!</definedName>
    <definedName name="carência_35" localSheetId="14">#REF!</definedName>
    <definedName name="carência_35" localSheetId="15">#REF!</definedName>
    <definedName name="carência_35" localSheetId="16">#REF!</definedName>
    <definedName name="carência_35" localSheetId="17">#REF!</definedName>
    <definedName name="carência_35" localSheetId="18">#REF!</definedName>
    <definedName name="carência_35" localSheetId="3">#REF!</definedName>
    <definedName name="carência_35" localSheetId="4">#REF!</definedName>
    <definedName name="carência_35" localSheetId="5">#REF!</definedName>
    <definedName name="carência_35" localSheetId="6">#REF!</definedName>
    <definedName name="carência_35" localSheetId="8">#REF!</definedName>
    <definedName name="carência_35" localSheetId="9">#REF!</definedName>
    <definedName name="carência_35" localSheetId="0">#REF!</definedName>
    <definedName name="carência_35">#REF!</definedName>
    <definedName name="carência_36" localSheetId="10">#REF!</definedName>
    <definedName name="carência_36" localSheetId="12">#REF!</definedName>
    <definedName name="carência_36" localSheetId="13">#REF!</definedName>
    <definedName name="carência_36" localSheetId="14">#REF!</definedName>
    <definedName name="carência_36" localSheetId="15">#REF!</definedName>
    <definedName name="carência_36" localSheetId="16">#REF!</definedName>
    <definedName name="carência_36" localSheetId="17">#REF!</definedName>
    <definedName name="carência_36" localSheetId="18">#REF!</definedName>
    <definedName name="carência_36" localSheetId="3">#REF!</definedName>
    <definedName name="carência_36" localSheetId="4">#REF!</definedName>
    <definedName name="carência_36" localSheetId="5">#REF!</definedName>
    <definedName name="carência_36" localSheetId="6">#REF!</definedName>
    <definedName name="carência_36" localSheetId="8">#REF!</definedName>
    <definedName name="carência_36" localSheetId="9">#REF!</definedName>
    <definedName name="carência_36" localSheetId="0">#REF!</definedName>
    <definedName name="carência_36">#REF!</definedName>
    <definedName name="carência_37" localSheetId="10">#REF!</definedName>
    <definedName name="carência_37" localSheetId="12">#REF!</definedName>
    <definedName name="carência_37" localSheetId="13">#REF!</definedName>
    <definedName name="carência_37" localSheetId="14">#REF!</definedName>
    <definedName name="carência_37" localSheetId="15">#REF!</definedName>
    <definedName name="carência_37" localSheetId="16">#REF!</definedName>
    <definedName name="carência_37" localSheetId="17">#REF!</definedName>
    <definedName name="carência_37" localSheetId="18">#REF!</definedName>
    <definedName name="carência_37" localSheetId="3">#REF!</definedName>
    <definedName name="carência_37" localSheetId="4">#REF!</definedName>
    <definedName name="carência_37" localSheetId="5">#REF!</definedName>
    <definedName name="carência_37" localSheetId="6">#REF!</definedName>
    <definedName name="carência_37" localSheetId="8">#REF!</definedName>
    <definedName name="carência_37" localSheetId="9">#REF!</definedName>
    <definedName name="carência_37" localSheetId="0">#REF!</definedName>
    <definedName name="carência_37">#REF!</definedName>
    <definedName name="carência_38" localSheetId="10">#REF!</definedName>
    <definedName name="carência_38" localSheetId="12">#REF!</definedName>
    <definedName name="carência_38" localSheetId="13">#REF!</definedName>
    <definedName name="carência_38" localSheetId="14">#REF!</definedName>
    <definedName name="carência_38" localSheetId="15">#REF!</definedName>
    <definedName name="carência_38" localSheetId="16">#REF!</definedName>
    <definedName name="carência_38" localSheetId="17">#REF!</definedName>
    <definedName name="carência_38" localSheetId="18">#REF!</definedName>
    <definedName name="carência_38" localSheetId="3">#REF!</definedName>
    <definedName name="carência_38" localSheetId="4">#REF!</definedName>
    <definedName name="carência_38" localSheetId="5">#REF!</definedName>
    <definedName name="carência_38" localSheetId="6">#REF!</definedName>
    <definedName name="carência_38" localSheetId="8">#REF!</definedName>
    <definedName name="carência_38" localSheetId="9">#REF!</definedName>
    <definedName name="carência_38" localSheetId="0">#REF!</definedName>
    <definedName name="carência_38">#REF!</definedName>
    <definedName name="carência_39" localSheetId="10">#REF!</definedName>
    <definedName name="carência_39" localSheetId="12">#REF!</definedName>
    <definedName name="carência_39" localSheetId="13">#REF!</definedName>
    <definedName name="carência_39" localSheetId="14">#REF!</definedName>
    <definedName name="carência_39" localSheetId="15">#REF!</definedName>
    <definedName name="carência_39" localSheetId="16">#REF!</definedName>
    <definedName name="carência_39" localSheetId="17">#REF!</definedName>
    <definedName name="carência_39" localSheetId="18">#REF!</definedName>
    <definedName name="carência_39" localSheetId="3">#REF!</definedName>
    <definedName name="carência_39" localSheetId="5">#REF!</definedName>
    <definedName name="carência_39" localSheetId="6">#REF!</definedName>
    <definedName name="carência_39" localSheetId="8">#REF!</definedName>
    <definedName name="carência_39" localSheetId="9">#REF!</definedName>
    <definedName name="carência_39" localSheetId="0">#REF!</definedName>
    <definedName name="carência_39">#REF!</definedName>
    <definedName name="carência_40" localSheetId="10">#REF!</definedName>
    <definedName name="carência_40" localSheetId="12">#REF!</definedName>
    <definedName name="carência_40" localSheetId="13">#REF!</definedName>
    <definedName name="carência_40" localSheetId="14">#REF!</definedName>
    <definedName name="carência_40" localSheetId="15">#REF!</definedName>
    <definedName name="carência_40" localSheetId="16">#REF!</definedName>
    <definedName name="carência_40" localSheetId="17">#REF!</definedName>
    <definedName name="carência_40" localSheetId="18">#REF!</definedName>
    <definedName name="carência_40" localSheetId="3">#REF!</definedName>
    <definedName name="carência_40" localSheetId="5">#REF!</definedName>
    <definedName name="carência_40" localSheetId="6">#REF!</definedName>
    <definedName name="carência_40" localSheetId="8">#REF!</definedName>
    <definedName name="carência_40" localSheetId="9">#REF!</definedName>
    <definedName name="carência_40" localSheetId="0">#REF!</definedName>
    <definedName name="carência_40">#REF!</definedName>
    <definedName name="carencia_41" localSheetId="10">#REF!</definedName>
    <definedName name="carencia_41" localSheetId="12">#REF!</definedName>
    <definedName name="carencia_41" localSheetId="13">#REF!</definedName>
    <definedName name="carencia_41" localSheetId="14">#REF!</definedName>
    <definedName name="carencia_41" localSheetId="15">#REF!</definedName>
    <definedName name="carencia_41" localSheetId="16">#REF!</definedName>
    <definedName name="carencia_41" localSheetId="17">#REF!</definedName>
    <definedName name="carencia_41" localSheetId="18">#REF!</definedName>
    <definedName name="carencia_41" localSheetId="3">#REF!</definedName>
    <definedName name="carencia_41" localSheetId="5">#REF!</definedName>
    <definedName name="carencia_41" localSheetId="6">#REF!</definedName>
    <definedName name="carencia_41" localSheetId="8">#REF!</definedName>
    <definedName name="carencia_41" localSheetId="9">#REF!</definedName>
    <definedName name="carencia_41" localSheetId="0">#REF!</definedName>
    <definedName name="carencia_41">#REF!</definedName>
    <definedName name="carencia_42" localSheetId="10">#REF!</definedName>
    <definedName name="carencia_42" localSheetId="12">#REF!</definedName>
    <definedName name="carencia_42" localSheetId="13">#REF!</definedName>
    <definedName name="carencia_42" localSheetId="14">#REF!</definedName>
    <definedName name="carencia_42" localSheetId="15">#REF!</definedName>
    <definedName name="carencia_42" localSheetId="16">#REF!</definedName>
    <definedName name="carencia_42" localSheetId="17">#REF!</definedName>
    <definedName name="carencia_42" localSheetId="18">#REF!</definedName>
    <definedName name="carencia_42" localSheetId="3">#REF!</definedName>
    <definedName name="carencia_42" localSheetId="5">#REF!</definedName>
    <definedName name="carencia_42" localSheetId="6">#REF!</definedName>
    <definedName name="carencia_42" localSheetId="8">#REF!</definedName>
    <definedName name="carencia_42" localSheetId="9">#REF!</definedName>
    <definedName name="carencia_42" localSheetId="0">#REF!</definedName>
    <definedName name="carencia_42">#REF!</definedName>
    <definedName name="carencia_43" localSheetId="10">#REF!</definedName>
    <definedName name="carencia_43" localSheetId="12">#REF!</definedName>
    <definedName name="carencia_43" localSheetId="13">#REF!</definedName>
    <definedName name="carencia_43" localSheetId="14">#REF!</definedName>
    <definedName name="carencia_43" localSheetId="15">#REF!</definedName>
    <definedName name="carencia_43" localSheetId="16">#REF!</definedName>
    <definedName name="carencia_43" localSheetId="17">#REF!</definedName>
    <definedName name="carencia_43" localSheetId="18">#REF!</definedName>
    <definedName name="carencia_43" localSheetId="3">#REF!</definedName>
    <definedName name="carencia_43" localSheetId="5">#REF!</definedName>
    <definedName name="carencia_43" localSheetId="6">#REF!</definedName>
    <definedName name="carencia_43" localSheetId="8">#REF!</definedName>
    <definedName name="carencia_43" localSheetId="9">#REF!</definedName>
    <definedName name="carencia_43" localSheetId="0">#REF!</definedName>
    <definedName name="carencia_43">#REF!</definedName>
    <definedName name="carência_44" localSheetId="10">#REF!</definedName>
    <definedName name="carência_44" localSheetId="12">#REF!</definedName>
    <definedName name="carência_44" localSheetId="13">#REF!</definedName>
    <definedName name="carência_44" localSheetId="14">#REF!</definedName>
    <definedName name="carência_44" localSheetId="15">#REF!</definedName>
    <definedName name="carência_44" localSheetId="16">#REF!</definedName>
    <definedName name="carência_44" localSheetId="17">#REF!</definedName>
    <definedName name="carência_44" localSheetId="18">#REF!</definedName>
    <definedName name="carência_44" localSheetId="3">#REF!</definedName>
    <definedName name="carência_44" localSheetId="5">#REF!</definedName>
    <definedName name="carência_44" localSheetId="6">#REF!</definedName>
    <definedName name="carência_44" localSheetId="8">#REF!</definedName>
    <definedName name="carência_44" localSheetId="9">#REF!</definedName>
    <definedName name="carência_44" localSheetId="0">#REF!</definedName>
    <definedName name="carência_44">#REF!</definedName>
    <definedName name="carência_45" localSheetId="10">#REF!</definedName>
    <definedName name="carência_45" localSheetId="12">#REF!</definedName>
    <definedName name="carência_45" localSheetId="13">#REF!</definedName>
    <definedName name="carência_45" localSheetId="14">#REF!</definedName>
    <definedName name="carência_45" localSheetId="15">#REF!</definedName>
    <definedName name="carência_45" localSheetId="16">#REF!</definedName>
    <definedName name="carência_45" localSheetId="17">#REF!</definedName>
    <definedName name="carência_45" localSheetId="18">#REF!</definedName>
    <definedName name="carência_45" localSheetId="3">#REF!</definedName>
    <definedName name="carência_45" localSheetId="5">#REF!</definedName>
    <definedName name="carência_45" localSheetId="6">#REF!</definedName>
    <definedName name="carência_45" localSheetId="8">#REF!</definedName>
    <definedName name="carência_45" localSheetId="9">#REF!</definedName>
    <definedName name="carência_45" localSheetId="0">#REF!</definedName>
    <definedName name="carência_45">#REF!</definedName>
    <definedName name="carência_5" localSheetId="10">#REF!</definedName>
    <definedName name="carência_5" localSheetId="12">#REF!</definedName>
    <definedName name="carência_5" localSheetId="13">#REF!</definedName>
    <definedName name="carência_5" localSheetId="14">#REF!</definedName>
    <definedName name="carência_5" localSheetId="15">#REF!</definedName>
    <definedName name="carência_5" localSheetId="16">#REF!</definedName>
    <definedName name="carência_5" localSheetId="17">#REF!</definedName>
    <definedName name="carência_5" localSheetId="18">#REF!</definedName>
    <definedName name="carência_5" localSheetId="3">#REF!</definedName>
    <definedName name="carência_5" localSheetId="5">#REF!</definedName>
    <definedName name="carência_5" localSheetId="6">#REF!</definedName>
    <definedName name="carência_5" localSheetId="8">#REF!</definedName>
    <definedName name="carência_5" localSheetId="9">#REF!</definedName>
    <definedName name="carência_5" localSheetId="0">#REF!</definedName>
    <definedName name="carência_5">#REF!</definedName>
    <definedName name="carência_6" localSheetId="10">#REF!</definedName>
    <definedName name="carência_6" localSheetId="12">#REF!</definedName>
    <definedName name="carência_6" localSheetId="13">#REF!</definedName>
    <definedName name="carência_6" localSheetId="14">#REF!</definedName>
    <definedName name="carência_6" localSheetId="15">#REF!</definedName>
    <definedName name="carência_6" localSheetId="16">#REF!</definedName>
    <definedName name="carência_6" localSheetId="17">#REF!</definedName>
    <definedName name="carência_6" localSheetId="18">#REF!</definedName>
    <definedName name="carência_6" localSheetId="3">#REF!</definedName>
    <definedName name="carência_6" localSheetId="5">#REF!</definedName>
    <definedName name="carência_6" localSheetId="6">#REF!</definedName>
    <definedName name="carência_6" localSheetId="8">#REF!</definedName>
    <definedName name="carência_6" localSheetId="9">#REF!</definedName>
    <definedName name="carência_6" localSheetId="0">#REF!</definedName>
    <definedName name="carência_6">#REF!</definedName>
    <definedName name="carência_7" localSheetId="0">#REF!</definedName>
    <definedName name="carência_7">#N/A</definedName>
    <definedName name="carência_8" localSheetId="0">#REF!</definedName>
    <definedName name="carência_8">#N/A</definedName>
    <definedName name="carência_9" localSheetId="0">#REF!</definedName>
    <definedName name="carência_9">#N/A</definedName>
    <definedName name="carência_salário" localSheetId="0">#REF!</definedName>
    <definedName name="carência_salário">#N/A</definedName>
    <definedName name="carência_salário_1" localSheetId="0">#REF!</definedName>
    <definedName name="carência_salário_1">#N/A</definedName>
    <definedName name="carência_salário_10" localSheetId="10">#REF!</definedName>
    <definedName name="carência_salário_10" localSheetId="12">#REF!</definedName>
    <definedName name="carência_salário_10" localSheetId="13">#REF!</definedName>
    <definedName name="carência_salário_10" localSheetId="14">#REF!</definedName>
    <definedName name="carência_salário_10" localSheetId="15">#REF!</definedName>
    <definedName name="carência_salário_10" localSheetId="16">#REF!</definedName>
    <definedName name="carência_salário_10" localSheetId="17">#REF!</definedName>
    <definedName name="carência_salário_10" localSheetId="18">#REF!</definedName>
    <definedName name="carência_salário_10" localSheetId="3">#REF!</definedName>
    <definedName name="carência_salário_10" localSheetId="4">#REF!</definedName>
    <definedName name="carência_salário_10" localSheetId="5">#REF!</definedName>
    <definedName name="carência_salário_10" localSheetId="6">#REF!</definedName>
    <definedName name="carência_salário_10" localSheetId="8">#REF!</definedName>
    <definedName name="carência_salário_10" localSheetId="9">#REF!</definedName>
    <definedName name="carência_salário_10" localSheetId="0">#REF!</definedName>
    <definedName name="carência_salário_10">#REF!</definedName>
    <definedName name="carência_salário_11" localSheetId="10">#REF!</definedName>
    <definedName name="carência_salário_11" localSheetId="12">#REF!</definedName>
    <definedName name="carência_salário_11" localSheetId="13">#REF!</definedName>
    <definedName name="carência_salário_11" localSheetId="14">#REF!</definedName>
    <definedName name="carência_salário_11" localSheetId="15">#REF!</definedName>
    <definedName name="carência_salário_11" localSheetId="16">#REF!</definedName>
    <definedName name="carência_salário_11" localSheetId="17">#REF!</definedName>
    <definedName name="carência_salário_11" localSheetId="18">#REF!</definedName>
    <definedName name="carência_salário_11" localSheetId="3">#REF!</definedName>
    <definedName name="carência_salário_11" localSheetId="5">#REF!</definedName>
    <definedName name="carência_salário_11" localSheetId="6">#REF!</definedName>
    <definedName name="carência_salário_11" localSheetId="8">#REF!</definedName>
    <definedName name="carência_salário_11" localSheetId="9">#REF!</definedName>
    <definedName name="carência_salário_11" localSheetId="0">#REF!</definedName>
    <definedName name="carência_salário_11">#REF!</definedName>
    <definedName name="carência_salário_11_1">NA()</definedName>
    <definedName name="carência_salário_12" localSheetId="10">#REF!</definedName>
    <definedName name="carência_salário_12" localSheetId="12">#REF!</definedName>
    <definedName name="carência_salário_12" localSheetId="13">#REF!</definedName>
    <definedName name="carência_salário_12" localSheetId="14">#REF!</definedName>
    <definedName name="carência_salário_12" localSheetId="15">#REF!</definedName>
    <definedName name="carência_salário_12" localSheetId="16">#REF!</definedName>
    <definedName name="carência_salário_12" localSheetId="17">#REF!</definedName>
    <definedName name="carência_salário_12" localSheetId="18">#REF!</definedName>
    <definedName name="carência_salário_12" localSheetId="3">#REF!</definedName>
    <definedName name="carência_salário_12" localSheetId="4">#REF!</definedName>
    <definedName name="carência_salário_12" localSheetId="5">#REF!</definedName>
    <definedName name="carência_salário_12" localSheetId="6">#REF!</definedName>
    <definedName name="carência_salário_12" localSheetId="8">#REF!</definedName>
    <definedName name="carência_salário_12" localSheetId="9">#REF!</definedName>
    <definedName name="carência_salário_12" localSheetId="0">#REF!</definedName>
    <definedName name="carência_salário_12">#REF!</definedName>
    <definedName name="carência_salário_18" localSheetId="10">#REF!</definedName>
    <definedName name="carência_salário_18" localSheetId="12">#REF!</definedName>
    <definedName name="carência_salário_18" localSheetId="13">#REF!</definedName>
    <definedName name="carência_salário_18" localSheetId="14">#REF!</definedName>
    <definedName name="carência_salário_18" localSheetId="15">#REF!</definedName>
    <definedName name="carência_salário_18" localSheetId="16">#REF!</definedName>
    <definedName name="carência_salário_18" localSheetId="17">#REF!</definedName>
    <definedName name="carência_salário_18" localSheetId="18">#REF!</definedName>
    <definedName name="carência_salário_18" localSheetId="3">#REF!</definedName>
    <definedName name="carência_salário_18" localSheetId="4">#REF!</definedName>
    <definedName name="carência_salário_18" localSheetId="5">#REF!</definedName>
    <definedName name="carência_salário_18" localSheetId="6">#REF!</definedName>
    <definedName name="carência_salário_18" localSheetId="8">#REF!</definedName>
    <definedName name="carência_salário_18" localSheetId="9">#REF!</definedName>
    <definedName name="carência_salário_18" localSheetId="0">#REF!</definedName>
    <definedName name="carência_salário_18">#REF!</definedName>
    <definedName name="carência_salário_19" localSheetId="10">#REF!</definedName>
    <definedName name="carência_salário_19" localSheetId="12">#REF!</definedName>
    <definedName name="carência_salário_19" localSheetId="13">#REF!</definedName>
    <definedName name="carência_salário_19" localSheetId="14">#REF!</definedName>
    <definedName name="carência_salário_19" localSheetId="15">#REF!</definedName>
    <definedName name="carência_salário_19" localSheetId="16">#REF!</definedName>
    <definedName name="carência_salário_19" localSheetId="17">#REF!</definedName>
    <definedName name="carência_salário_19" localSheetId="18">#REF!</definedName>
    <definedName name="carência_salário_19" localSheetId="3">#REF!</definedName>
    <definedName name="carência_salário_19" localSheetId="5">#REF!</definedName>
    <definedName name="carência_salário_19" localSheetId="6">#REF!</definedName>
    <definedName name="carência_salário_19" localSheetId="8">#REF!</definedName>
    <definedName name="carência_salário_19" localSheetId="9">#REF!</definedName>
    <definedName name="carência_salário_19" localSheetId="0">#REF!</definedName>
    <definedName name="carência_salário_19">#REF!</definedName>
    <definedName name="carência_salário_20" localSheetId="10">#REF!</definedName>
    <definedName name="carência_salário_20" localSheetId="12">#REF!</definedName>
    <definedName name="carência_salário_20" localSheetId="13">#REF!</definedName>
    <definedName name="carência_salário_20" localSheetId="14">#REF!</definedName>
    <definedName name="carência_salário_20" localSheetId="15">#REF!</definedName>
    <definedName name="carência_salário_20" localSheetId="16">#REF!</definedName>
    <definedName name="carência_salário_20" localSheetId="17">#REF!</definedName>
    <definedName name="carência_salário_20" localSheetId="18">#REF!</definedName>
    <definedName name="carência_salário_20" localSheetId="3">#REF!</definedName>
    <definedName name="carência_salário_20" localSheetId="4">#REF!</definedName>
    <definedName name="carência_salário_20" localSheetId="5">#REF!</definedName>
    <definedName name="carência_salário_20" localSheetId="6">#REF!</definedName>
    <definedName name="carência_salário_20" localSheetId="8">#REF!</definedName>
    <definedName name="carência_salário_20" localSheetId="9">#REF!</definedName>
    <definedName name="carência_salário_20" localSheetId="0">#REF!</definedName>
    <definedName name="carência_salário_20">#REF!</definedName>
    <definedName name="carência_salário_21" localSheetId="10">#REF!</definedName>
    <definedName name="carência_salário_21" localSheetId="12">#REF!</definedName>
    <definedName name="carência_salário_21" localSheetId="13">#REF!</definedName>
    <definedName name="carência_salário_21" localSheetId="14">#REF!</definedName>
    <definedName name="carência_salário_21" localSheetId="15">#REF!</definedName>
    <definedName name="carência_salário_21" localSheetId="16">#REF!</definedName>
    <definedName name="carência_salário_21" localSheetId="17">#REF!</definedName>
    <definedName name="carência_salário_21" localSheetId="18">#REF!</definedName>
    <definedName name="carência_salário_21" localSheetId="3">#REF!</definedName>
    <definedName name="carência_salário_21" localSheetId="4">#REF!</definedName>
    <definedName name="carência_salário_21" localSheetId="5">#REF!</definedName>
    <definedName name="carência_salário_21" localSheetId="6">#REF!</definedName>
    <definedName name="carência_salário_21" localSheetId="8">#REF!</definedName>
    <definedName name="carência_salário_21" localSheetId="9">#REF!</definedName>
    <definedName name="carência_salário_21" localSheetId="0">#REF!</definedName>
    <definedName name="carência_salário_21">#REF!</definedName>
    <definedName name="carência_salário_22" localSheetId="10">#REF!</definedName>
    <definedName name="carência_salário_22" localSheetId="12">#REF!</definedName>
    <definedName name="carência_salário_22" localSheetId="13">#REF!</definedName>
    <definedName name="carência_salário_22" localSheetId="14">#REF!</definedName>
    <definedName name="carência_salário_22" localSheetId="15">#REF!</definedName>
    <definedName name="carência_salário_22" localSheetId="16">#REF!</definedName>
    <definedName name="carência_salário_22" localSheetId="17">#REF!</definedName>
    <definedName name="carência_salário_22" localSheetId="18">#REF!</definedName>
    <definedName name="carência_salário_22" localSheetId="3">#REF!</definedName>
    <definedName name="carência_salário_22" localSheetId="4">#REF!</definedName>
    <definedName name="carência_salário_22" localSheetId="5">#REF!</definedName>
    <definedName name="carência_salário_22" localSheetId="6">#REF!</definedName>
    <definedName name="carência_salário_22" localSheetId="8">#REF!</definedName>
    <definedName name="carência_salário_22" localSheetId="9">#REF!</definedName>
    <definedName name="carência_salário_22" localSheetId="0">#REF!</definedName>
    <definedName name="carência_salário_22">#REF!</definedName>
    <definedName name="carência_salário_23" localSheetId="10">#REF!</definedName>
    <definedName name="carência_salário_23" localSheetId="12">#REF!</definedName>
    <definedName name="carência_salário_23" localSheetId="13">#REF!</definedName>
    <definedName name="carência_salário_23" localSheetId="14">#REF!</definedName>
    <definedName name="carência_salário_23" localSheetId="15">#REF!</definedName>
    <definedName name="carência_salário_23" localSheetId="16">#REF!</definedName>
    <definedName name="carência_salário_23" localSheetId="17">#REF!</definedName>
    <definedName name="carência_salário_23" localSheetId="18">#REF!</definedName>
    <definedName name="carência_salário_23" localSheetId="3">#REF!</definedName>
    <definedName name="carência_salário_23" localSheetId="4">#REF!</definedName>
    <definedName name="carência_salário_23" localSheetId="5">#REF!</definedName>
    <definedName name="carência_salário_23" localSheetId="6">#REF!</definedName>
    <definedName name="carência_salário_23" localSheetId="8">#REF!</definedName>
    <definedName name="carência_salário_23" localSheetId="9">#REF!</definedName>
    <definedName name="carência_salário_23" localSheetId="0">#REF!</definedName>
    <definedName name="carência_salário_23">#REF!</definedName>
    <definedName name="carência_salário_24" localSheetId="10">#REF!</definedName>
    <definedName name="carência_salário_24" localSheetId="12">#REF!</definedName>
    <definedName name="carência_salário_24" localSheetId="13">#REF!</definedName>
    <definedName name="carência_salário_24" localSheetId="14">#REF!</definedName>
    <definedName name="carência_salário_24" localSheetId="15">#REF!</definedName>
    <definedName name="carência_salário_24" localSheetId="16">#REF!</definedName>
    <definedName name="carência_salário_24" localSheetId="17">#REF!</definedName>
    <definedName name="carência_salário_24" localSheetId="18">#REF!</definedName>
    <definedName name="carência_salário_24" localSheetId="3">#REF!</definedName>
    <definedName name="carência_salário_24" localSheetId="4">#REF!</definedName>
    <definedName name="carência_salário_24" localSheetId="5">#REF!</definedName>
    <definedName name="carência_salário_24" localSheetId="6">#REF!</definedName>
    <definedName name="carência_salário_24" localSheetId="8">#REF!</definedName>
    <definedName name="carência_salário_24" localSheetId="9">#REF!</definedName>
    <definedName name="carência_salário_24" localSheetId="0">#REF!</definedName>
    <definedName name="carência_salário_24">#REF!</definedName>
    <definedName name="carência_salário_25" localSheetId="10">#REF!</definedName>
    <definedName name="carência_salário_25" localSheetId="12">#REF!</definedName>
    <definedName name="carência_salário_25" localSheetId="13">#REF!</definedName>
    <definedName name="carência_salário_25" localSheetId="14">#REF!</definedName>
    <definedName name="carência_salário_25" localSheetId="15">#REF!</definedName>
    <definedName name="carência_salário_25" localSheetId="16">#REF!</definedName>
    <definedName name="carência_salário_25" localSheetId="17">#REF!</definedName>
    <definedName name="carência_salário_25" localSheetId="18">#REF!</definedName>
    <definedName name="carência_salário_25" localSheetId="3">#REF!</definedName>
    <definedName name="carência_salário_25" localSheetId="4">#REF!</definedName>
    <definedName name="carência_salário_25" localSheetId="5">#REF!</definedName>
    <definedName name="carência_salário_25" localSheetId="6">#REF!</definedName>
    <definedName name="carência_salário_25" localSheetId="8">#REF!</definedName>
    <definedName name="carência_salário_25" localSheetId="9">#REF!</definedName>
    <definedName name="carência_salário_25" localSheetId="0">#REF!</definedName>
    <definedName name="carência_salário_25">#REF!</definedName>
    <definedName name="carência_salário_26" localSheetId="10">#REF!</definedName>
    <definedName name="carência_salário_26" localSheetId="12">#REF!</definedName>
    <definedName name="carência_salário_26" localSheetId="13">#REF!</definedName>
    <definedName name="carência_salário_26" localSheetId="14">#REF!</definedName>
    <definedName name="carência_salário_26" localSheetId="15">#REF!</definedName>
    <definedName name="carência_salário_26" localSheetId="16">#REF!</definedName>
    <definedName name="carência_salário_26" localSheetId="17">#REF!</definedName>
    <definedName name="carência_salário_26" localSheetId="18">#REF!</definedName>
    <definedName name="carência_salário_26" localSheetId="3">#REF!</definedName>
    <definedName name="carência_salário_26" localSheetId="4">#REF!</definedName>
    <definedName name="carência_salário_26" localSheetId="5">#REF!</definedName>
    <definedName name="carência_salário_26" localSheetId="6">#REF!</definedName>
    <definedName name="carência_salário_26" localSheetId="8">#REF!</definedName>
    <definedName name="carência_salário_26" localSheetId="9">#REF!</definedName>
    <definedName name="carência_salário_26" localSheetId="0">#REF!</definedName>
    <definedName name="carência_salário_26">#REF!</definedName>
    <definedName name="carência_salário_27" localSheetId="10">#REF!</definedName>
    <definedName name="carência_salário_27" localSheetId="12">#REF!</definedName>
    <definedName name="carência_salário_27" localSheetId="13">#REF!</definedName>
    <definedName name="carência_salário_27" localSheetId="14">#REF!</definedName>
    <definedName name="carência_salário_27" localSheetId="15">#REF!</definedName>
    <definedName name="carência_salário_27" localSheetId="16">#REF!</definedName>
    <definedName name="carência_salário_27" localSheetId="17">#REF!</definedName>
    <definedName name="carência_salário_27" localSheetId="18">#REF!</definedName>
    <definedName name="carência_salário_27" localSheetId="3">#REF!</definedName>
    <definedName name="carência_salário_27" localSheetId="4">#REF!</definedName>
    <definedName name="carência_salário_27" localSheetId="5">#REF!</definedName>
    <definedName name="carência_salário_27" localSheetId="6">#REF!</definedName>
    <definedName name="carência_salário_27" localSheetId="8">#REF!</definedName>
    <definedName name="carência_salário_27" localSheetId="9">#REF!</definedName>
    <definedName name="carência_salário_27" localSheetId="0">#REF!</definedName>
    <definedName name="carência_salário_27">#REF!</definedName>
    <definedName name="carência_salário_28" localSheetId="10">#REF!</definedName>
    <definedName name="carência_salário_28" localSheetId="12">#REF!</definedName>
    <definedName name="carência_salário_28" localSheetId="13">#REF!</definedName>
    <definedName name="carência_salário_28" localSheetId="14">#REF!</definedName>
    <definedName name="carência_salário_28" localSheetId="15">#REF!</definedName>
    <definedName name="carência_salário_28" localSheetId="16">#REF!</definedName>
    <definedName name="carência_salário_28" localSheetId="17">#REF!</definedName>
    <definedName name="carência_salário_28" localSheetId="18">#REF!</definedName>
    <definedName name="carência_salário_28" localSheetId="3">#REF!</definedName>
    <definedName name="carência_salário_28" localSheetId="4">#REF!</definedName>
    <definedName name="carência_salário_28" localSheetId="5">#REF!</definedName>
    <definedName name="carência_salário_28" localSheetId="6">#REF!</definedName>
    <definedName name="carência_salário_28" localSheetId="8">#REF!</definedName>
    <definedName name="carência_salário_28" localSheetId="9">#REF!</definedName>
    <definedName name="carência_salário_28" localSheetId="0">#REF!</definedName>
    <definedName name="carência_salário_28">#REF!</definedName>
    <definedName name="carência_salário_29" localSheetId="10">#REF!</definedName>
    <definedName name="carência_salário_29" localSheetId="12">#REF!</definedName>
    <definedName name="carência_salário_29" localSheetId="13">#REF!</definedName>
    <definedName name="carência_salário_29" localSheetId="14">#REF!</definedName>
    <definedName name="carência_salário_29" localSheetId="15">#REF!</definedName>
    <definedName name="carência_salário_29" localSheetId="16">#REF!</definedName>
    <definedName name="carência_salário_29" localSheetId="17">#REF!</definedName>
    <definedName name="carência_salário_29" localSheetId="18">#REF!</definedName>
    <definedName name="carência_salário_29" localSheetId="3">#REF!</definedName>
    <definedName name="carência_salário_29" localSheetId="4">#REF!</definedName>
    <definedName name="carência_salário_29" localSheetId="5">#REF!</definedName>
    <definedName name="carência_salário_29" localSheetId="6">#REF!</definedName>
    <definedName name="carência_salário_29" localSheetId="8">#REF!</definedName>
    <definedName name="carência_salário_29" localSheetId="9">#REF!</definedName>
    <definedName name="carência_salário_29" localSheetId="0">#REF!</definedName>
    <definedName name="carência_salário_29">#REF!</definedName>
    <definedName name="carência_salário_30" localSheetId="10">#REF!</definedName>
    <definedName name="carência_salário_30" localSheetId="12">#REF!</definedName>
    <definedName name="carência_salário_30" localSheetId="13">#REF!</definedName>
    <definedName name="carência_salário_30" localSheetId="14">#REF!</definedName>
    <definedName name="carência_salário_30" localSheetId="15">#REF!</definedName>
    <definedName name="carência_salário_30" localSheetId="16">#REF!</definedName>
    <definedName name="carência_salário_30" localSheetId="17">#REF!</definedName>
    <definedName name="carência_salário_30" localSheetId="18">#REF!</definedName>
    <definedName name="carência_salário_30" localSheetId="3">#REF!</definedName>
    <definedName name="carência_salário_30" localSheetId="4">#REF!</definedName>
    <definedName name="carência_salário_30" localSheetId="5">#REF!</definedName>
    <definedName name="carência_salário_30" localSheetId="6">#REF!</definedName>
    <definedName name="carência_salário_30" localSheetId="8">#REF!</definedName>
    <definedName name="carência_salário_30" localSheetId="9">#REF!</definedName>
    <definedName name="carência_salário_30" localSheetId="0">#REF!</definedName>
    <definedName name="carência_salário_30">#REF!</definedName>
    <definedName name="carência_salário_31" localSheetId="10">#REF!</definedName>
    <definedName name="carência_salário_31" localSheetId="12">#REF!</definedName>
    <definedName name="carência_salário_31" localSheetId="13">#REF!</definedName>
    <definedName name="carência_salário_31" localSheetId="14">#REF!</definedName>
    <definedName name="carência_salário_31" localSheetId="15">#REF!</definedName>
    <definedName name="carência_salário_31" localSheetId="16">#REF!</definedName>
    <definedName name="carência_salário_31" localSheetId="17">#REF!</definedName>
    <definedName name="carência_salário_31" localSheetId="18">#REF!</definedName>
    <definedName name="carência_salário_31" localSheetId="3">#REF!</definedName>
    <definedName name="carência_salário_31" localSheetId="4">#REF!</definedName>
    <definedName name="carência_salário_31" localSheetId="5">#REF!</definedName>
    <definedName name="carência_salário_31" localSheetId="6">#REF!</definedName>
    <definedName name="carência_salário_31" localSheetId="8">#REF!</definedName>
    <definedName name="carência_salário_31" localSheetId="9">#REF!</definedName>
    <definedName name="carência_salário_31" localSheetId="0">#REF!</definedName>
    <definedName name="carência_salário_31">#REF!</definedName>
    <definedName name="carência_salário_32" localSheetId="10">#REF!</definedName>
    <definedName name="carência_salário_32" localSheetId="12">#REF!</definedName>
    <definedName name="carência_salário_32" localSheetId="13">#REF!</definedName>
    <definedName name="carência_salário_32" localSheetId="14">#REF!</definedName>
    <definedName name="carência_salário_32" localSheetId="15">#REF!</definedName>
    <definedName name="carência_salário_32" localSheetId="16">#REF!</definedName>
    <definedName name="carência_salário_32" localSheetId="17">#REF!</definedName>
    <definedName name="carência_salário_32" localSheetId="18">#REF!</definedName>
    <definedName name="carência_salário_32" localSheetId="3">#REF!</definedName>
    <definedName name="carência_salário_32" localSheetId="4">#REF!</definedName>
    <definedName name="carência_salário_32" localSheetId="5">#REF!</definedName>
    <definedName name="carência_salário_32" localSheetId="6">#REF!</definedName>
    <definedName name="carência_salário_32" localSheetId="8">#REF!</definedName>
    <definedName name="carência_salário_32" localSheetId="9">#REF!</definedName>
    <definedName name="carência_salário_32" localSheetId="0">#REF!</definedName>
    <definedName name="carência_salário_32">#REF!</definedName>
    <definedName name="carência_salário_33" localSheetId="10">#REF!</definedName>
    <definedName name="carência_salário_33" localSheetId="12">#REF!</definedName>
    <definedName name="carência_salário_33" localSheetId="13">#REF!</definedName>
    <definedName name="carência_salário_33" localSheetId="14">#REF!</definedName>
    <definedName name="carência_salário_33" localSheetId="15">#REF!</definedName>
    <definedName name="carência_salário_33" localSheetId="16">#REF!</definedName>
    <definedName name="carência_salário_33" localSheetId="17">#REF!</definedName>
    <definedName name="carência_salário_33" localSheetId="18">#REF!</definedName>
    <definedName name="carência_salário_33" localSheetId="3">#REF!</definedName>
    <definedName name="carência_salário_33" localSheetId="4">#REF!</definedName>
    <definedName name="carência_salário_33" localSheetId="5">#REF!</definedName>
    <definedName name="carência_salário_33" localSheetId="6">#REF!</definedName>
    <definedName name="carência_salário_33" localSheetId="8">#REF!</definedName>
    <definedName name="carência_salário_33" localSheetId="9">#REF!</definedName>
    <definedName name="carência_salário_33" localSheetId="0">#REF!</definedName>
    <definedName name="carência_salário_33">#REF!</definedName>
    <definedName name="carência_salário_34" localSheetId="10">#REF!</definedName>
    <definedName name="carência_salário_34" localSheetId="12">#REF!</definedName>
    <definedName name="carência_salário_34" localSheetId="13">#REF!</definedName>
    <definedName name="carência_salário_34" localSheetId="14">#REF!</definedName>
    <definedName name="carência_salário_34" localSheetId="15">#REF!</definedName>
    <definedName name="carência_salário_34" localSheetId="16">#REF!</definedName>
    <definedName name="carência_salário_34" localSheetId="17">#REF!</definedName>
    <definedName name="carência_salário_34" localSheetId="18">#REF!</definedName>
    <definedName name="carência_salário_34" localSheetId="3">#REF!</definedName>
    <definedName name="carência_salário_34" localSheetId="4">#REF!</definedName>
    <definedName name="carência_salário_34" localSheetId="5">#REF!</definedName>
    <definedName name="carência_salário_34" localSheetId="6">#REF!</definedName>
    <definedName name="carência_salário_34" localSheetId="8">#REF!</definedName>
    <definedName name="carência_salário_34" localSheetId="9">#REF!</definedName>
    <definedName name="carência_salário_34" localSheetId="0">#REF!</definedName>
    <definedName name="carência_salário_34">#REF!</definedName>
    <definedName name="carência_salário_35" localSheetId="10">#REF!</definedName>
    <definedName name="carência_salário_35" localSheetId="12">#REF!</definedName>
    <definedName name="carência_salário_35" localSheetId="13">#REF!</definedName>
    <definedName name="carência_salário_35" localSheetId="14">#REF!</definedName>
    <definedName name="carência_salário_35" localSheetId="15">#REF!</definedName>
    <definedName name="carência_salário_35" localSheetId="16">#REF!</definedName>
    <definedName name="carência_salário_35" localSheetId="17">#REF!</definedName>
    <definedName name="carência_salário_35" localSheetId="18">#REF!</definedName>
    <definedName name="carência_salário_35" localSheetId="3">#REF!</definedName>
    <definedName name="carência_salário_35" localSheetId="4">#REF!</definedName>
    <definedName name="carência_salário_35" localSheetId="5">#REF!</definedName>
    <definedName name="carência_salário_35" localSheetId="6">#REF!</definedName>
    <definedName name="carência_salário_35" localSheetId="8">#REF!</definedName>
    <definedName name="carência_salário_35" localSheetId="9">#REF!</definedName>
    <definedName name="carência_salário_35" localSheetId="0">#REF!</definedName>
    <definedName name="carência_salário_35">#REF!</definedName>
    <definedName name="carência_salário_36" localSheetId="10">#REF!</definedName>
    <definedName name="carência_salário_36" localSheetId="12">#REF!</definedName>
    <definedName name="carência_salário_36" localSheetId="13">#REF!</definedName>
    <definedName name="carência_salário_36" localSheetId="14">#REF!</definedName>
    <definedName name="carência_salário_36" localSheetId="15">#REF!</definedName>
    <definedName name="carência_salário_36" localSheetId="16">#REF!</definedName>
    <definedName name="carência_salário_36" localSheetId="17">#REF!</definedName>
    <definedName name="carência_salário_36" localSheetId="18">#REF!</definedName>
    <definedName name="carência_salário_36" localSheetId="3">#REF!</definedName>
    <definedName name="carência_salário_36" localSheetId="4">#REF!</definedName>
    <definedName name="carência_salário_36" localSheetId="5">#REF!</definedName>
    <definedName name="carência_salário_36" localSheetId="6">#REF!</definedName>
    <definedName name="carência_salário_36" localSheetId="8">#REF!</definedName>
    <definedName name="carência_salário_36" localSheetId="9">#REF!</definedName>
    <definedName name="carência_salário_36" localSheetId="0">#REF!</definedName>
    <definedName name="carência_salário_36">#REF!</definedName>
    <definedName name="carência_salário_37" localSheetId="10">#REF!</definedName>
    <definedName name="carência_salário_37" localSheetId="12">#REF!</definedName>
    <definedName name="carência_salário_37" localSheetId="13">#REF!</definedName>
    <definedName name="carência_salário_37" localSheetId="14">#REF!</definedName>
    <definedName name="carência_salário_37" localSheetId="15">#REF!</definedName>
    <definedName name="carência_salário_37" localSheetId="16">#REF!</definedName>
    <definedName name="carência_salário_37" localSheetId="17">#REF!</definedName>
    <definedName name="carência_salário_37" localSheetId="18">#REF!</definedName>
    <definedName name="carência_salário_37" localSheetId="3">#REF!</definedName>
    <definedName name="carência_salário_37" localSheetId="4">#REF!</definedName>
    <definedName name="carência_salário_37" localSheetId="5">#REF!</definedName>
    <definedName name="carência_salário_37" localSheetId="6">#REF!</definedName>
    <definedName name="carência_salário_37" localSheetId="8">#REF!</definedName>
    <definedName name="carência_salário_37" localSheetId="9">#REF!</definedName>
    <definedName name="carência_salário_37" localSheetId="0">#REF!</definedName>
    <definedName name="carência_salário_37">#REF!</definedName>
    <definedName name="carência_salário_38" localSheetId="10">#REF!</definedName>
    <definedName name="carência_salário_38" localSheetId="12">#REF!</definedName>
    <definedName name="carência_salário_38" localSheetId="13">#REF!</definedName>
    <definedName name="carência_salário_38" localSheetId="14">#REF!</definedName>
    <definedName name="carência_salário_38" localSheetId="15">#REF!</definedName>
    <definedName name="carência_salário_38" localSheetId="16">#REF!</definedName>
    <definedName name="carência_salário_38" localSheetId="17">#REF!</definedName>
    <definedName name="carência_salário_38" localSheetId="18">#REF!</definedName>
    <definedName name="carência_salário_38" localSheetId="3">#REF!</definedName>
    <definedName name="carência_salário_38" localSheetId="4">#REF!</definedName>
    <definedName name="carência_salário_38" localSheetId="5">#REF!</definedName>
    <definedName name="carência_salário_38" localSheetId="6">#REF!</definedName>
    <definedName name="carência_salário_38" localSheetId="8">#REF!</definedName>
    <definedName name="carência_salário_38" localSheetId="9">#REF!</definedName>
    <definedName name="carência_salário_38" localSheetId="0">#REF!</definedName>
    <definedName name="carência_salário_38">#REF!</definedName>
    <definedName name="carência_salário_39" localSheetId="10">#REF!</definedName>
    <definedName name="carência_salário_39" localSheetId="12">#REF!</definedName>
    <definedName name="carência_salário_39" localSheetId="13">#REF!</definedName>
    <definedName name="carência_salário_39" localSheetId="14">#REF!</definedName>
    <definedName name="carência_salário_39" localSheetId="15">#REF!</definedName>
    <definedName name="carência_salário_39" localSheetId="16">#REF!</definedName>
    <definedName name="carência_salário_39" localSheetId="17">#REF!</definedName>
    <definedName name="carência_salário_39" localSheetId="18">#REF!</definedName>
    <definedName name="carência_salário_39" localSheetId="3">#REF!</definedName>
    <definedName name="carência_salário_39" localSheetId="5">#REF!</definedName>
    <definedName name="carência_salário_39" localSheetId="6">#REF!</definedName>
    <definedName name="carência_salário_39" localSheetId="8">#REF!</definedName>
    <definedName name="carência_salário_39" localSheetId="9">#REF!</definedName>
    <definedName name="carência_salário_39" localSheetId="0">#REF!</definedName>
    <definedName name="carência_salário_39">#REF!</definedName>
    <definedName name="carencia_salario_40" localSheetId="10">#REF!</definedName>
    <definedName name="carencia_salario_40" localSheetId="12">#REF!</definedName>
    <definedName name="carencia_salario_40" localSheetId="13">#REF!</definedName>
    <definedName name="carencia_salario_40" localSheetId="14">#REF!</definedName>
    <definedName name="carencia_salario_40" localSheetId="15">#REF!</definedName>
    <definedName name="carencia_salario_40" localSheetId="16">#REF!</definedName>
    <definedName name="carencia_salario_40" localSheetId="17">#REF!</definedName>
    <definedName name="carencia_salario_40" localSheetId="18">#REF!</definedName>
    <definedName name="carencia_salario_40" localSheetId="3">#REF!</definedName>
    <definedName name="carencia_salario_40" localSheetId="5">#REF!</definedName>
    <definedName name="carencia_salario_40" localSheetId="6">#REF!</definedName>
    <definedName name="carencia_salario_40" localSheetId="8">#REF!</definedName>
    <definedName name="carencia_salario_40" localSheetId="9">#REF!</definedName>
    <definedName name="carencia_salario_40" localSheetId="0">#REF!</definedName>
    <definedName name="carencia_salario_40">#REF!</definedName>
    <definedName name="carencia_salario_41" localSheetId="10">#REF!</definedName>
    <definedName name="carencia_salario_41" localSheetId="12">#REF!</definedName>
    <definedName name="carencia_salario_41" localSheetId="13">#REF!</definedName>
    <definedName name="carencia_salario_41" localSheetId="14">#REF!</definedName>
    <definedName name="carencia_salario_41" localSheetId="15">#REF!</definedName>
    <definedName name="carencia_salario_41" localSheetId="16">#REF!</definedName>
    <definedName name="carencia_salario_41" localSheetId="17">#REF!</definedName>
    <definedName name="carencia_salario_41" localSheetId="18">#REF!</definedName>
    <definedName name="carencia_salario_41" localSheetId="3">#REF!</definedName>
    <definedName name="carencia_salario_41" localSheetId="5">#REF!</definedName>
    <definedName name="carencia_salario_41" localSheetId="6">#REF!</definedName>
    <definedName name="carencia_salario_41" localSheetId="8">#REF!</definedName>
    <definedName name="carencia_salario_41" localSheetId="9">#REF!</definedName>
    <definedName name="carencia_salario_41" localSheetId="0">#REF!</definedName>
    <definedName name="carencia_salario_41">#REF!</definedName>
    <definedName name="carencia_salario_42" localSheetId="10">#REF!</definedName>
    <definedName name="carencia_salario_42" localSheetId="12">#REF!</definedName>
    <definedName name="carencia_salario_42" localSheetId="13">#REF!</definedName>
    <definedName name="carencia_salario_42" localSheetId="14">#REF!</definedName>
    <definedName name="carencia_salario_42" localSheetId="15">#REF!</definedName>
    <definedName name="carencia_salario_42" localSheetId="16">#REF!</definedName>
    <definedName name="carencia_salario_42" localSheetId="17">#REF!</definedName>
    <definedName name="carencia_salario_42" localSheetId="18">#REF!</definedName>
    <definedName name="carencia_salario_42" localSheetId="3">#REF!</definedName>
    <definedName name="carencia_salario_42" localSheetId="5">#REF!</definedName>
    <definedName name="carencia_salario_42" localSheetId="6">#REF!</definedName>
    <definedName name="carencia_salario_42" localSheetId="8">#REF!</definedName>
    <definedName name="carencia_salario_42" localSheetId="9">#REF!</definedName>
    <definedName name="carencia_salario_42" localSheetId="0">#REF!</definedName>
    <definedName name="carencia_salario_42">#REF!</definedName>
    <definedName name="carencia_salario_43" localSheetId="10">#REF!</definedName>
    <definedName name="carencia_salario_43" localSheetId="12">#REF!</definedName>
    <definedName name="carencia_salario_43" localSheetId="13">#REF!</definedName>
    <definedName name="carencia_salario_43" localSheetId="14">#REF!</definedName>
    <definedName name="carencia_salario_43" localSheetId="15">#REF!</definedName>
    <definedName name="carencia_salario_43" localSheetId="16">#REF!</definedName>
    <definedName name="carencia_salario_43" localSheetId="17">#REF!</definedName>
    <definedName name="carencia_salario_43" localSheetId="18">#REF!</definedName>
    <definedName name="carencia_salario_43" localSheetId="3">#REF!</definedName>
    <definedName name="carencia_salario_43" localSheetId="5">#REF!</definedName>
    <definedName name="carencia_salario_43" localSheetId="6">#REF!</definedName>
    <definedName name="carencia_salario_43" localSheetId="8">#REF!</definedName>
    <definedName name="carencia_salario_43" localSheetId="9">#REF!</definedName>
    <definedName name="carencia_salario_43" localSheetId="0">#REF!</definedName>
    <definedName name="carencia_salario_43">#REF!</definedName>
    <definedName name="carencia_salario_44" localSheetId="10">#REF!</definedName>
    <definedName name="carencia_salario_44" localSheetId="12">#REF!</definedName>
    <definedName name="carencia_salario_44" localSheetId="13">#REF!</definedName>
    <definedName name="carencia_salario_44" localSheetId="14">#REF!</definedName>
    <definedName name="carencia_salario_44" localSheetId="15">#REF!</definedName>
    <definedName name="carencia_salario_44" localSheetId="16">#REF!</definedName>
    <definedName name="carencia_salario_44" localSheetId="17">#REF!</definedName>
    <definedName name="carencia_salario_44" localSheetId="18">#REF!</definedName>
    <definedName name="carencia_salario_44" localSheetId="3">#REF!</definedName>
    <definedName name="carencia_salario_44" localSheetId="5">#REF!</definedName>
    <definedName name="carencia_salario_44" localSheetId="6">#REF!</definedName>
    <definedName name="carencia_salario_44" localSheetId="8">#REF!</definedName>
    <definedName name="carencia_salario_44" localSheetId="9">#REF!</definedName>
    <definedName name="carencia_salario_44" localSheetId="0">#REF!</definedName>
    <definedName name="carencia_salario_44">#REF!</definedName>
    <definedName name="carencia_salario_45" localSheetId="10">#REF!</definedName>
    <definedName name="carencia_salario_45" localSheetId="12">#REF!</definedName>
    <definedName name="carencia_salario_45" localSheetId="13">#REF!</definedName>
    <definedName name="carencia_salario_45" localSheetId="14">#REF!</definedName>
    <definedName name="carencia_salario_45" localSheetId="15">#REF!</definedName>
    <definedName name="carencia_salario_45" localSheetId="16">#REF!</definedName>
    <definedName name="carencia_salario_45" localSheetId="17">#REF!</definedName>
    <definedName name="carencia_salario_45" localSheetId="18">#REF!</definedName>
    <definedName name="carencia_salario_45" localSheetId="3">#REF!</definedName>
    <definedName name="carencia_salario_45" localSheetId="5">#REF!</definedName>
    <definedName name="carencia_salario_45" localSheetId="6">#REF!</definedName>
    <definedName name="carencia_salario_45" localSheetId="8">#REF!</definedName>
    <definedName name="carencia_salario_45" localSheetId="9">#REF!</definedName>
    <definedName name="carencia_salario_45" localSheetId="0">#REF!</definedName>
    <definedName name="carencia_salario_45">#REF!</definedName>
    <definedName name="carencia_salario_46" localSheetId="10">#REF!</definedName>
    <definedName name="carencia_salario_46" localSheetId="12">#REF!</definedName>
    <definedName name="carencia_salario_46" localSheetId="13">#REF!</definedName>
    <definedName name="carencia_salario_46" localSheetId="14">#REF!</definedName>
    <definedName name="carencia_salario_46" localSheetId="15">#REF!</definedName>
    <definedName name="carencia_salario_46" localSheetId="16">#REF!</definedName>
    <definedName name="carencia_salario_46" localSheetId="17">#REF!</definedName>
    <definedName name="carencia_salario_46" localSheetId="18">#REF!</definedName>
    <definedName name="carencia_salario_46" localSheetId="3">#REF!</definedName>
    <definedName name="carencia_salario_46" localSheetId="5">#REF!</definedName>
    <definedName name="carencia_salario_46" localSheetId="6">#REF!</definedName>
    <definedName name="carencia_salario_46" localSheetId="8">#REF!</definedName>
    <definedName name="carencia_salario_46" localSheetId="9">#REF!</definedName>
    <definedName name="carencia_salario_46" localSheetId="0">#REF!</definedName>
    <definedName name="carencia_salario_46">#REF!</definedName>
    <definedName name="carencia_salario_47" localSheetId="10">#REF!</definedName>
    <definedName name="carencia_salario_47" localSheetId="12">#REF!</definedName>
    <definedName name="carencia_salario_47" localSheetId="13">#REF!</definedName>
    <definedName name="carencia_salario_47" localSheetId="14">#REF!</definedName>
    <definedName name="carencia_salario_47" localSheetId="15">#REF!</definedName>
    <definedName name="carencia_salario_47" localSheetId="16">#REF!</definedName>
    <definedName name="carencia_salario_47" localSheetId="17">#REF!</definedName>
    <definedName name="carencia_salario_47" localSheetId="18">#REF!</definedName>
    <definedName name="carencia_salario_47" localSheetId="3">#REF!</definedName>
    <definedName name="carencia_salario_47" localSheetId="5">#REF!</definedName>
    <definedName name="carencia_salario_47" localSheetId="6">#REF!</definedName>
    <definedName name="carencia_salario_47" localSheetId="8">#REF!</definedName>
    <definedName name="carencia_salario_47" localSheetId="9">#REF!</definedName>
    <definedName name="carencia_salario_47" localSheetId="0">#REF!</definedName>
    <definedName name="carencia_salario_47">#REF!</definedName>
    <definedName name="carencia_salario_48" localSheetId="10">#REF!</definedName>
    <definedName name="carencia_salario_48" localSheetId="12">#REF!</definedName>
    <definedName name="carencia_salario_48" localSheetId="13">#REF!</definedName>
    <definedName name="carencia_salario_48" localSheetId="14">#REF!</definedName>
    <definedName name="carencia_salario_48" localSheetId="15">#REF!</definedName>
    <definedName name="carencia_salario_48" localSheetId="16">#REF!</definedName>
    <definedName name="carencia_salario_48" localSheetId="17">#REF!</definedName>
    <definedName name="carencia_salario_48" localSheetId="18">#REF!</definedName>
    <definedName name="carencia_salario_48" localSheetId="3">#REF!</definedName>
    <definedName name="carencia_salario_48" localSheetId="5">#REF!</definedName>
    <definedName name="carencia_salario_48" localSheetId="6">#REF!</definedName>
    <definedName name="carencia_salario_48" localSheetId="8">#REF!</definedName>
    <definedName name="carencia_salario_48" localSheetId="9">#REF!</definedName>
    <definedName name="carencia_salario_48" localSheetId="0">#REF!</definedName>
    <definedName name="carencia_salario_48">#REF!</definedName>
    <definedName name="carencia_salario_49" localSheetId="10">#REF!</definedName>
    <definedName name="carencia_salario_49" localSheetId="12">#REF!</definedName>
    <definedName name="carencia_salario_49" localSheetId="13">#REF!</definedName>
    <definedName name="carencia_salario_49" localSheetId="14">#REF!</definedName>
    <definedName name="carencia_salario_49" localSheetId="15">#REF!</definedName>
    <definedName name="carencia_salario_49" localSheetId="16">#REF!</definedName>
    <definedName name="carencia_salario_49" localSheetId="17">#REF!</definedName>
    <definedName name="carencia_salario_49" localSheetId="18">#REF!</definedName>
    <definedName name="carencia_salario_49" localSheetId="3">#REF!</definedName>
    <definedName name="carencia_salario_49" localSheetId="5">#REF!</definedName>
    <definedName name="carencia_salario_49" localSheetId="6">#REF!</definedName>
    <definedName name="carencia_salario_49" localSheetId="8">#REF!</definedName>
    <definedName name="carencia_salario_49" localSheetId="9">#REF!</definedName>
    <definedName name="carencia_salario_49" localSheetId="0">#REF!</definedName>
    <definedName name="carencia_salario_49">#REF!</definedName>
    <definedName name="carência_salário_5" localSheetId="10">#REF!</definedName>
    <definedName name="carência_salário_5" localSheetId="12">#REF!</definedName>
    <definedName name="carência_salário_5" localSheetId="13">#REF!</definedName>
    <definedName name="carência_salário_5" localSheetId="14">#REF!</definedName>
    <definedName name="carência_salário_5" localSheetId="15">#REF!</definedName>
    <definedName name="carência_salário_5" localSheetId="16">#REF!</definedName>
    <definedName name="carência_salário_5" localSheetId="17">#REF!</definedName>
    <definedName name="carência_salário_5" localSheetId="18">#REF!</definedName>
    <definedName name="carência_salário_5" localSheetId="3">#REF!</definedName>
    <definedName name="carência_salário_5" localSheetId="5">#REF!</definedName>
    <definedName name="carência_salário_5" localSheetId="6">#REF!</definedName>
    <definedName name="carência_salário_5" localSheetId="8">#REF!</definedName>
    <definedName name="carência_salário_5" localSheetId="9">#REF!</definedName>
    <definedName name="carência_salário_5" localSheetId="0">#REF!</definedName>
    <definedName name="carência_salário_5">#REF!</definedName>
    <definedName name="carencia_salario_50" localSheetId="10">#REF!</definedName>
    <definedName name="carencia_salario_50" localSheetId="12">#REF!</definedName>
    <definedName name="carencia_salario_50" localSheetId="13">#REF!</definedName>
    <definedName name="carencia_salario_50" localSheetId="14">#REF!</definedName>
    <definedName name="carencia_salario_50" localSheetId="15">#REF!</definedName>
    <definedName name="carencia_salario_50" localSheetId="16">#REF!</definedName>
    <definedName name="carencia_salario_50" localSheetId="17">#REF!</definedName>
    <definedName name="carencia_salario_50" localSheetId="18">#REF!</definedName>
    <definedName name="carencia_salario_50" localSheetId="3">#REF!</definedName>
    <definedName name="carencia_salario_50" localSheetId="5">#REF!</definedName>
    <definedName name="carencia_salario_50" localSheetId="6">#REF!</definedName>
    <definedName name="carencia_salario_50" localSheetId="8">#REF!</definedName>
    <definedName name="carencia_salario_50" localSheetId="9">#REF!</definedName>
    <definedName name="carencia_salario_50" localSheetId="0">#REF!</definedName>
    <definedName name="carencia_salario_50">#REF!</definedName>
    <definedName name="carencia_salario_51" localSheetId="10">#REF!</definedName>
    <definedName name="carencia_salario_51" localSheetId="12">#REF!</definedName>
    <definedName name="carencia_salario_51" localSheetId="13">#REF!</definedName>
    <definedName name="carencia_salario_51" localSheetId="14">#REF!</definedName>
    <definedName name="carencia_salario_51" localSheetId="15">#REF!</definedName>
    <definedName name="carencia_salario_51" localSheetId="16">#REF!</definedName>
    <definedName name="carencia_salario_51" localSheetId="17">#REF!</definedName>
    <definedName name="carencia_salario_51" localSheetId="18">#REF!</definedName>
    <definedName name="carencia_salario_51" localSheetId="3">#REF!</definedName>
    <definedName name="carencia_salario_51" localSheetId="5">#REF!</definedName>
    <definedName name="carencia_salario_51" localSheetId="6">#REF!</definedName>
    <definedName name="carencia_salario_51" localSheetId="8">#REF!</definedName>
    <definedName name="carencia_salario_51" localSheetId="9">#REF!</definedName>
    <definedName name="carencia_salario_51" localSheetId="0">#REF!</definedName>
    <definedName name="carencia_salario_51">#REF!</definedName>
    <definedName name="carencia_salario_52" localSheetId="10">#REF!</definedName>
    <definedName name="carencia_salario_52" localSheetId="12">#REF!</definedName>
    <definedName name="carencia_salario_52" localSheetId="13">#REF!</definedName>
    <definedName name="carencia_salario_52" localSheetId="14">#REF!</definedName>
    <definedName name="carencia_salario_52" localSheetId="15">#REF!</definedName>
    <definedName name="carencia_salario_52" localSheetId="16">#REF!</definedName>
    <definedName name="carencia_salario_52" localSheetId="17">#REF!</definedName>
    <definedName name="carencia_salario_52" localSheetId="18">#REF!</definedName>
    <definedName name="carencia_salario_52" localSheetId="3">#REF!</definedName>
    <definedName name="carencia_salario_52" localSheetId="5">#REF!</definedName>
    <definedName name="carencia_salario_52" localSheetId="6">#REF!</definedName>
    <definedName name="carencia_salario_52" localSheetId="8">#REF!</definedName>
    <definedName name="carencia_salario_52" localSheetId="9">#REF!</definedName>
    <definedName name="carencia_salario_52" localSheetId="0">#REF!</definedName>
    <definedName name="carencia_salario_52">#REF!</definedName>
    <definedName name="carencia_salario_53" localSheetId="10">#REF!</definedName>
    <definedName name="carencia_salario_53" localSheetId="12">#REF!</definedName>
    <definedName name="carencia_salario_53" localSheetId="13">#REF!</definedName>
    <definedName name="carencia_salario_53" localSheetId="14">#REF!</definedName>
    <definedName name="carencia_salario_53" localSheetId="15">#REF!</definedName>
    <definedName name="carencia_salario_53" localSheetId="16">#REF!</definedName>
    <definedName name="carencia_salario_53" localSheetId="17">#REF!</definedName>
    <definedName name="carencia_salario_53" localSheetId="18">#REF!</definedName>
    <definedName name="carencia_salario_53" localSheetId="3">#REF!</definedName>
    <definedName name="carencia_salario_53" localSheetId="5">#REF!</definedName>
    <definedName name="carencia_salario_53" localSheetId="6">#REF!</definedName>
    <definedName name="carencia_salario_53" localSheetId="8">#REF!</definedName>
    <definedName name="carencia_salario_53" localSheetId="9">#REF!</definedName>
    <definedName name="carencia_salario_53" localSheetId="0">#REF!</definedName>
    <definedName name="carencia_salario_53">#REF!</definedName>
    <definedName name="carencia_salario_54" localSheetId="10">#REF!</definedName>
    <definedName name="carencia_salario_54" localSheetId="12">#REF!</definedName>
    <definedName name="carencia_salario_54" localSheetId="13">#REF!</definedName>
    <definedName name="carencia_salario_54" localSheetId="14">#REF!</definedName>
    <definedName name="carencia_salario_54" localSheetId="15">#REF!</definedName>
    <definedName name="carencia_salario_54" localSheetId="16">#REF!</definedName>
    <definedName name="carencia_salario_54" localSheetId="17">#REF!</definedName>
    <definedName name="carencia_salario_54" localSheetId="18">#REF!</definedName>
    <definedName name="carencia_salario_54" localSheetId="3">#REF!</definedName>
    <definedName name="carencia_salario_54" localSheetId="5">#REF!</definedName>
    <definedName name="carencia_salario_54" localSheetId="6">#REF!</definedName>
    <definedName name="carencia_salario_54" localSheetId="8">#REF!</definedName>
    <definedName name="carencia_salario_54" localSheetId="9">#REF!</definedName>
    <definedName name="carencia_salario_54" localSheetId="0">#REF!</definedName>
    <definedName name="carencia_salario_54">#REF!</definedName>
    <definedName name="carencia_salario_55" localSheetId="10">#REF!</definedName>
    <definedName name="carencia_salario_55" localSheetId="12">#REF!</definedName>
    <definedName name="carencia_salario_55" localSheetId="13">#REF!</definedName>
    <definedName name="carencia_salario_55" localSheetId="14">#REF!</definedName>
    <definedName name="carencia_salario_55" localSheetId="15">#REF!</definedName>
    <definedName name="carencia_salario_55" localSheetId="16">#REF!</definedName>
    <definedName name="carencia_salario_55" localSheetId="17">#REF!</definedName>
    <definedName name="carencia_salario_55" localSheetId="18">#REF!</definedName>
    <definedName name="carencia_salario_55" localSheetId="3">#REF!</definedName>
    <definedName name="carencia_salario_55" localSheetId="5">#REF!</definedName>
    <definedName name="carencia_salario_55" localSheetId="6">#REF!</definedName>
    <definedName name="carencia_salario_55" localSheetId="8">#REF!</definedName>
    <definedName name="carencia_salario_55" localSheetId="9">#REF!</definedName>
    <definedName name="carencia_salario_55" localSheetId="0">#REF!</definedName>
    <definedName name="carencia_salario_55">#REF!</definedName>
    <definedName name="carencia_salario_56" localSheetId="10">#REF!</definedName>
    <definedName name="carencia_salario_56" localSheetId="12">#REF!</definedName>
    <definedName name="carencia_salario_56" localSheetId="13">#REF!</definedName>
    <definedName name="carencia_salario_56" localSheetId="14">#REF!</definedName>
    <definedName name="carencia_salario_56" localSheetId="15">#REF!</definedName>
    <definedName name="carencia_salario_56" localSheetId="16">#REF!</definedName>
    <definedName name="carencia_salario_56" localSheetId="17">#REF!</definedName>
    <definedName name="carencia_salario_56" localSheetId="18">#REF!</definedName>
    <definedName name="carencia_salario_56" localSheetId="3">#REF!</definedName>
    <definedName name="carencia_salario_56" localSheetId="5">#REF!</definedName>
    <definedName name="carencia_salario_56" localSheetId="6">#REF!</definedName>
    <definedName name="carencia_salario_56" localSheetId="8">#REF!</definedName>
    <definedName name="carencia_salario_56" localSheetId="9">#REF!</definedName>
    <definedName name="carencia_salario_56" localSheetId="0">#REF!</definedName>
    <definedName name="carencia_salario_56">#REF!</definedName>
    <definedName name="carencia_salario_57" localSheetId="10">#REF!</definedName>
    <definedName name="carencia_salario_57" localSheetId="12">#REF!</definedName>
    <definedName name="carencia_salario_57" localSheetId="13">#REF!</definedName>
    <definedName name="carencia_salario_57" localSheetId="14">#REF!</definedName>
    <definedName name="carencia_salario_57" localSheetId="15">#REF!</definedName>
    <definedName name="carencia_salario_57" localSheetId="16">#REF!</definedName>
    <definedName name="carencia_salario_57" localSheetId="17">#REF!</definedName>
    <definedName name="carencia_salario_57" localSheetId="18">#REF!</definedName>
    <definedName name="carencia_salario_57" localSheetId="3">#REF!</definedName>
    <definedName name="carencia_salario_57" localSheetId="5">#REF!</definedName>
    <definedName name="carencia_salario_57" localSheetId="6">#REF!</definedName>
    <definedName name="carencia_salario_57" localSheetId="8">#REF!</definedName>
    <definedName name="carencia_salario_57" localSheetId="9">#REF!</definedName>
    <definedName name="carencia_salario_57" localSheetId="0">#REF!</definedName>
    <definedName name="carencia_salario_57">#REF!</definedName>
    <definedName name="carencia_salario_58" localSheetId="10">#REF!</definedName>
    <definedName name="carencia_salario_58" localSheetId="12">#REF!</definedName>
    <definedName name="carencia_salario_58" localSheetId="13">#REF!</definedName>
    <definedName name="carencia_salario_58" localSheetId="14">#REF!</definedName>
    <definedName name="carencia_salario_58" localSheetId="15">#REF!</definedName>
    <definedName name="carencia_salario_58" localSheetId="16">#REF!</definedName>
    <definedName name="carencia_salario_58" localSheetId="17">#REF!</definedName>
    <definedName name="carencia_salario_58" localSheetId="18">#REF!</definedName>
    <definedName name="carencia_salario_58" localSheetId="3">#REF!</definedName>
    <definedName name="carencia_salario_58" localSheetId="5">#REF!</definedName>
    <definedName name="carencia_salario_58" localSheetId="6">#REF!</definedName>
    <definedName name="carencia_salario_58" localSheetId="8">#REF!</definedName>
    <definedName name="carencia_salario_58" localSheetId="9">#REF!</definedName>
    <definedName name="carencia_salario_58" localSheetId="0">#REF!</definedName>
    <definedName name="carencia_salario_58">#REF!</definedName>
    <definedName name="carencia_salario_59" localSheetId="10">#REF!</definedName>
    <definedName name="carencia_salario_59" localSheetId="12">#REF!</definedName>
    <definedName name="carencia_salario_59" localSheetId="13">#REF!</definedName>
    <definedName name="carencia_salario_59" localSheetId="14">#REF!</definedName>
    <definedName name="carencia_salario_59" localSheetId="15">#REF!</definedName>
    <definedName name="carencia_salario_59" localSheetId="16">#REF!</definedName>
    <definedName name="carencia_salario_59" localSheetId="17">#REF!</definedName>
    <definedName name="carencia_salario_59" localSheetId="18">#REF!</definedName>
    <definedName name="carencia_salario_59" localSheetId="3">#REF!</definedName>
    <definedName name="carencia_salario_59" localSheetId="5">#REF!</definedName>
    <definedName name="carencia_salario_59" localSheetId="6">#REF!</definedName>
    <definedName name="carencia_salario_59" localSheetId="8">#REF!</definedName>
    <definedName name="carencia_salario_59" localSheetId="9">#REF!</definedName>
    <definedName name="carencia_salario_59" localSheetId="0">#REF!</definedName>
    <definedName name="carencia_salario_59">#REF!</definedName>
    <definedName name="carência_salário_6" localSheetId="10">#REF!</definedName>
    <definedName name="carência_salário_6" localSheetId="12">#REF!</definedName>
    <definedName name="carência_salário_6" localSheetId="13">#REF!</definedName>
    <definedName name="carência_salário_6" localSheetId="14">#REF!</definedName>
    <definedName name="carência_salário_6" localSheetId="15">#REF!</definedName>
    <definedName name="carência_salário_6" localSheetId="16">#REF!</definedName>
    <definedName name="carência_salário_6" localSheetId="17">#REF!</definedName>
    <definedName name="carência_salário_6" localSheetId="18">#REF!</definedName>
    <definedName name="carência_salário_6" localSheetId="3">#REF!</definedName>
    <definedName name="carência_salário_6" localSheetId="5">#REF!</definedName>
    <definedName name="carência_salário_6" localSheetId="6">#REF!</definedName>
    <definedName name="carência_salário_6" localSheetId="8">#REF!</definedName>
    <definedName name="carência_salário_6" localSheetId="9">#REF!</definedName>
    <definedName name="carência_salário_6" localSheetId="0">#REF!</definedName>
    <definedName name="carência_salário_6">#REF!</definedName>
    <definedName name="carência_salário_7" localSheetId="0">#REF!</definedName>
    <definedName name="carência_salário_7">#N/A</definedName>
    <definedName name="carência_salário_8" localSheetId="0">#REF!</definedName>
    <definedName name="carência_salário_8">#N/A</definedName>
    <definedName name="carência_salário_9" localSheetId="0">#REF!</definedName>
    <definedName name="carência_salário_9">#N/A</definedName>
    <definedName name="carência_sd" localSheetId="0">#REF!</definedName>
    <definedName name="carência_sd">#N/A</definedName>
    <definedName name="carência_sd_10" localSheetId="10">#REF!</definedName>
    <definedName name="carência_sd_10" localSheetId="12">#REF!</definedName>
    <definedName name="carência_sd_10" localSheetId="13">#REF!</definedName>
    <definedName name="carência_sd_10" localSheetId="14">#REF!</definedName>
    <definedName name="carência_sd_10" localSheetId="15">#REF!</definedName>
    <definedName name="carência_sd_10" localSheetId="16">#REF!</definedName>
    <definedName name="carência_sd_10" localSheetId="17">#REF!</definedName>
    <definedName name="carência_sd_10" localSheetId="18">#REF!</definedName>
    <definedName name="carência_sd_10" localSheetId="3">#REF!</definedName>
    <definedName name="carência_sd_10" localSheetId="4">#REF!</definedName>
    <definedName name="carência_sd_10" localSheetId="5">#REF!</definedName>
    <definedName name="carência_sd_10" localSheetId="6">#REF!</definedName>
    <definedName name="carência_sd_10" localSheetId="8">#REF!</definedName>
    <definedName name="carência_sd_10" localSheetId="9">#REF!</definedName>
    <definedName name="carência_sd_10" localSheetId="0">#REF!</definedName>
    <definedName name="carência_sd_10">#REF!</definedName>
    <definedName name="carência_sd_11" localSheetId="10">#REF!</definedName>
    <definedName name="carência_sd_11" localSheetId="12">#REF!</definedName>
    <definedName name="carência_sd_11" localSheetId="13">#REF!</definedName>
    <definedName name="carência_sd_11" localSheetId="14">#REF!</definedName>
    <definedName name="carência_sd_11" localSheetId="15">#REF!</definedName>
    <definedName name="carência_sd_11" localSheetId="16">#REF!</definedName>
    <definedName name="carência_sd_11" localSheetId="17">#REF!</definedName>
    <definedName name="carência_sd_11" localSheetId="18">#REF!</definedName>
    <definedName name="carência_sd_11" localSheetId="3">#REF!</definedName>
    <definedName name="carência_sd_11" localSheetId="5">#REF!</definedName>
    <definedName name="carência_sd_11" localSheetId="6">#REF!</definedName>
    <definedName name="carência_sd_11" localSheetId="8">#REF!</definedName>
    <definedName name="carência_sd_11" localSheetId="9">#REF!</definedName>
    <definedName name="carência_sd_11" localSheetId="0">#REF!</definedName>
    <definedName name="carência_sd_11">#REF!</definedName>
    <definedName name="carência_sd_11_1">NA()</definedName>
    <definedName name="carência_sd_12" localSheetId="10">#REF!</definedName>
    <definedName name="carência_sd_12" localSheetId="12">#REF!</definedName>
    <definedName name="carência_sd_12" localSheetId="13">#REF!</definedName>
    <definedName name="carência_sd_12" localSheetId="14">#REF!</definedName>
    <definedName name="carência_sd_12" localSheetId="15">#REF!</definedName>
    <definedName name="carência_sd_12" localSheetId="16">#REF!</definedName>
    <definedName name="carência_sd_12" localSheetId="17">#REF!</definedName>
    <definedName name="carência_sd_12" localSheetId="18">#REF!</definedName>
    <definedName name="carência_sd_12" localSheetId="3">#REF!</definedName>
    <definedName name="carência_sd_12" localSheetId="4">#REF!</definedName>
    <definedName name="carência_sd_12" localSheetId="5">#REF!</definedName>
    <definedName name="carência_sd_12" localSheetId="6">#REF!</definedName>
    <definedName name="carência_sd_12" localSheetId="8">#REF!</definedName>
    <definedName name="carência_sd_12" localSheetId="9">#REF!</definedName>
    <definedName name="carência_sd_12" localSheetId="0">#REF!</definedName>
    <definedName name="carência_sd_12">#REF!</definedName>
    <definedName name="carência_sd_18" localSheetId="10">#REF!</definedName>
    <definedName name="carência_sd_18" localSheetId="12">#REF!</definedName>
    <definedName name="carência_sd_18" localSheetId="13">#REF!</definedName>
    <definedName name="carência_sd_18" localSheetId="14">#REF!</definedName>
    <definedName name="carência_sd_18" localSheetId="15">#REF!</definedName>
    <definedName name="carência_sd_18" localSheetId="16">#REF!</definedName>
    <definedName name="carência_sd_18" localSheetId="17">#REF!</definedName>
    <definedName name="carência_sd_18" localSheetId="18">#REF!</definedName>
    <definedName name="carência_sd_18" localSheetId="3">#REF!</definedName>
    <definedName name="carência_sd_18" localSheetId="4">#REF!</definedName>
    <definedName name="carência_sd_18" localSheetId="5">#REF!</definedName>
    <definedName name="carência_sd_18" localSheetId="6">#REF!</definedName>
    <definedName name="carência_sd_18" localSheetId="8">#REF!</definedName>
    <definedName name="carência_sd_18" localSheetId="9">#REF!</definedName>
    <definedName name="carência_sd_18" localSheetId="0">#REF!</definedName>
    <definedName name="carência_sd_18">#REF!</definedName>
    <definedName name="carência_sd_19" localSheetId="10">#REF!</definedName>
    <definedName name="carência_sd_19" localSheetId="12">#REF!</definedName>
    <definedName name="carência_sd_19" localSheetId="13">#REF!</definedName>
    <definedName name="carência_sd_19" localSheetId="14">#REF!</definedName>
    <definedName name="carência_sd_19" localSheetId="15">#REF!</definedName>
    <definedName name="carência_sd_19" localSheetId="16">#REF!</definedName>
    <definedName name="carência_sd_19" localSheetId="17">#REF!</definedName>
    <definedName name="carência_sd_19" localSheetId="18">#REF!</definedName>
    <definedName name="carência_sd_19" localSheetId="3">#REF!</definedName>
    <definedName name="carência_sd_19" localSheetId="5">#REF!</definedName>
    <definedName name="carência_sd_19" localSheetId="6">#REF!</definedName>
    <definedName name="carência_sd_19" localSheetId="8">#REF!</definedName>
    <definedName name="carência_sd_19" localSheetId="9">#REF!</definedName>
    <definedName name="carência_sd_19" localSheetId="0">#REF!</definedName>
    <definedName name="carência_sd_19">#REF!</definedName>
    <definedName name="carência_sd_20" localSheetId="10">#REF!</definedName>
    <definedName name="carência_sd_20" localSheetId="12">#REF!</definedName>
    <definedName name="carência_sd_20" localSheetId="13">#REF!</definedName>
    <definedName name="carência_sd_20" localSheetId="14">#REF!</definedName>
    <definedName name="carência_sd_20" localSheetId="15">#REF!</definedName>
    <definedName name="carência_sd_20" localSheetId="16">#REF!</definedName>
    <definedName name="carência_sd_20" localSheetId="17">#REF!</definedName>
    <definedName name="carência_sd_20" localSheetId="18">#REF!</definedName>
    <definedName name="carência_sd_20" localSheetId="3">#REF!</definedName>
    <definedName name="carência_sd_20" localSheetId="4">#REF!</definedName>
    <definedName name="carência_sd_20" localSheetId="5">#REF!</definedName>
    <definedName name="carência_sd_20" localSheetId="6">#REF!</definedName>
    <definedName name="carência_sd_20" localSheetId="8">#REF!</definedName>
    <definedName name="carência_sd_20" localSheetId="9">#REF!</definedName>
    <definedName name="carência_sd_20" localSheetId="0">#REF!</definedName>
    <definedName name="carência_sd_20">#REF!</definedName>
    <definedName name="carência_sd_21" localSheetId="10">#REF!</definedName>
    <definedName name="carência_sd_21" localSheetId="12">#REF!</definedName>
    <definedName name="carência_sd_21" localSheetId="13">#REF!</definedName>
    <definedName name="carência_sd_21" localSheetId="14">#REF!</definedName>
    <definedName name="carência_sd_21" localSheetId="15">#REF!</definedName>
    <definedName name="carência_sd_21" localSheetId="16">#REF!</definedName>
    <definedName name="carência_sd_21" localSheetId="17">#REF!</definedName>
    <definedName name="carência_sd_21" localSheetId="18">#REF!</definedName>
    <definedName name="carência_sd_21" localSheetId="3">#REF!</definedName>
    <definedName name="carência_sd_21" localSheetId="4">#REF!</definedName>
    <definedName name="carência_sd_21" localSheetId="5">#REF!</definedName>
    <definedName name="carência_sd_21" localSheetId="6">#REF!</definedName>
    <definedName name="carência_sd_21" localSheetId="8">#REF!</definedName>
    <definedName name="carência_sd_21" localSheetId="9">#REF!</definedName>
    <definedName name="carência_sd_21" localSheetId="0">#REF!</definedName>
    <definedName name="carência_sd_21">#REF!</definedName>
    <definedName name="carência_sd_22" localSheetId="10">#REF!</definedName>
    <definedName name="carência_sd_22" localSheetId="12">#REF!</definedName>
    <definedName name="carência_sd_22" localSheetId="13">#REF!</definedName>
    <definedName name="carência_sd_22" localSheetId="14">#REF!</definedName>
    <definedName name="carência_sd_22" localSheetId="15">#REF!</definedName>
    <definedName name="carência_sd_22" localSheetId="16">#REF!</definedName>
    <definedName name="carência_sd_22" localSheetId="17">#REF!</definedName>
    <definedName name="carência_sd_22" localSheetId="18">#REF!</definedName>
    <definedName name="carência_sd_22" localSheetId="3">#REF!</definedName>
    <definedName name="carência_sd_22" localSheetId="4">#REF!</definedName>
    <definedName name="carência_sd_22" localSheetId="5">#REF!</definedName>
    <definedName name="carência_sd_22" localSheetId="6">#REF!</definedName>
    <definedName name="carência_sd_22" localSheetId="8">#REF!</definedName>
    <definedName name="carência_sd_22" localSheetId="9">#REF!</definedName>
    <definedName name="carência_sd_22" localSheetId="0">#REF!</definedName>
    <definedName name="carência_sd_22">#REF!</definedName>
    <definedName name="carência_sd_23" localSheetId="10">#REF!</definedName>
    <definedName name="carência_sd_23" localSheetId="12">#REF!</definedName>
    <definedName name="carência_sd_23" localSheetId="13">#REF!</definedName>
    <definedName name="carência_sd_23" localSheetId="14">#REF!</definedName>
    <definedName name="carência_sd_23" localSheetId="15">#REF!</definedName>
    <definedName name="carência_sd_23" localSheetId="16">#REF!</definedName>
    <definedName name="carência_sd_23" localSheetId="17">#REF!</definedName>
    <definedName name="carência_sd_23" localSheetId="18">#REF!</definedName>
    <definedName name="carência_sd_23" localSheetId="3">#REF!</definedName>
    <definedName name="carência_sd_23" localSheetId="4">#REF!</definedName>
    <definedName name="carência_sd_23" localSheetId="5">#REF!</definedName>
    <definedName name="carência_sd_23" localSheetId="6">#REF!</definedName>
    <definedName name="carência_sd_23" localSheetId="8">#REF!</definedName>
    <definedName name="carência_sd_23" localSheetId="9">#REF!</definedName>
    <definedName name="carência_sd_23" localSheetId="0">#REF!</definedName>
    <definedName name="carência_sd_23">#REF!</definedName>
    <definedName name="carência_sd_24" localSheetId="10">#REF!</definedName>
    <definedName name="carência_sd_24" localSheetId="12">#REF!</definedName>
    <definedName name="carência_sd_24" localSheetId="13">#REF!</definedName>
    <definedName name="carência_sd_24" localSheetId="14">#REF!</definedName>
    <definedName name="carência_sd_24" localSheetId="15">#REF!</definedName>
    <definedName name="carência_sd_24" localSheetId="16">#REF!</definedName>
    <definedName name="carência_sd_24" localSheetId="17">#REF!</definedName>
    <definedName name="carência_sd_24" localSheetId="18">#REF!</definedName>
    <definedName name="carência_sd_24" localSheetId="3">#REF!</definedName>
    <definedName name="carência_sd_24" localSheetId="4">#REF!</definedName>
    <definedName name="carência_sd_24" localSheetId="5">#REF!</definedName>
    <definedName name="carência_sd_24" localSheetId="6">#REF!</definedName>
    <definedName name="carência_sd_24" localSheetId="8">#REF!</definedName>
    <definedName name="carência_sd_24" localSheetId="9">#REF!</definedName>
    <definedName name="carência_sd_24" localSheetId="0">#REF!</definedName>
    <definedName name="carência_sd_24">#REF!</definedName>
    <definedName name="carência_sd_25" localSheetId="10">#REF!</definedName>
    <definedName name="carência_sd_25" localSheetId="12">#REF!</definedName>
    <definedName name="carência_sd_25" localSheetId="13">#REF!</definedName>
    <definedName name="carência_sd_25" localSheetId="14">#REF!</definedName>
    <definedName name="carência_sd_25" localSheetId="15">#REF!</definedName>
    <definedName name="carência_sd_25" localSheetId="16">#REF!</definedName>
    <definedName name="carência_sd_25" localSheetId="17">#REF!</definedName>
    <definedName name="carência_sd_25" localSheetId="18">#REF!</definedName>
    <definedName name="carência_sd_25" localSheetId="3">#REF!</definedName>
    <definedName name="carência_sd_25" localSheetId="4">#REF!</definedName>
    <definedName name="carência_sd_25" localSheetId="5">#REF!</definedName>
    <definedName name="carência_sd_25" localSheetId="6">#REF!</definedName>
    <definedName name="carência_sd_25" localSheetId="8">#REF!</definedName>
    <definedName name="carência_sd_25" localSheetId="9">#REF!</definedName>
    <definedName name="carência_sd_25" localSheetId="0">#REF!</definedName>
    <definedName name="carência_sd_25">#REF!</definedName>
    <definedName name="carência_sd_26" localSheetId="10">#REF!</definedName>
    <definedName name="carência_sd_26" localSheetId="12">#REF!</definedName>
    <definedName name="carência_sd_26" localSheetId="13">#REF!</definedName>
    <definedName name="carência_sd_26" localSheetId="14">#REF!</definedName>
    <definedName name="carência_sd_26" localSheetId="15">#REF!</definedName>
    <definedName name="carência_sd_26" localSheetId="16">#REF!</definedName>
    <definedName name="carência_sd_26" localSheetId="17">#REF!</definedName>
    <definedName name="carência_sd_26" localSheetId="18">#REF!</definedName>
    <definedName name="carência_sd_26" localSheetId="3">#REF!</definedName>
    <definedName name="carência_sd_26" localSheetId="4">#REF!</definedName>
    <definedName name="carência_sd_26" localSheetId="5">#REF!</definedName>
    <definedName name="carência_sd_26" localSheetId="6">#REF!</definedName>
    <definedName name="carência_sd_26" localSheetId="8">#REF!</definedName>
    <definedName name="carência_sd_26" localSheetId="9">#REF!</definedName>
    <definedName name="carência_sd_26" localSheetId="0">#REF!</definedName>
    <definedName name="carência_sd_26">#REF!</definedName>
    <definedName name="carência_sd_27" localSheetId="10">#REF!</definedName>
    <definedName name="carência_sd_27" localSheetId="12">#REF!</definedName>
    <definedName name="carência_sd_27" localSheetId="13">#REF!</definedName>
    <definedName name="carência_sd_27" localSheetId="14">#REF!</definedName>
    <definedName name="carência_sd_27" localSheetId="15">#REF!</definedName>
    <definedName name="carência_sd_27" localSheetId="16">#REF!</definedName>
    <definedName name="carência_sd_27" localSheetId="17">#REF!</definedName>
    <definedName name="carência_sd_27" localSheetId="18">#REF!</definedName>
    <definedName name="carência_sd_27" localSheetId="3">#REF!</definedName>
    <definedName name="carência_sd_27" localSheetId="4">#REF!</definedName>
    <definedName name="carência_sd_27" localSheetId="5">#REF!</definedName>
    <definedName name="carência_sd_27" localSheetId="6">#REF!</definedName>
    <definedName name="carência_sd_27" localSheetId="8">#REF!</definedName>
    <definedName name="carência_sd_27" localSheetId="9">#REF!</definedName>
    <definedName name="carência_sd_27" localSheetId="0">#REF!</definedName>
    <definedName name="carência_sd_27">#REF!</definedName>
    <definedName name="carência_sd_28" localSheetId="10">#REF!</definedName>
    <definedName name="carência_sd_28" localSheetId="12">#REF!</definedName>
    <definedName name="carência_sd_28" localSheetId="13">#REF!</definedName>
    <definedName name="carência_sd_28" localSheetId="14">#REF!</definedName>
    <definedName name="carência_sd_28" localSheetId="15">#REF!</definedName>
    <definedName name="carência_sd_28" localSheetId="16">#REF!</definedName>
    <definedName name="carência_sd_28" localSheetId="17">#REF!</definedName>
    <definedName name="carência_sd_28" localSheetId="18">#REF!</definedName>
    <definedName name="carência_sd_28" localSheetId="3">#REF!</definedName>
    <definedName name="carência_sd_28" localSheetId="4">#REF!</definedName>
    <definedName name="carência_sd_28" localSheetId="5">#REF!</definedName>
    <definedName name="carência_sd_28" localSheetId="6">#REF!</definedName>
    <definedName name="carência_sd_28" localSheetId="8">#REF!</definedName>
    <definedName name="carência_sd_28" localSheetId="9">#REF!</definedName>
    <definedName name="carência_sd_28" localSheetId="0">#REF!</definedName>
    <definedName name="carência_sd_28">#REF!</definedName>
    <definedName name="carência_sd_29" localSheetId="10">#REF!</definedName>
    <definedName name="carência_sd_29" localSheetId="12">#REF!</definedName>
    <definedName name="carência_sd_29" localSheetId="13">#REF!</definedName>
    <definedName name="carência_sd_29" localSheetId="14">#REF!</definedName>
    <definedName name="carência_sd_29" localSheetId="15">#REF!</definedName>
    <definedName name="carência_sd_29" localSheetId="16">#REF!</definedName>
    <definedName name="carência_sd_29" localSheetId="17">#REF!</definedName>
    <definedName name="carência_sd_29" localSheetId="18">#REF!</definedName>
    <definedName name="carência_sd_29" localSheetId="3">#REF!</definedName>
    <definedName name="carência_sd_29" localSheetId="4">#REF!</definedName>
    <definedName name="carência_sd_29" localSheetId="5">#REF!</definedName>
    <definedName name="carência_sd_29" localSheetId="6">#REF!</definedName>
    <definedName name="carência_sd_29" localSheetId="8">#REF!</definedName>
    <definedName name="carência_sd_29" localSheetId="9">#REF!</definedName>
    <definedName name="carência_sd_29" localSheetId="0">#REF!</definedName>
    <definedName name="carência_sd_29">#REF!</definedName>
    <definedName name="carência_sd_30" localSheetId="10">#REF!</definedName>
    <definedName name="carência_sd_30" localSheetId="12">#REF!</definedName>
    <definedName name="carência_sd_30" localSheetId="13">#REF!</definedName>
    <definedName name="carência_sd_30" localSheetId="14">#REF!</definedName>
    <definedName name="carência_sd_30" localSheetId="15">#REF!</definedName>
    <definedName name="carência_sd_30" localSheetId="16">#REF!</definedName>
    <definedName name="carência_sd_30" localSheetId="17">#REF!</definedName>
    <definedName name="carência_sd_30" localSheetId="18">#REF!</definedName>
    <definedName name="carência_sd_30" localSheetId="3">#REF!</definedName>
    <definedName name="carência_sd_30" localSheetId="4">#REF!</definedName>
    <definedName name="carência_sd_30" localSheetId="5">#REF!</definedName>
    <definedName name="carência_sd_30" localSheetId="6">#REF!</definedName>
    <definedName name="carência_sd_30" localSheetId="8">#REF!</definedName>
    <definedName name="carência_sd_30" localSheetId="9">#REF!</definedName>
    <definedName name="carência_sd_30" localSheetId="0">#REF!</definedName>
    <definedName name="carência_sd_30">#REF!</definedName>
    <definedName name="carência_sd_31" localSheetId="10">#REF!</definedName>
    <definedName name="carência_sd_31" localSheetId="12">#REF!</definedName>
    <definedName name="carência_sd_31" localSheetId="13">#REF!</definedName>
    <definedName name="carência_sd_31" localSheetId="14">#REF!</definedName>
    <definedName name="carência_sd_31" localSheetId="15">#REF!</definedName>
    <definedName name="carência_sd_31" localSheetId="16">#REF!</definedName>
    <definedName name="carência_sd_31" localSheetId="17">#REF!</definedName>
    <definedName name="carência_sd_31" localSheetId="18">#REF!</definedName>
    <definedName name="carência_sd_31" localSheetId="3">#REF!</definedName>
    <definedName name="carência_sd_31" localSheetId="4">#REF!</definedName>
    <definedName name="carência_sd_31" localSheetId="5">#REF!</definedName>
    <definedName name="carência_sd_31" localSheetId="6">#REF!</definedName>
    <definedName name="carência_sd_31" localSheetId="8">#REF!</definedName>
    <definedName name="carência_sd_31" localSheetId="9">#REF!</definedName>
    <definedName name="carência_sd_31" localSheetId="0">#REF!</definedName>
    <definedName name="carência_sd_31">#REF!</definedName>
    <definedName name="carência_sd_32" localSheetId="10">#REF!</definedName>
    <definedName name="carência_sd_32" localSheetId="12">#REF!</definedName>
    <definedName name="carência_sd_32" localSheetId="13">#REF!</definedName>
    <definedName name="carência_sd_32" localSheetId="14">#REF!</definedName>
    <definedName name="carência_sd_32" localSheetId="15">#REF!</definedName>
    <definedName name="carência_sd_32" localSheetId="16">#REF!</definedName>
    <definedName name="carência_sd_32" localSheetId="17">#REF!</definedName>
    <definedName name="carência_sd_32" localSheetId="18">#REF!</definedName>
    <definedName name="carência_sd_32" localSheetId="3">#REF!</definedName>
    <definedName name="carência_sd_32" localSheetId="4">#REF!</definedName>
    <definedName name="carência_sd_32" localSheetId="5">#REF!</definedName>
    <definedName name="carência_sd_32" localSheetId="6">#REF!</definedName>
    <definedName name="carência_sd_32" localSheetId="8">#REF!</definedName>
    <definedName name="carência_sd_32" localSheetId="9">#REF!</definedName>
    <definedName name="carência_sd_32" localSheetId="0">#REF!</definedName>
    <definedName name="carência_sd_32">#REF!</definedName>
    <definedName name="carência_sd_33" localSheetId="10">#REF!</definedName>
    <definedName name="carência_sd_33" localSheetId="12">#REF!</definedName>
    <definedName name="carência_sd_33" localSheetId="13">#REF!</definedName>
    <definedName name="carência_sd_33" localSheetId="14">#REF!</definedName>
    <definedName name="carência_sd_33" localSheetId="15">#REF!</definedName>
    <definedName name="carência_sd_33" localSheetId="16">#REF!</definedName>
    <definedName name="carência_sd_33" localSheetId="17">#REF!</definedName>
    <definedName name="carência_sd_33" localSheetId="18">#REF!</definedName>
    <definedName name="carência_sd_33" localSheetId="3">#REF!</definedName>
    <definedName name="carência_sd_33" localSheetId="4">#REF!</definedName>
    <definedName name="carência_sd_33" localSheetId="5">#REF!</definedName>
    <definedName name="carência_sd_33" localSheetId="6">#REF!</definedName>
    <definedName name="carência_sd_33" localSheetId="8">#REF!</definedName>
    <definedName name="carência_sd_33" localSheetId="9">#REF!</definedName>
    <definedName name="carência_sd_33" localSheetId="0">#REF!</definedName>
    <definedName name="carência_sd_33">#REF!</definedName>
    <definedName name="carência_sd_34" localSheetId="10">#REF!</definedName>
    <definedName name="carência_sd_34" localSheetId="12">#REF!</definedName>
    <definedName name="carência_sd_34" localSheetId="13">#REF!</definedName>
    <definedName name="carência_sd_34" localSheetId="14">#REF!</definedName>
    <definedName name="carência_sd_34" localSheetId="15">#REF!</definedName>
    <definedName name="carência_sd_34" localSheetId="16">#REF!</definedName>
    <definedName name="carência_sd_34" localSheetId="17">#REF!</definedName>
    <definedName name="carência_sd_34" localSheetId="18">#REF!</definedName>
    <definedName name="carência_sd_34" localSheetId="3">#REF!</definedName>
    <definedName name="carência_sd_34" localSheetId="4">#REF!</definedName>
    <definedName name="carência_sd_34" localSheetId="5">#REF!</definedName>
    <definedName name="carência_sd_34" localSheetId="6">#REF!</definedName>
    <definedName name="carência_sd_34" localSheetId="8">#REF!</definedName>
    <definedName name="carência_sd_34" localSheetId="9">#REF!</definedName>
    <definedName name="carência_sd_34" localSheetId="0">#REF!</definedName>
    <definedName name="carência_sd_34">#REF!</definedName>
    <definedName name="carência_sd_35" localSheetId="10">#REF!</definedName>
    <definedName name="carência_sd_35" localSheetId="12">#REF!</definedName>
    <definedName name="carência_sd_35" localSheetId="13">#REF!</definedName>
    <definedName name="carência_sd_35" localSheetId="14">#REF!</definedName>
    <definedName name="carência_sd_35" localSheetId="15">#REF!</definedName>
    <definedName name="carência_sd_35" localSheetId="16">#REF!</definedName>
    <definedName name="carência_sd_35" localSheetId="17">#REF!</definedName>
    <definedName name="carência_sd_35" localSheetId="18">#REF!</definedName>
    <definedName name="carência_sd_35" localSheetId="3">#REF!</definedName>
    <definedName name="carência_sd_35" localSheetId="4">#REF!</definedName>
    <definedName name="carência_sd_35" localSheetId="5">#REF!</definedName>
    <definedName name="carência_sd_35" localSheetId="6">#REF!</definedName>
    <definedName name="carência_sd_35" localSheetId="8">#REF!</definedName>
    <definedName name="carência_sd_35" localSheetId="9">#REF!</definedName>
    <definedName name="carência_sd_35" localSheetId="0">#REF!</definedName>
    <definedName name="carência_sd_35">#REF!</definedName>
    <definedName name="carência_sd_36" localSheetId="10">#REF!</definedName>
    <definedName name="carência_sd_36" localSheetId="12">#REF!</definedName>
    <definedName name="carência_sd_36" localSheetId="13">#REF!</definedName>
    <definedName name="carência_sd_36" localSheetId="14">#REF!</definedName>
    <definedName name="carência_sd_36" localSheetId="15">#REF!</definedName>
    <definedName name="carência_sd_36" localSheetId="16">#REF!</definedName>
    <definedName name="carência_sd_36" localSheetId="17">#REF!</definedName>
    <definedName name="carência_sd_36" localSheetId="18">#REF!</definedName>
    <definedName name="carência_sd_36" localSheetId="3">#REF!</definedName>
    <definedName name="carência_sd_36" localSheetId="4">#REF!</definedName>
    <definedName name="carência_sd_36" localSheetId="5">#REF!</definedName>
    <definedName name="carência_sd_36" localSheetId="6">#REF!</definedName>
    <definedName name="carência_sd_36" localSheetId="8">#REF!</definedName>
    <definedName name="carência_sd_36" localSheetId="9">#REF!</definedName>
    <definedName name="carência_sd_36" localSheetId="0">#REF!</definedName>
    <definedName name="carência_sd_36">#REF!</definedName>
    <definedName name="carência_sd_37" localSheetId="10">#REF!</definedName>
    <definedName name="carência_sd_37" localSheetId="12">#REF!</definedName>
    <definedName name="carência_sd_37" localSheetId="13">#REF!</definedName>
    <definedName name="carência_sd_37" localSheetId="14">#REF!</definedName>
    <definedName name="carência_sd_37" localSheetId="15">#REF!</definedName>
    <definedName name="carência_sd_37" localSheetId="16">#REF!</definedName>
    <definedName name="carência_sd_37" localSheetId="17">#REF!</definedName>
    <definedName name="carência_sd_37" localSheetId="18">#REF!</definedName>
    <definedName name="carência_sd_37" localSheetId="3">#REF!</definedName>
    <definedName name="carência_sd_37" localSheetId="4">#REF!</definedName>
    <definedName name="carência_sd_37" localSheetId="5">#REF!</definedName>
    <definedName name="carência_sd_37" localSheetId="6">#REF!</definedName>
    <definedName name="carência_sd_37" localSheetId="8">#REF!</definedName>
    <definedName name="carência_sd_37" localSheetId="9">#REF!</definedName>
    <definedName name="carência_sd_37" localSheetId="0">#REF!</definedName>
    <definedName name="carência_sd_37">#REF!</definedName>
    <definedName name="carência_sd_38" localSheetId="10">#REF!</definedName>
    <definedName name="carência_sd_38" localSheetId="12">#REF!</definedName>
    <definedName name="carência_sd_38" localSheetId="13">#REF!</definedName>
    <definedName name="carência_sd_38" localSheetId="14">#REF!</definedName>
    <definedName name="carência_sd_38" localSheetId="15">#REF!</definedName>
    <definedName name="carência_sd_38" localSheetId="16">#REF!</definedName>
    <definedName name="carência_sd_38" localSheetId="17">#REF!</definedName>
    <definedName name="carência_sd_38" localSheetId="18">#REF!</definedName>
    <definedName name="carência_sd_38" localSheetId="3">#REF!</definedName>
    <definedName name="carência_sd_38" localSheetId="4">#REF!</definedName>
    <definedName name="carência_sd_38" localSheetId="5">#REF!</definedName>
    <definedName name="carência_sd_38" localSheetId="6">#REF!</definedName>
    <definedName name="carência_sd_38" localSheetId="8">#REF!</definedName>
    <definedName name="carência_sd_38" localSheetId="9">#REF!</definedName>
    <definedName name="carência_sd_38" localSheetId="0">#REF!</definedName>
    <definedName name="carência_sd_38">#REF!</definedName>
    <definedName name="carência_sd_39" localSheetId="10">#REF!</definedName>
    <definedName name="carência_sd_39" localSheetId="12">#REF!</definedName>
    <definedName name="carência_sd_39" localSheetId="13">#REF!</definedName>
    <definedName name="carência_sd_39" localSheetId="14">#REF!</definedName>
    <definedName name="carência_sd_39" localSheetId="15">#REF!</definedName>
    <definedName name="carência_sd_39" localSheetId="16">#REF!</definedName>
    <definedName name="carência_sd_39" localSheetId="17">#REF!</definedName>
    <definedName name="carência_sd_39" localSheetId="18">#REF!</definedName>
    <definedName name="carência_sd_39" localSheetId="3">#REF!</definedName>
    <definedName name="carência_sd_39" localSheetId="5">#REF!</definedName>
    <definedName name="carência_sd_39" localSheetId="6">#REF!</definedName>
    <definedName name="carência_sd_39" localSheetId="8">#REF!</definedName>
    <definedName name="carência_sd_39" localSheetId="9">#REF!</definedName>
    <definedName name="carência_sd_39" localSheetId="0">#REF!</definedName>
    <definedName name="carência_sd_39">#REF!</definedName>
    <definedName name="carência_sd_40" localSheetId="10">#REF!</definedName>
    <definedName name="carência_sd_40" localSheetId="12">#REF!</definedName>
    <definedName name="carência_sd_40" localSheetId="13">#REF!</definedName>
    <definedName name="carência_sd_40" localSheetId="14">#REF!</definedName>
    <definedName name="carência_sd_40" localSheetId="15">#REF!</definedName>
    <definedName name="carência_sd_40" localSheetId="16">#REF!</definedName>
    <definedName name="carência_sd_40" localSheetId="17">#REF!</definedName>
    <definedName name="carência_sd_40" localSheetId="18">#REF!</definedName>
    <definedName name="carência_sd_40" localSheetId="3">#REF!</definedName>
    <definedName name="carência_sd_40" localSheetId="5">#REF!</definedName>
    <definedName name="carência_sd_40" localSheetId="6">#REF!</definedName>
    <definedName name="carência_sd_40" localSheetId="8">#REF!</definedName>
    <definedName name="carência_sd_40" localSheetId="9">#REF!</definedName>
    <definedName name="carência_sd_40" localSheetId="0">#REF!</definedName>
    <definedName name="carência_sd_40">#REF!</definedName>
    <definedName name="carencia_sd_41" localSheetId="10">#REF!</definedName>
    <definedName name="carencia_sd_41" localSheetId="12">#REF!</definedName>
    <definedName name="carencia_sd_41" localSheetId="13">#REF!</definedName>
    <definedName name="carencia_sd_41" localSheetId="14">#REF!</definedName>
    <definedName name="carencia_sd_41" localSheetId="15">#REF!</definedName>
    <definedName name="carencia_sd_41" localSheetId="16">#REF!</definedName>
    <definedName name="carencia_sd_41" localSheetId="17">#REF!</definedName>
    <definedName name="carencia_sd_41" localSheetId="18">#REF!</definedName>
    <definedName name="carencia_sd_41" localSheetId="3">#REF!</definedName>
    <definedName name="carencia_sd_41" localSheetId="5">#REF!</definedName>
    <definedName name="carencia_sd_41" localSheetId="6">#REF!</definedName>
    <definedName name="carencia_sd_41" localSheetId="8">#REF!</definedName>
    <definedName name="carencia_sd_41" localSheetId="9">#REF!</definedName>
    <definedName name="carencia_sd_41" localSheetId="0">#REF!</definedName>
    <definedName name="carencia_sd_41">#REF!</definedName>
    <definedName name="carencia_sd_42" localSheetId="10">#REF!</definedName>
    <definedName name="carencia_sd_42" localSheetId="12">#REF!</definedName>
    <definedName name="carencia_sd_42" localSheetId="13">#REF!</definedName>
    <definedName name="carencia_sd_42" localSheetId="14">#REF!</definedName>
    <definedName name="carencia_sd_42" localSheetId="15">#REF!</definedName>
    <definedName name="carencia_sd_42" localSheetId="16">#REF!</definedName>
    <definedName name="carencia_sd_42" localSheetId="17">#REF!</definedName>
    <definedName name="carencia_sd_42" localSheetId="18">#REF!</definedName>
    <definedName name="carencia_sd_42" localSheetId="3">#REF!</definedName>
    <definedName name="carencia_sd_42" localSheetId="5">#REF!</definedName>
    <definedName name="carencia_sd_42" localSheetId="6">#REF!</definedName>
    <definedName name="carencia_sd_42" localSheetId="8">#REF!</definedName>
    <definedName name="carencia_sd_42" localSheetId="9">#REF!</definedName>
    <definedName name="carencia_sd_42" localSheetId="0">#REF!</definedName>
    <definedName name="carencia_sd_42">#REF!</definedName>
    <definedName name="carencia_sd_43" localSheetId="10">#REF!</definedName>
    <definedName name="carencia_sd_43" localSheetId="12">#REF!</definedName>
    <definedName name="carencia_sd_43" localSheetId="13">#REF!</definedName>
    <definedName name="carencia_sd_43" localSheetId="14">#REF!</definedName>
    <definedName name="carencia_sd_43" localSheetId="15">#REF!</definedName>
    <definedName name="carencia_sd_43" localSheetId="16">#REF!</definedName>
    <definedName name="carencia_sd_43" localSheetId="17">#REF!</definedName>
    <definedName name="carencia_sd_43" localSheetId="18">#REF!</definedName>
    <definedName name="carencia_sd_43" localSheetId="3">#REF!</definedName>
    <definedName name="carencia_sd_43" localSheetId="5">#REF!</definedName>
    <definedName name="carencia_sd_43" localSheetId="6">#REF!</definedName>
    <definedName name="carencia_sd_43" localSheetId="8">#REF!</definedName>
    <definedName name="carencia_sd_43" localSheetId="9">#REF!</definedName>
    <definedName name="carencia_sd_43" localSheetId="0">#REF!</definedName>
    <definedName name="carencia_sd_43">#REF!</definedName>
    <definedName name="carência_sd_44" localSheetId="10">#REF!</definedName>
    <definedName name="carência_sd_44" localSheetId="12">#REF!</definedName>
    <definedName name="carência_sd_44" localSheetId="13">#REF!</definedName>
    <definedName name="carência_sd_44" localSheetId="14">#REF!</definedName>
    <definedName name="carência_sd_44" localSheetId="15">#REF!</definedName>
    <definedName name="carência_sd_44" localSheetId="16">#REF!</definedName>
    <definedName name="carência_sd_44" localSheetId="17">#REF!</definedName>
    <definedName name="carência_sd_44" localSheetId="18">#REF!</definedName>
    <definedName name="carência_sd_44" localSheetId="3">#REF!</definedName>
    <definedName name="carência_sd_44" localSheetId="5">#REF!</definedName>
    <definedName name="carência_sd_44" localSheetId="6">#REF!</definedName>
    <definedName name="carência_sd_44" localSheetId="8">#REF!</definedName>
    <definedName name="carência_sd_44" localSheetId="9">#REF!</definedName>
    <definedName name="carência_sd_44" localSheetId="0">#REF!</definedName>
    <definedName name="carência_sd_44">#REF!</definedName>
    <definedName name="carência_sd_45" localSheetId="10">#REF!</definedName>
    <definedName name="carência_sd_45" localSheetId="12">#REF!</definedName>
    <definedName name="carência_sd_45" localSheetId="13">#REF!</definedName>
    <definedName name="carência_sd_45" localSheetId="14">#REF!</definedName>
    <definedName name="carência_sd_45" localSheetId="15">#REF!</definedName>
    <definedName name="carência_sd_45" localSheetId="16">#REF!</definedName>
    <definedName name="carência_sd_45" localSheetId="17">#REF!</definedName>
    <definedName name="carência_sd_45" localSheetId="18">#REF!</definedName>
    <definedName name="carência_sd_45" localSheetId="3">#REF!</definedName>
    <definedName name="carência_sd_45" localSheetId="5">#REF!</definedName>
    <definedName name="carência_sd_45" localSheetId="6">#REF!</definedName>
    <definedName name="carência_sd_45" localSheetId="8">#REF!</definedName>
    <definedName name="carência_sd_45" localSheetId="9">#REF!</definedName>
    <definedName name="carência_sd_45" localSheetId="0">#REF!</definedName>
    <definedName name="carência_sd_45">#REF!</definedName>
    <definedName name="carência_sd_5" localSheetId="10">#REF!</definedName>
    <definedName name="carência_sd_5" localSheetId="12">#REF!</definedName>
    <definedName name="carência_sd_5" localSheetId="13">#REF!</definedName>
    <definedName name="carência_sd_5" localSheetId="14">#REF!</definedName>
    <definedName name="carência_sd_5" localSheetId="15">#REF!</definedName>
    <definedName name="carência_sd_5" localSheetId="16">#REF!</definedName>
    <definedName name="carência_sd_5" localSheetId="17">#REF!</definedName>
    <definedName name="carência_sd_5" localSheetId="18">#REF!</definedName>
    <definedName name="carência_sd_5" localSheetId="3">#REF!</definedName>
    <definedName name="carência_sd_5" localSheetId="5">#REF!</definedName>
    <definedName name="carência_sd_5" localSheetId="6">#REF!</definedName>
    <definedName name="carência_sd_5" localSheetId="8">#REF!</definedName>
    <definedName name="carência_sd_5" localSheetId="9">#REF!</definedName>
    <definedName name="carência_sd_5" localSheetId="0">#REF!</definedName>
    <definedName name="carência_sd_5">#REF!</definedName>
    <definedName name="carência_sd_6" localSheetId="10">#REF!</definedName>
    <definedName name="carência_sd_6" localSheetId="12">#REF!</definedName>
    <definedName name="carência_sd_6" localSheetId="13">#REF!</definedName>
    <definedName name="carência_sd_6" localSheetId="14">#REF!</definedName>
    <definedName name="carência_sd_6" localSheetId="15">#REF!</definedName>
    <definedName name="carência_sd_6" localSheetId="16">#REF!</definedName>
    <definedName name="carência_sd_6" localSheetId="17">#REF!</definedName>
    <definedName name="carência_sd_6" localSheetId="18">#REF!</definedName>
    <definedName name="carência_sd_6" localSheetId="3">#REF!</definedName>
    <definedName name="carência_sd_6" localSheetId="5">#REF!</definedName>
    <definedName name="carência_sd_6" localSheetId="6">#REF!</definedName>
    <definedName name="carência_sd_6" localSheetId="8">#REF!</definedName>
    <definedName name="carência_sd_6" localSheetId="9">#REF!</definedName>
    <definedName name="carência_sd_6" localSheetId="0">#REF!</definedName>
    <definedName name="carência_sd_6">#REF!</definedName>
    <definedName name="carência_sd_7" localSheetId="0">#REF!</definedName>
    <definedName name="carência_sd_7">#N/A</definedName>
    <definedName name="carência_sd_8" localSheetId="0">#REF!</definedName>
    <definedName name="carência_sd_8">#N/A</definedName>
    <definedName name="carência_sd_9" localSheetId="0">#REF!</definedName>
    <definedName name="carência_sd_9">#N/A</definedName>
    <definedName name="cesta_basica" localSheetId="16">#REF!</definedName>
    <definedName name="cesta_basica">#REF!</definedName>
    <definedName name="Coef_arla_32" localSheetId="18">'[3](05)Coef.Param.'!$E$16</definedName>
    <definedName name="Coef_arla_32">'[4](05)Coef.Param.'!$E$16</definedName>
    <definedName name="coef_depreciacao_maq_inst_eq" localSheetId="18">'[3](05)Coef.Param.'!$E$28</definedName>
    <definedName name="coef_depreciacao_maq_inst_eq">'[4](05)Coef.Param.'!$E$28</definedName>
    <definedName name="coef_desp_gerais_adm" localSheetId="18">'[3](05)Coef.Param.'!$E$37</definedName>
    <definedName name="coef_desp_gerais_adm">'[4](05)Coef.Param.'!$E$37</definedName>
    <definedName name="coef_pecas_acessorios" localSheetId="18">'[3](05)Coef.Param.'!$E$36</definedName>
    <definedName name="coef_pecas_acessorios">'[4](05)Coef.Param.'!$E$36</definedName>
    <definedName name="coef_remuneracao_cap_almox" localSheetId="18">'[3](05)Coef.Param.'!$E$30</definedName>
    <definedName name="coef_remuneracao_cap_almox">'[4](05)Coef.Param.'!$E$30</definedName>
    <definedName name="coef_remuneracao_maq_inst_eq" localSheetId="18">'[3](05)Coef.Param.'!$E$29</definedName>
    <definedName name="coef_remuneracao_maq_inst_eq">'[4](05)Coef.Param.'!$E$29</definedName>
    <definedName name="COMUM" localSheetId="10">#REF!</definedName>
    <definedName name="COMUM" localSheetId="12">#REF!</definedName>
    <definedName name="COMUM" localSheetId="13">#REF!</definedName>
    <definedName name="COMUM" localSheetId="14">#REF!</definedName>
    <definedName name="COMUM" localSheetId="15">#REF!</definedName>
    <definedName name="COMUM" localSheetId="16">#REF!</definedName>
    <definedName name="COMUM" localSheetId="17">#REF!</definedName>
    <definedName name="COMUM" localSheetId="18">#REF!</definedName>
    <definedName name="COMUM" localSheetId="3">#REF!</definedName>
    <definedName name="COMUM" localSheetId="5">#REF!</definedName>
    <definedName name="COMUM" localSheetId="6">#REF!</definedName>
    <definedName name="COMUM" localSheetId="8">#REF!</definedName>
    <definedName name="COMUM" localSheetId="9">#REF!</definedName>
    <definedName name="COMUM" localSheetId="0">#REF!</definedName>
    <definedName name="COMUM">#REF!</definedName>
    <definedName name="COMUM_12" localSheetId="16">#REF!</definedName>
    <definedName name="COMUM_12">#REF!</definedName>
    <definedName name="COMUM_2" localSheetId="16">#REF!</definedName>
    <definedName name="COMUM_2">#REF!</definedName>
    <definedName name="COMUM_5" localSheetId="16">#REF!</definedName>
    <definedName name="COMUM_5">#REF!</definedName>
    <definedName name="COMUM_7" localSheetId="16">#REF!</definedName>
    <definedName name="COMUM_7">#REF!</definedName>
    <definedName name="COMUM_8" localSheetId="16">#REF!</definedName>
    <definedName name="COMUM_8">#REF!</definedName>
    <definedName name="_xlnm.Criteria" localSheetId="10">'[1] URBANO 2ª PARTE'!#REF!</definedName>
    <definedName name="_xlnm.Criteria" localSheetId="12">'[1] URBANO 2ª PARTE'!#REF!</definedName>
    <definedName name="_xlnm.Criteria" localSheetId="13">'[1] URBANO 2ª PARTE'!#REF!</definedName>
    <definedName name="_xlnm.Criteria" localSheetId="14">'[1] URBANO 2ª PARTE'!#REF!</definedName>
    <definedName name="_xlnm.Criteria" localSheetId="15">'[1] URBANO 2ª PARTE'!#REF!</definedName>
    <definedName name="_xlnm.Criteria" localSheetId="16">'[1] URBANO 2ª PARTE'!#REF!</definedName>
    <definedName name="_xlnm.Criteria" localSheetId="17">'[1] URBANO 2ª PARTE'!#REF!</definedName>
    <definedName name="_xlnm.Criteria" localSheetId="18">'[1] URBANO 2ª PARTE'!#REF!</definedName>
    <definedName name="_xlnm.Criteria" localSheetId="3">'[1] URBANO 2ª PARTE'!#REF!</definedName>
    <definedName name="_xlnm.Criteria" localSheetId="5">'[1] URBANO 2ª PARTE'!#REF!</definedName>
    <definedName name="_xlnm.Criteria" localSheetId="6">'[1] URBANO 2ª PARTE'!#REF!</definedName>
    <definedName name="_xlnm.Criteria" localSheetId="8">'[1] URBANO 2ª PARTE'!#REF!</definedName>
    <definedName name="_xlnm.Criteria" localSheetId="9">'[1] URBANO 2ª PARTE'!#REF!</definedName>
    <definedName name="_xlnm.Criteria" localSheetId="0">'[2] URBANO 2ª PARTE'!#REF!</definedName>
    <definedName name="_xlnm.Criteria">'[1] URBANO 2ª PARTE'!#REF!</definedName>
    <definedName name="Critérios_IM" localSheetId="10">'[1] URBANO 2ª PARTE'!#REF!</definedName>
    <definedName name="Critérios_IM" localSheetId="12">'[1] URBANO 2ª PARTE'!#REF!</definedName>
    <definedName name="Critérios_IM" localSheetId="13">'[1] URBANO 2ª PARTE'!#REF!</definedName>
    <definedName name="Critérios_IM" localSheetId="14">'[1] URBANO 2ª PARTE'!#REF!</definedName>
    <definedName name="Critérios_IM" localSheetId="15">'[1] URBANO 2ª PARTE'!#REF!</definedName>
    <definedName name="Critérios_IM" localSheetId="16">'[1] URBANO 2ª PARTE'!#REF!</definedName>
    <definedName name="Critérios_IM" localSheetId="17">'[1] URBANO 2ª PARTE'!#REF!</definedName>
    <definedName name="Critérios_IM" localSheetId="18">'[1] URBANO 2ª PARTE'!#REF!</definedName>
    <definedName name="Critérios_IM" localSheetId="3">'[1] URBANO 2ª PARTE'!#REF!</definedName>
    <definedName name="Critérios_IM" localSheetId="5">'[1] URBANO 2ª PARTE'!#REF!</definedName>
    <definedName name="Critérios_IM" localSheetId="6">'[1] URBANO 2ª PARTE'!#REF!</definedName>
    <definedName name="Critérios_IM" localSheetId="8">'[1] URBANO 2ª PARTE'!#REF!</definedName>
    <definedName name="Critérios_IM" localSheetId="9">'[1] URBANO 2ª PARTE'!#REF!</definedName>
    <definedName name="Critérios_IM" localSheetId="0">'[2] URBANO 2ª PARTE'!#REF!</definedName>
    <definedName name="Critérios_IM">'[1] URBANO 2ª PARTE'!#REF!</definedName>
    <definedName name="d">#N/A</definedName>
    <definedName name="DADOS" localSheetId="10">#REF!</definedName>
    <definedName name="DADOS" localSheetId="12">#REF!</definedName>
    <definedName name="DADOS" localSheetId="13">#REF!</definedName>
    <definedName name="DADOS" localSheetId="14">#REF!</definedName>
    <definedName name="DADOS" localSheetId="15">#REF!</definedName>
    <definedName name="DADOS" localSheetId="16">#REF!</definedName>
    <definedName name="DADOS" localSheetId="17">#REF!</definedName>
    <definedName name="DADOS" localSheetId="18">#REF!</definedName>
    <definedName name="DADOS" localSheetId="3">#REF!</definedName>
    <definedName name="DADOS" localSheetId="5">#REF!</definedName>
    <definedName name="DADOS" localSheetId="6">#REF!</definedName>
    <definedName name="DADOS" localSheetId="8">#REF!</definedName>
    <definedName name="DADOS" localSheetId="9">#REF!</definedName>
    <definedName name="DADOS" localSheetId="0">#REF!</definedName>
    <definedName name="DADOS">#REF!</definedName>
    <definedName name="DADOS_12" localSheetId="16">#REF!</definedName>
    <definedName name="DADOS_12">#REF!</definedName>
    <definedName name="DADOS_2" localSheetId="16">#REF!</definedName>
    <definedName name="DADOS_2">#REF!</definedName>
    <definedName name="DADOS_5" localSheetId="16">#REF!</definedName>
    <definedName name="DADOS_5">#REF!</definedName>
    <definedName name="DADOS_7" localSheetId="16">#REF!</definedName>
    <definedName name="DADOS_7">#REF!</definedName>
    <definedName name="DADOS_8" localSheetId="16">#REF!</definedName>
    <definedName name="DADOS_8">#REF!</definedName>
    <definedName name="DADOS2" localSheetId="10">#REF!</definedName>
    <definedName name="DADOS2" localSheetId="12">#REF!</definedName>
    <definedName name="DADOS2" localSheetId="13">#REF!</definedName>
    <definedName name="DADOS2" localSheetId="14">#REF!</definedName>
    <definedName name="DADOS2" localSheetId="15">#REF!</definedName>
    <definedName name="DADOS2" localSheetId="16">#REF!</definedName>
    <definedName name="DADOS2" localSheetId="17">#REF!</definedName>
    <definedName name="DADOS2" localSheetId="18">#REF!</definedName>
    <definedName name="DADOS2" localSheetId="3">#REF!</definedName>
    <definedName name="DADOS2" localSheetId="5">#REF!</definedName>
    <definedName name="DADOS2" localSheetId="6">#REF!</definedName>
    <definedName name="DADOS2" localSheetId="8">#REF!</definedName>
    <definedName name="DADOS2" localSheetId="9">#REF!</definedName>
    <definedName name="DADOS2" localSheetId="0">#REF!</definedName>
    <definedName name="DADOS2">#REF!</definedName>
    <definedName name="DADOS2_12" localSheetId="16">#REF!</definedName>
    <definedName name="DADOS2_12">#REF!</definedName>
    <definedName name="DADOS2_2" localSheetId="16">#REF!</definedName>
    <definedName name="DADOS2_2">#REF!</definedName>
    <definedName name="DADOS2_5" localSheetId="16">#REF!</definedName>
    <definedName name="DADOS2_5">#REF!</definedName>
    <definedName name="DADOS2_7" localSheetId="16">#REF!</definedName>
    <definedName name="DADOS2_7">#REF!</definedName>
    <definedName name="DADOS2_8" localSheetId="16">#REF!</definedName>
    <definedName name="DADOS2_8">#REF!</definedName>
    <definedName name="DADOS3" localSheetId="10">#REF!</definedName>
    <definedName name="DADOS3" localSheetId="12">#REF!</definedName>
    <definedName name="DADOS3" localSheetId="13">#REF!</definedName>
    <definedName name="DADOS3" localSheetId="14">#REF!</definedName>
    <definedName name="DADOS3" localSheetId="15">#REF!</definedName>
    <definedName name="DADOS3" localSheetId="16">#REF!</definedName>
    <definedName name="DADOS3" localSheetId="17">#REF!</definedName>
    <definedName name="DADOS3" localSheetId="18">#REF!</definedName>
    <definedName name="DADOS3" localSheetId="3">#REF!</definedName>
    <definedName name="DADOS3" localSheetId="5">#REF!</definedName>
    <definedName name="DADOS3" localSheetId="6">#REF!</definedName>
    <definedName name="DADOS3" localSheetId="8">#REF!</definedName>
    <definedName name="DADOS3" localSheetId="9">#REF!</definedName>
    <definedName name="DADOS3" localSheetId="0">#REF!</definedName>
    <definedName name="DADOS3">#REF!</definedName>
    <definedName name="DADOS3_12" localSheetId="16">#REF!</definedName>
    <definedName name="DADOS3_12">#REF!</definedName>
    <definedName name="DADOS3_2" localSheetId="16">#REF!</definedName>
    <definedName name="DADOS3_2">#REF!</definedName>
    <definedName name="DADOS3_5" localSheetId="16">#REF!</definedName>
    <definedName name="DADOS3_5">#REF!</definedName>
    <definedName name="DADOS3_7" localSheetId="16">#REF!</definedName>
    <definedName name="DADOS3_7">#REF!</definedName>
    <definedName name="DADOS3_8" localSheetId="16">#REF!</definedName>
    <definedName name="DADOS3_8">#REF!</definedName>
    <definedName name="DADOS4" localSheetId="18">#N/A</definedName>
    <definedName name="DADOS4">#N/A</definedName>
    <definedName name="DADOS5" localSheetId="10">#REF!</definedName>
    <definedName name="DADOS5" localSheetId="12">#REF!</definedName>
    <definedName name="DADOS5" localSheetId="13">#REF!</definedName>
    <definedName name="DADOS5" localSheetId="14">#REF!</definedName>
    <definedName name="DADOS5" localSheetId="15">#REF!</definedName>
    <definedName name="DADOS5" localSheetId="16">#REF!</definedName>
    <definedName name="DADOS5" localSheetId="17">#REF!</definedName>
    <definedName name="DADOS5" localSheetId="18">#REF!</definedName>
    <definedName name="DADOS5" localSheetId="3">#REF!</definedName>
    <definedName name="DADOS5" localSheetId="5">#REF!</definedName>
    <definedName name="DADOS5" localSheetId="6">#REF!</definedName>
    <definedName name="DADOS5" localSheetId="8">#REF!</definedName>
    <definedName name="DADOS5" localSheetId="9">#REF!</definedName>
    <definedName name="DADOS5" localSheetId="0">#REF!</definedName>
    <definedName name="DADOS5">#REF!</definedName>
    <definedName name="DADOS5_12" localSheetId="16">#REF!</definedName>
    <definedName name="DADOS5_12">#REF!</definedName>
    <definedName name="DADOS5_2" localSheetId="16">#REF!</definedName>
    <definedName name="DADOS5_2">#REF!</definedName>
    <definedName name="DADOS5_5" localSheetId="16">#REF!</definedName>
    <definedName name="DADOS5_5">#REF!</definedName>
    <definedName name="DADOS5_7" localSheetId="16">#REF!</definedName>
    <definedName name="DADOS5_7">#REF!</definedName>
    <definedName name="DADOS5_8" localSheetId="16">#REF!</definedName>
    <definedName name="DADOS5_8">#REF!</definedName>
    <definedName name="DADOS6" localSheetId="10">#REF!</definedName>
    <definedName name="DADOS6" localSheetId="12">#REF!</definedName>
    <definedName name="DADOS6" localSheetId="13">#REF!</definedName>
    <definedName name="DADOS6" localSheetId="14">#REF!</definedName>
    <definedName name="DADOS6" localSheetId="15">#REF!</definedName>
    <definedName name="DADOS6" localSheetId="16">#REF!</definedName>
    <definedName name="DADOS6" localSheetId="17">#REF!</definedName>
    <definedName name="DADOS6" localSheetId="18">#REF!</definedName>
    <definedName name="DADOS6" localSheetId="3">#REF!</definedName>
    <definedName name="DADOS6" localSheetId="5">#REF!</definedName>
    <definedName name="DADOS6" localSheetId="6">#REF!</definedName>
    <definedName name="DADOS6" localSheetId="8">#REF!</definedName>
    <definedName name="DADOS6" localSheetId="9">#REF!</definedName>
    <definedName name="DADOS6" localSheetId="0">#REF!</definedName>
    <definedName name="DADOS6">#REF!</definedName>
    <definedName name="DADOS6_12" localSheetId="16">#REF!</definedName>
    <definedName name="DADOS6_12">#REF!</definedName>
    <definedName name="DADOS6_2" localSheetId="16">#REF!</definedName>
    <definedName name="DADOS6_2">#REF!</definedName>
    <definedName name="DADOS6_5" localSheetId="16">#REF!</definedName>
    <definedName name="DADOS6_5">#REF!</definedName>
    <definedName name="DADOS6_7" localSheetId="16">#REF!</definedName>
    <definedName name="DADOS6_7">#REF!</definedName>
    <definedName name="DADOS6_8" localSheetId="16">#REF!</definedName>
    <definedName name="DADOS6_8">#REF!</definedName>
    <definedName name="DADOS7" localSheetId="10">#REF!</definedName>
    <definedName name="DADOS7" localSheetId="12">#REF!</definedName>
    <definedName name="DADOS7" localSheetId="13">#REF!</definedName>
    <definedName name="DADOS7" localSheetId="14">#REF!</definedName>
    <definedName name="DADOS7" localSheetId="15">#REF!</definedName>
    <definedName name="DADOS7" localSheetId="16">#REF!</definedName>
    <definedName name="DADOS7" localSheetId="17">#REF!</definedName>
    <definedName name="DADOS7" localSheetId="18">#REF!</definedName>
    <definedName name="DADOS7" localSheetId="3">#REF!</definedName>
    <definedName name="DADOS7" localSheetId="5">#REF!</definedName>
    <definedName name="DADOS7" localSheetId="6">#REF!</definedName>
    <definedName name="DADOS7" localSheetId="8">#REF!</definedName>
    <definedName name="DADOS7" localSheetId="9">#REF!</definedName>
    <definedName name="DADOS7" localSheetId="0">#REF!</definedName>
    <definedName name="DADOS7">#REF!</definedName>
    <definedName name="DADOS7_12" localSheetId="16">#REF!</definedName>
    <definedName name="DADOS7_12">#REF!</definedName>
    <definedName name="DADOS7_2" localSheetId="16">#REF!</definedName>
    <definedName name="DADOS7_2">#REF!</definedName>
    <definedName name="DADOS7_5" localSheetId="16">#REF!</definedName>
    <definedName name="DADOS7_5">#REF!</definedName>
    <definedName name="DADOS7_7" localSheetId="16">#REF!</definedName>
    <definedName name="DADOS7_7">#REF!</definedName>
    <definedName name="DADOS7_8" localSheetId="16">#REF!</definedName>
    <definedName name="DADOS7_8">#REF!</definedName>
    <definedName name="diesel" localSheetId="16">#REF!</definedName>
    <definedName name="diesel">#REF!</definedName>
    <definedName name="DPVAT_mês_ônibus" localSheetId="16">#REF!</definedName>
    <definedName name="DPVAT_mês_ônibus">#REF!</definedName>
    <definedName name="e">#N/A</definedName>
    <definedName name="ee" localSheetId="10">#REF!</definedName>
    <definedName name="ee" localSheetId="14">#REF!</definedName>
    <definedName name="ee" localSheetId="15">#REF!</definedName>
    <definedName name="ee" localSheetId="16">#REF!</definedName>
    <definedName name="ee" localSheetId="17">#REF!</definedName>
    <definedName name="ee" localSheetId="3">#REF!</definedName>
    <definedName name="ee" localSheetId="5">#REF!</definedName>
    <definedName name="ee" localSheetId="6">#REF!</definedName>
    <definedName name="ee" localSheetId="8">#REF!</definedName>
    <definedName name="ee" localSheetId="9">#REF!</definedName>
    <definedName name="ee">#REF!</definedName>
    <definedName name="empréstimo" localSheetId="0">#REF!</definedName>
    <definedName name="empréstimo">#N/A</definedName>
    <definedName name="empréstimo__44" localSheetId="10">#REF!</definedName>
    <definedName name="empréstimo__44" localSheetId="12">#REF!</definedName>
    <definedName name="empréstimo__44" localSheetId="13">#REF!</definedName>
    <definedName name="empréstimo__44" localSheetId="14">#REF!</definedName>
    <definedName name="empréstimo__44" localSheetId="15">#REF!</definedName>
    <definedName name="empréstimo__44" localSheetId="16">#REF!</definedName>
    <definedName name="empréstimo__44" localSheetId="17">#REF!</definedName>
    <definedName name="empréstimo__44" localSheetId="18">#REF!</definedName>
    <definedName name="empréstimo__44" localSheetId="3">#REF!</definedName>
    <definedName name="empréstimo__44" localSheetId="4">#REF!</definedName>
    <definedName name="empréstimo__44" localSheetId="5">#REF!</definedName>
    <definedName name="empréstimo__44" localSheetId="6">#REF!</definedName>
    <definedName name="empréstimo__44" localSheetId="8">#REF!</definedName>
    <definedName name="empréstimo__44" localSheetId="9">#REF!</definedName>
    <definedName name="empréstimo__44" localSheetId="0">#REF!</definedName>
    <definedName name="empréstimo__44">#REF!</definedName>
    <definedName name="empréstimo_10" localSheetId="10">#REF!</definedName>
    <definedName name="empréstimo_10" localSheetId="12">#REF!</definedName>
    <definedName name="empréstimo_10" localSheetId="13">#REF!</definedName>
    <definedName name="empréstimo_10" localSheetId="14">#REF!</definedName>
    <definedName name="empréstimo_10" localSheetId="15">#REF!</definedName>
    <definedName name="empréstimo_10" localSheetId="16">#REF!</definedName>
    <definedName name="empréstimo_10" localSheetId="17">#REF!</definedName>
    <definedName name="empréstimo_10" localSheetId="18">#REF!</definedName>
    <definedName name="empréstimo_10" localSheetId="3">#REF!</definedName>
    <definedName name="empréstimo_10" localSheetId="5">#REF!</definedName>
    <definedName name="empréstimo_10" localSheetId="6">#REF!</definedName>
    <definedName name="empréstimo_10" localSheetId="8">#REF!</definedName>
    <definedName name="empréstimo_10" localSheetId="9">#REF!</definedName>
    <definedName name="empréstimo_10" localSheetId="0">#REF!</definedName>
    <definedName name="empréstimo_10">#REF!</definedName>
    <definedName name="empréstimo_11" localSheetId="10">#REF!</definedName>
    <definedName name="empréstimo_11" localSheetId="12">#REF!</definedName>
    <definedName name="empréstimo_11" localSheetId="13">#REF!</definedName>
    <definedName name="empréstimo_11" localSheetId="14">#REF!</definedName>
    <definedName name="empréstimo_11" localSheetId="15">#REF!</definedName>
    <definedName name="empréstimo_11" localSheetId="16">#REF!</definedName>
    <definedName name="empréstimo_11" localSheetId="17">#REF!</definedName>
    <definedName name="empréstimo_11" localSheetId="18">#REF!</definedName>
    <definedName name="empréstimo_11" localSheetId="3">#REF!</definedName>
    <definedName name="empréstimo_11" localSheetId="5">#REF!</definedName>
    <definedName name="empréstimo_11" localSheetId="6">#REF!</definedName>
    <definedName name="empréstimo_11" localSheetId="8">#REF!</definedName>
    <definedName name="empréstimo_11" localSheetId="9">#REF!</definedName>
    <definedName name="empréstimo_11" localSheetId="0">#REF!</definedName>
    <definedName name="empréstimo_11">#REF!</definedName>
    <definedName name="empréstimo_11_1">NA()</definedName>
    <definedName name="empréstimo_12" localSheetId="10">#REF!</definedName>
    <definedName name="empréstimo_12" localSheetId="12">#REF!</definedName>
    <definedName name="empréstimo_12" localSheetId="13">#REF!</definedName>
    <definedName name="empréstimo_12" localSheetId="14">#REF!</definedName>
    <definedName name="empréstimo_12" localSheetId="15">#REF!</definedName>
    <definedName name="empréstimo_12" localSheetId="16">#REF!</definedName>
    <definedName name="empréstimo_12" localSheetId="17">#REF!</definedName>
    <definedName name="empréstimo_12" localSheetId="18">#REF!</definedName>
    <definedName name="empréstimo_12" localSheetId="3">#REF!</definedName>
    <definedName name="empréstimo_12" localSheetId="4">#REF!</definedName>
    <definedName name="empréstimo_12" localSheetId="5">#REF!</definedName>
    <definedName name="empréstimo_12" localSheetId="6">#REF!</definedName>
    <definedName name="empréstimo_12" localSheetId="8">#REF!</definedName>
    <definedName name="empréstimo_12" localSheetId="9">#REF!</definedName>
    <definedName name="empréstimo_12" localSheetId="0">#REF!</definedName>
    <definedName name="empréstimo_12">#REF!</definedName>
    <definedName name="empréstimo_18" localSheetId="10">#REF!</definedName>
    <definedName name="empréstimo_18" localSheetId="12">#REF!</definedName>
    <definedName name="empréstimo_18" localSheetId="13">#REF!</definedName>
    <definedName name="empréstimo_18" localSheetId="14">#REF!</definedName>
    <definedName name="empréstimo_18" localSheetId="15">#REF!</definedName>
    <definedName name="empréstimo_18" localSheetId="16">#REF!</definedName>
    <definedName name="empréstimo_18" localSheetId="17">#REF!</definedName>
    <definedName name="empréstimo_18" localSheetId="18">#REF!</definedName>
    <definedName name="empréstimo_18" localSheetId="3">#REF!</definedName>
    <definedName name="empréstimo_18" localSheetId="4">#REF!</definedName>
    <definedName name="empréstimo_18" localSheetId="5">#REF!</definedName>
    <definedName name="empréstimo_18" localSheetId="6">#REF!</definedName>
    <definedName name="empréstimo_18" localSheetId="8">#REF!</definedName>
    <definedName name="empréstimo_18" localSheetId="9">#REF!</definedName>
    <definedName name="empréstimo_18" localSheetId="0">#REF!</definedName>
    <definedName name="empréstimo_18">#REF!</definedName>
    <definedName name="empréstimo_19" localSheetId="10">#REF!</definedName>
    <definedName name="empréstimo_19" localSheetId="12">#REF!</definedName>
    <definedName name="empréstimo_19" localSheetId="13">#REF!</definedName>
    <definedName name="empréstimo_19" localSheetId="14">#REF!</definedName>
    <definedName name="empréstimo_19" localSheetId="15">#REF!</definedName>
    <definedName name="empréstimo_19" localSheetId="16">#REF!</definedName>
    <definedName name="empréstimo_19" localSheetId="17">#REF!</definedName>
    <definedName name="empréstimo_19" localSheetId="18">#REF!</definedName>
    <definedName name="empréstimo_19" localSheetId="3">#REF!</definedName>
    <definedName name="empréstimo_19" localSheetId="5">#REF!</definedName>
    <definedName name="empréstimo_19" localSheetId="6">#REF!</definedName>
    <definedName name="empréstimo_19" localSheetId="8">#REF!</definedName>
    <definedName name="empréstimo_19" localSheetId="9">#REF!</definedName>
    <definedName name="empréstimo_19" localSheetId="0">#REF!</definedName>
    <definedName name="empréstimo_19">#REF!</definedName>
    <definedName name="empréstimo_20" localSheetId="10">#REF!</definedName>
    <definedName name="empréstimo_20" localSheetId="12">#REF!</definedName>
    <definedName name="empréstimo_20" localSheetId="13">#REF!</definedName>
    <definedName name="empréstimo_20" localSheetId="14">#REF!</definedName>
    <definedName name="empréstimo_20" localSheetId="15">#REF!</definedName>
    <definedName name="empréstimo_20" localSheetId="16">#REF!</definedName>
    <definedName name="empréstimo_20" localSheetId="17">#REF!</definedName>
    <definedName name="empréstimo_20" localSheetId="18">#REF!</definedName>
    <definedName name="empréstimo_20" localSheetId="3">#REF!</definedName>
    <definedName name="empréstimo_20" localSheetId="4">#REF!</definedName>
    <definedName name="empréstimo_20" localSheetId="5">#REF!</definedName>
    <definedName name="empréstimo_20" localSheetId="6">#REF!</definedName>
    <definedName name="empréstimo_20" localSheetId="8">#REF!</definedName>
    <definedName name="empréstimo_20" localSheetId="9">#REF!</definedName>
    <definedName name="empréstimo_20" localSheetId="0">#REF!</definedName>
    <definedName name="empréstimo_20">#REF!</definedName>
    <definedName name="empréstimo_21" localSheetId="10">#REF!</definedName>
    <definedName name="empréstimo_21" localSheetId="12">#REF!</definedName>
    <definedName name="empréstimo_21" localSheetId="13">#REF!</definedName>
    <definedName name="empréstimo_21" localSheetId="14">#REF!</definedName>
    <definedName name="empréstimo_21" localSheetId="15">#REF!</definedName>
    <definedName name="empréstimo_21" localSheetId="16">#REF!</definedName>
    <definedName name="empréstimo_21" localSheetId="17">#REF!</definedName>
    <definedName name="empréstimo_21" localSheetId="18">#REF!</definedName>
    <definedName name="empréstimo_21" localSheetId="3">#REF!</definedName>
    <definedName name="empréstimo_21" localSheetId="4">#REF!</definedName>
    <definedName name="empréstimo_21" localSheetId="5">#REF!</definedName>
    <definedName name="empréstimo_21" localSheetId="6">#REF!</definedName>
    <definedName name="empréstimo_21" localSheetId="8">#REF!</definedName>
    <definedName name="empréstimo_21" localSheetId="9">#REF!</definedName>
    <definedName name="empréstimo_21" localSheetId="0">#REF!</definedName>
    <definedName name="empréstimo_21">#REF!</definedName>
    <definedName name="empréstimo_22" localSheetId="10">#REF!</definedName>
    <definedName name="empréstimo_22" localSheetId="12">#REF!</definedName>
    <definedName name="empréstimo_22" localSheetId="13">#REF!</definedName>
    <definedName name="empréstimo_22" localSheetId="14">#REF!</definedName>
    <definedName name="empréstimo_22" localSheetId="15">#REF!</definedName>
    <definedName name="empréstimo_22" localSheetId="16">#REF!</definedName>
    <definedName name="empréstimo_22" localSheetId="17">#REF!</definedName>
    <definedName name="empréstimo_22" localSheetId="18">#REF!</definedName>
    <definedName name="empréstimo_22" localSheetId="3">#REF!</definedName>
    <definedName name="empréstimo_22" localSheetId="4">#REF!</definedName>
    <definedName name="empréstimo_22" localSheetId="5">#REF!</definedName>
    <definedName name="empréstimo_22" localSheetId="6">#REF!</definedName>
    <definedName name="empréstimo_22" localSheetId="8">#REF!</definedName>
    <definedName name="empréstimo_22" localSheetId="9">#REF!</definedName>
    <definedName name="empréstimo_22" localSheetId="0">#REF!</definedName>
    <definedName name="empréstimo_22">#REF!</definedName>
    <definedName name="empréstimo_23" localSheetId="10">#REF!</definedName>
    <definedName name="empréstimo_23" localSheetId="12">#REF!</definedName>
    <definedName name="empréstimo_23" localSheetId="13">#REF!</definedName>
    <definedName name="empréstimo_23" localSheetId="14">#REF!</definedName>
    <definedName name="empréstimo_23" localSheetId="15">#REF!</definedName>
    <definedName name="empréstimo_23" localSheetId="16">#REF!</definedName>
    <definedName name="empréstimo_23" localSheetId="17">#REF!</definedName>
    <definedName name="empréstimo_23" localSheetId="18">#REF!</definedName>
    <definedName name="empréstimo_23" localSheetId="3">#REF!</definedName>
    <definedName name="empréstimo_23" localSheetId="4">#REF!</definedName>
    <definedName name="empréstimo_23" localSheetId="5">#REF!</definedName>
    <definedName name="empréstimo_23" localSheetId="6">#REF!</definedName>
    <definedName name="empréstimo_23" localSheetId="8">#REF!</definedName>
    <definedName name="empréstimo_23" localSheetId="9">#REF!</definedName>
    <definedName name="empréstimo_23" localSheetId="0">#REF!</definedName>
    <definedName name="empréstimo_23">#REF!</definedName>
    <definedName name="empréstimo_24" localSheetId="10">#REF!</definedName>
    <definedName name="empréstimo_24" localSheetId="12">#REF!</definedName>
    <definedName name="empréstimo_24" localSheetId="13">#REF!</definedName>
    <definedName name="empréstimo_24" localSheetId="14">#REF!</definedName>
    <definedName name="empréstimo_24" localSheetId="15">#REF!</definedName>
    <definedName name="empréstimo_24" localSheetId="16">#REF!</definedName>
    <definedName name="empréstimo_24" localSheetId="17">#REF!</definedName>
    <definedName name="empréstimo_24" localSheetId="18">#REF!</definedName>
    <definedName name="empréstimo_24" localSheetId="3">#REF!</definedName>
    <definedName name="empréstimo_24" localSheetId="4">#REF!</definedName>
    <definedName name="empréstimo_24" localSheetId="5">#REF!</definedName>
    <definedName name="empréstimo_24" localSheetId="6">#REF!</definedName>
    <definedName name="empréstimo_24" localSheetId="8">#REF!</definedName>
    <definedName name="empréstimo_24" localSheetId="9">#REF!</definedName>
    <definedName name="empréstimo_24" localSheetId="0">#REF!</definedName>
    <definedName name="empréstimo_24">#REF!</definedName>
    <definedName name="empréstimo_25" localSheetId="10">#REF!</definedName>
    <definedName name="empréstimo_25" localSheetId="12">#REF!</definedName>
    <definedName name="empréstimo_25" localSheetId="13">#REF!</definedName>
    <definedName name="empréstimo_25" localSheetId="14">#REF!</definedName>
    <definedName name="empréstimo_25" localSheetId="15">#REF!</definedName>
    <definedName name="empréstimo_25" localSheetId="16">#REF!</definedName>
    <definedName name="empréstimo_25" localSheetId="17">#REF!</definedName>
    <definedName name="empréstimo_25" localSheetId="18">#REF!</definedName>
    <definedName name="empréstimo_25" localSheetId="3">#REF!</definedName>
    <definedName name="empréstimo_25" localSheetId="4">#REF!</definedName>
    <definedName name="empréstimo_25" localSheetId="5">#REF!</definedName>
    <definedName name="empréstimo_25" localSheetId="6">#REF!</definedName>
    <definedName name="empréstimo_25" localSheetId="8">#REF!</definedName>
    <definedName name="empréstimo_25" localSheetId="9">#REF!</definedName>
    <definedName name="empréstimo_25" localSheetId="0">#REF!</definedName>
    <definedName name="empréstimo_25">#REF!</definedName>
    <definedName name="empréstimo_26" localSheetId="10">#REF!</definedName>
    <definedName name="empréstimo_26" localSheetId="12">#REF!</definedName>
    <definedName name="empréstimo_26" localSheetId="13">#REF!</definedName>
    <definedName name="empréstimo_26" localSheetId="14">#REF!</definedName>
    <definedName name="empréstimo_26" localSheetId="15">#REF!</definedName>
    <definedName name="empréstimo_26" localSheetId="16">#REF!</definedName>
    <definedName name="empréstimo_26" localSheetId="17">#REF!</definedName>
    <definedName name="empréstimo_26" localSheetId="18">#REF!</definedName>
    <definedName name="empréstimo_26" localSheetId="3">#REF!</definedName>
    <definedName name="empréstimo_26" localSheetId="4">#REF!</definedName>
    <definedName name="empréstimo_26" localSheetId="5">#REF!</definedName>
    <definedName name="empréstimo_26" localSheetId="6">#REF!</definedName>
    <definedName name="empréstimo_26" localSheetId="8">#REF!</definedName>
    <definedName name="empréstimo_26" localSheetId="9">#REF!</definedName>
    <definedName name="empréstimo_26" localSheetId="0">#REF!</definedName>
    <definedName name="empréstimo_26">#REF!</definedName>
    <definedName name="empréstimo_27" localSheetId="10">#REF!</definedName>
    <definedName name="empréstimo_27" localSheetId="12">#REF!</definedName>
    <definedName name="empréstimo_27" localSheetId="13">#REF!</definedName>
    <definedName name="empréstimo_27" localSheetId="14">#REF!</definedName>
    <definedName name="empréstimo_27" localSheetId="15">#REF!</definedName>
    <definedName name="empréstimo_27" localSheetId="16">#REF!</definedName>
    <definedName name="empréstimo_27" localSheetId="17">#REF!</definedName>
    <definedName name="empréstimo_27" localSheetId="18">#REF!</definedName>
    <definedName name="empréstimo_27" localSheetId="3">#REF!</definedName>
    <definedName name="empréstimo_27" localSheetId="4">#REF!</definedName>
    <definedName name="empréstimo_27" localSheetId="5">#REF!</definedName>
    <definedName name="empréstimo_27" localSheetId="6">#REF!</definedName>
    <definedName name="empréstimo_27" localSheetId="8">#REF!</definedName>
    <definedName name="empréstimo_27" localSheetId="9">#REF!</definedName>
    <definedName name="empréstimo_27" localSheetId="0">#REF!</definedName>
    <definedName name="empréstimo_27">#REF!</definedName>
    <definedName name="empréstimo_28" localSheetId="10">#REF!</definedName>
    <definedName name="empréstimo_28" localSheetId="12">#REF!</definedName>
    <definedName name="empréstimo_28" localSheetId="13">#REF!</definedName>
    <definedName name="empréstimo_28" localSheetId="14">#REF!</definedName>
    <definedName name="empréstimo_28" localSheetId="15">#REF!</definedName>
    <definedName name="empréstimo_28" localSheetId="16">#REF!</definedName>
    <definedName name="empréstimo_28" localSheetId="17">#REF!</definedName>
    <definedName name="empréstimo_28" localSheetId="18">#REF!</definedName>
    <definedName name="empréstimo_28" localSheetId="3">#REF!</definedName>
    <definedName name="empréstimo_28" localSheetId="4">#REF!</definedName>
    <definedName name="empréstimo_28" localSheetId="5">#REF!</definedName>
    <definedName name="empréstimo_28" localSheetId="6">#REF!</definedName>
    <definedName name="empréstimo_28" localSheetId="8">#REF!</definedName>
    <definedName name="empréstimo_28" localSheetId="9">#REF!</definedName>
    <definedName name="empréstimo_28" localSheetId="0">#REF!</definedName>
    <definedName name="empréstimo_28">#REF!</definedName>
    <definedName name="empréstimo_29" localSheetId="10">#REF!</definedName>
    <definedName name="empréstimo_29" localSheetId="12">#REF!</definedName>
    <definedName name="empréstimo_29" localSheetId="13">#REF!</definedName>
    <definedName name="empréstimo_29" localSheetId="14">#REF!</definedName>
    <definedName name="empréstimo_29" localSheetId="15">#REF!</definedName>
    <definedName name="empréstimo_29" localSheetId="16">#REF!</definedName>
    <definedName name="empréstimo_29" localSheetId="17">#REF!</definedName>
    <definedName name="empréstimo_29" localSheetId="18">#REF!</definedName>
    <definedName name="empréstimo_29" localSheetId="3">#REF!</definedName>
    <definedName name="empréstimo_29" localSheetId="4">#REF!</definedName>
    <definedName name="empréstimo_29" localSheetId="5">#REF!</definedName>
    <definedName name="empréstimo_29" localSheetId="6">#REF!</definedName>
    <definedName name="empréstimo_29" localSheetId="8">#REF!</definedName>
    <definedName name="empréstimo_29" localSheetId="9">#REF!</definedName>
    <definedName name="empréstimo_29" localSheetId="0">#REF!</definedName>
    <definedName name="empréstimo_29">#REF!</definedName>
    <definedName name="empréstimo_30" localSheetId="10">#REF!</definedName>
    <definedName name="empréstimo_30" localSheetId="12">#REF!</definedName>
    <definedName name="empréstimo_30" localSheetId="13">#REF!</definedName>
    <definedName name="empréstimo_30" localSheetId="14">#REF!</definedName>
    <definedName name="empréstimo_30" localSheetId="15">#REF!</definedName>
    <definedName name="empréstimo_30" localSheetId="16">#REF!</definedName>
    <definedName name="empréstimo_30" localSheetId="17">#REF!</definedName>
    <definedName name="empréstimo_30" localSheetId="18">#REF!</definedName>
    <definedName name="empréstimo_30" localSheetId="3">#REF!</definedName>
    <definedName name="empréstimo_30" localSheetId="4">#REF!</definedName>
    <definedName name="empréstimo_30" localSheetId="5">#REF!</definedName>
    <definedName name="empréstimo_30" localSheetId="6">#REF!</definedName>
    <definedName name="empréstimo_30" localSheetId="8">#REF!</definedName>
    <definedName name="empréstimo_30" localSheetId="9">#REF!</definedName>
    <definedName name="empréstimo_30" localSheetId="0">#REF!</definedName>
    <definedName name="empréstimo_30">#REF!</definedName>
    <definedName name="empréstimo_31" localSheetId="10">#REF!</definedName>
    <definedName name="empréstimo_31" localSheetId="12">#REF!</definedName>
    <definedName name="empréstimo_31" localSheetId="13">#REF!</definedName>
    <definedName name="empréstimo_31" localSheetId="14">#REF!</definedName>
    <definedName name="empréstimo_31" localSheetId="15">#REF!</definedName>
    <definedName name="empréstimo_31" localSheetId="16">#REF!</definedName>
    <definedName name="empréstimo_31" localSheetId="17">#REF!</definedName>
    <definedName name="empréstimo_31" localSheetId="18">#REF!</definedName>
    <definedName name="empréstimo_31" localSheetId="3">#REF!</definedName>
    <definedName name="empréstimo_31" localSheetId="4">#REF!</definedName>
    <definedName name="empréstimo_31" localSheetId="5">#REF!</definedName>
    <definedName name="empréstimo_31" localSheetId="6">#REF!</definedName>
    <definedName name="empréstimo_31" localSheetId="8">#REF!</definedName>
    <definedName name="empréstimo_31" localSheetId="9">#REF!</definedName>
    <definedName name="empréstimo_31" localSheetId="0">#REF!</definedName>
    <definedName name="empréstimo_31">#REF!</definedName>
    <definedName name="empréstimo_32" localSheetId="10">#REF!</definedName>
    <definedName name="empréstimo_32" localSheetId="12">#REF!</definedName>
    <definedName name="empréstimo_32" localSheetId="13">#REF!</definedName>
    <definedName name="empréstimo_32" localSheetId="14">#REF!</definedName>
    <definedName name="empréstimo_32" localSheetId="15">#REF!</definedName>
    <definedName name="empréstimo_32" localSheetId="16">#REF!</definedName>
    <definedName name="empréstimo_32" localSheetId="17">#REF!</definedName>
    <definedName name="empréstimo_32" localSheetId="18">#REF!</definedName>
    <definedName name="empréstimo_32" localSheetId="3">#REF!</definedName>
    <definedName name="empréstimo_32" localSheetId="4">#REF!</definedName>
    <definedName name="empréstimo_32" localSheetId="5">#REF!</definedName>
    <definedName name="empréstimo_32" localSheetId="6">#REF!</definedName>
    <definedName name="empréstimo_32" localSheetId="8">#REF!</definedName>
    <definedName name="empréstimo_32" localSheetId="9">#REF!</definedName>
    <definedName name="empréstimo_32" localSheetId="0">#REF!</definedName>
    <definedName name="empréstimo_32">#REF!</definedName>
    <definedName name="empréstimo_33" localSheetId="10">#REF!</definedName>
    <definedName name="empréstimo_33" localSheetId="12">#REF!</definedName>
    <definedName name="empréstimo_33" localSheetId="13">#REF!</definedName>
    <definedName name="empréstimo_33" localSheetId="14">#REF!</definedName>
    <definedName name="empréstimo_33" localSheetId="15">#REF!</definedName>
    <definedName name="empréstimo_33" localSheetId="16">#REF!</definedName>
    <definedName name="empréstimo_33" localSheetId="17">#REF!</definedName>
    <definedName name="empréstimo_33" localSheetId="18">#REF!</definedName>
    <definedName name="empréstimo_33" localSheetId="3">#REF!</definedName>
    <definedName name="empréstimo_33" localSheetId="4">#REF!</definedName>
    <definedName name="empréstimo_33" localSheetId="5">#REF!</definedName>
    <definedName name="empréstimo_33" localSheetId="6">#REF!</definedName>
    <definedName name="empréstimo_33" localSheetId="8">#REF!</definedName>
    <definedName name="empréstimo_33" localSheetId="9">#REF!</definedName>
    <definedName name="empréstimo_33" localSheetId="0">#REF!</definedName>
    <definedName name="empréstimo_33">#REF!</definedName>
    <definedName name="empréstimo_34" localSheetId="10">#REF!</definedName>
    <definedName name="empréstimo_34" localSheetId="12">#REF!</definedName>
    <definedName name="empréstimo_34" localSheetId="13">#REF!</definedName>
    <definedName name="empréstimo_34" localSheetId="14">#REF!</definedName>
    <definedName name="empréstimo_34" localSheetId="15">#REF!</definedName>
    <definedName name="empréstimo_34" localSheetId="16">#REF!</definedName>
    <definedName name="empréstimo_34" localSheetId="17">#REF!</definedName>
    <definedName name="empréstimo_34" localSheetId="18">#REF!</definedName>
    <definedName name="empréstimo_34" localSheetId="3">#REF!</definedName>
    <definedName name="empréstimo_34" localSheetId="4">#REF!</definedName>
    <definedName name="empréstimo_34" localSheetId="5">#REF!</definedName>
    <definedName name="empréstimo_34" localSheetId="6">#REF!</definedName>
    <definedName name="empréstimo_34" localSheetId="8">#REF!</definedName>
    <definedName name="empréstimo_34" localSheetId="9">#REF!</definedName>
    <definedName name="empréstimo_34" localSheetId="0">#REF!</definedName>
    <definedName name="empréstimo_34">#REF!</definedName>
    <definedName name="empréstimo_35" localSheetId="10">#REF!</definedName>
    <definedName name="empréstimo_35" localSheetId="12">#REF!</definedName>
    <definedName name="empréstimo_35" localSheetId="13">#REF!</definedName>
    <definedName name="empréstimo_35" localSheetId="14">#REF!</definedName>
    <definedName name="empréstimo_35" localSheetId="15">#REF!</definedName>
    <definedName name="empréstimo_35" localSheetId="16">#REF!</definedName>
    <definedName name="empréstimo_35" localSheetId="17">#REF!</definedName>
    <definedName name="empréstimo_35" localSheetId="18">#REF!</definedName>
    <definedName name="empréstimo_35" localSheetId="3">#REF!</definedName>
    <definedName name="empréstimo_35" localSheetId="4">#REF!</definedName>
    <definedName name="empréstimo_35" localSheetId="5">#REF!</definedName>
    <definedName name="empréstimo_35" localSheetId="6">#REF!</definedName>
    <definedName name="empréstimo_35" localSheetId="8">#REF!</definedName>
    <definedName name="empréstimo_35" localSheetId="9">#REF!</definedName>
    <definedName name="empréstimo_35" localSheetId="0">#REF!</definedName>
    <definedName name="empréstimo_35">#REF!</definedName>
    <definedName name="empréstimo_36" localSheetId="10">#REF!</definedName>
    <definedName name="empréstimo_36" localSheetId="12">#REF!</definedName>
    <definedName name="empréstimo_36" localSheetId="13">#REF!</definedName>
    <definedName name="empréstimo_36" localSheetId="14">#REF!</definedName>
    <definedName name="empréstimo_36" localSheetId="15">#REF!</definedName>
    <definedName name="empréstimo_36" localSheetId="16">#REF!</definedName>
    <definedName name="empréstimo_36" localSheetId="17">#REF!</definedName>
    <definedName name="empréstimo_36" localSheetId="18">#REF!</definedName>
    <definedName name="empréstimo_36" localSheetId="3">#REF!</definedName>
    <definedName name="empréstimo_36" localSheetId="4">#REF!</definedName>
    <definedName name="empréstimo_36" localSheetId="5">#REF!</definedName>
    <definedName name="empréstimo_36" localSheetId="6">#REF!</definedName>
    <definedName name="empréstimo_36" localSheetId="8">#REF!</definedName>
    <definedName name="empréstimo_36" localSheetId="9">#REF!</definedName>
    <definedName name="empréstimo_36" localSheetId="0">#REF!</definedName>
    <definedName name="empréstimo_36">#REF!</definedName>
    <definedName name="empréstimo_37" localSheetId="10">#REF!</definedName>
    <definedName name="empréstimo_37" localSheetId="12">#REF!</definedName>
    <definedName name="empréstimo_37" localSheetId="13">#REF!</definedName>
    <definedName name="empréstimo_37" localSheetId="14">#REF!</definedName>
    <definedName name="empréstimo_37" localSheetId="15">#REF!</definedName>
    <definedName name="empréstimo_37" localSheetId="16">#REF!</definedName>
    <definedName name="empréstimo_37" localSheetId="17">#REF!</definedName>
    <definedName name="empréstimo_37" localSheetId="18">#REF!</definedName>
    <definedName name="empréstimo_37" localSheetId="3">#REF!</definedName>
    <definedName name="empréstimo_37" localSheetId="4">#REF!</definedName>
    <definedName name="empréstimo_37" localSheetId="5">#REF!</definedName>
    <definedName name="empréstimo_37" localSheetId="6">#REF!</definedName>
    <definedName name="empréstimo_37" localSheetId="8">#REF!</definedName>
    <definedName name="empréstimo_37" localSheetId="9">#REF!</definedName>
    <definedName name="empréstimo_37" localSheetId="0">#REF!</definedName>
    <definedName name="empréstimo_37">#REF!</definedName>
    <definedName name="empréstimo_38" localSheetId="10">#REF!</definedName>
    <definedName name="empréstimo_38" localSheetId="12">#REF!</definedName>
    <definedName name="empréstimo_38" localSheetId="13">#REF!</definedName>
    <definedName name="empréstimo_38" localSheetId="14">#REF!</definedName>
    <definedName name="empréstimo_38" localSheetId="15">#REF!</definedName>
    <definedName name="empréstimo_38" localSheetId="16">#REF!</definedName>
    <definedName name="empréstimo_38" localSheetId="17">#REF!</definedName>
    <definedName name="empréstimo_38" localSheetId="18">#REF!</definedName>
    <definedName name="empréstimo_38" localSheetId="3">#REF!</definedName>
    <definedName name="empréstimo_38" localSheetId="4">#REF!</definedName>
    <definedName name="empréstimo_38" localSheetId="5">#REF!</definedName>
    <definedName name="empréstimo_38" localSheetId="6">#REF!</definedName>
    <definedName name="empréstimo_38" localSheetId="8">#REF!</definedName>
    <definedName name="empréstimo_38" localSheetId="9">#REF!</definedName>
    <definedName name="empréstimo_38" localSheetId="0">#REF!</definedName>
    <definedName name="empréstimo_38">#REF!</definedName>
    <definedName name="empréstimo_39" localSheetId="10">#REF!</definedName>
    <definedName name="empréstimo_39" localSheetId="12">#REF!</definedName>
    <definedName name="empréstimo_39" localSheetId="13">#REF!</definedName>
    <definedName name="empréstimo_39" localSheetId="14">#REF!</definedName>
    <definedName name="empréstimo_39" localSheetId="15">#REF!</definedName>
    <definedName name="empréstimo_39" localSheetId="16">#REF!</definedName>
    <definedName name="empréstimo_39" localSheetId="17">#REF!</definedName>
    <definedName name="empréstimo_39" localSheetId="18">#REF!</definedName>
    <definedName name="empréstimo_39" localSheetId="3">#REF!</definedName>
    <definedName name="empréstimo_39" localSheetId="5">#REF!</definedName>
    <definedName name="empréstimo_39" localSheetId="6">#REF!</definedName>
    <definedName name="empréstimo_39" localSheetId="8">#REF!</definedName>
    <definedName name="empréstimo_39" localSheetId="9">#REF!</definedName>
    <definedName name="empréstimo_39" localSheetId="0">#REF!</definedName>
    <definedName name="empréstimo_39">#REF!</definedName>
    <definedName name="empréstimo_40" localSheetId="10">#REF!</definedName>
    <definedName name="empréstimo_40" localSheetId="12">#REF!</definedName>
    <definedName name="empréstimo_40" localSheetId="13">#REF!</definedName>
    <definedName name="empréstimo_40" localSheetId="14">#REF!</definedName>
    <definedName name="empréstimo_40" localSheetId="15">#REF!</definedName>
    <definedName name="empréstimo_40" localSheetId="16">#REF!</definedName>
    <definedName name="empréstimo_40" localSheetId="17">#REF!</definedName>
    <definedName name="empréstimo_40" localSheetId="18">#REF!</definedName>
    <definedName name="empréstimo_40" localSheetId="3">#REF!</definedName>
    <definedName name="empréstimo_40" localSheetId="5">#REF!</definedName>
    <definedName name="empréstimo_40" localSheetId="6">#REF!</definedName>
    <definedName name="empréstimo_40" localSheetId="8">#REF!</definedName>
    <definedName name="empréstimo_40" localSheetId="9">#REF!</definedName>
    <definedName name="empréstimo_40" localSheetId="0">#REF!</definedName>
    <definedName name="empréstimo_40">#REF!</definedName>
    <definedName name="emprestimo_41" localSheetId="10">#REF!</definedName>
    <definedName name="emprestimo_41" localSheetId="12">#REF!</definedName>
    <definedName name="emprestimo_41" localSheetId="13">#REF!</definedName>
    <definedName name="emprestimo_41" localSheetId="14">#REF!</definedName>
    <definedName name="emprestimo_41" localSheetId="15">#REF!</definedName>
    <definedName name="emprestimo_41" localSheetId="16">#REF!</definedName>
    <definedName name="emprestimo_41" localSheetId="17">#REF!</definedName>
    <definedName name="emprestimo_41" localSheetId="18">#REF!</definedName>
    <definedName name="emprestimo_41" localSheetId="3">#REF!</definedName>
    <definedName name="emprestimo_41" localSheetId="5">#REF!</definedName>
    <definedName name="emprestimo_41" localSheetId="6">#REF!</definedName>
    <definedName name="emprestimo_41" localSheetId="8">#REF!</definedName>
    <definedName name="emprestimo_41" localSheetId="9">#REF!</definedName>
    <definedName name="emprestimo_41" localSheetId="0">#REF!</definedName>
    <definedName name="emprestimo_41">#REF!</definedName>
    <definedName name="empréstimo_41" localSheetId="10">#REF!</definedName>
    <definedName name="empréstimo_41" localSheetId="12">#REF!</definedName>
    <definedName name="empréstimo_41" localSheetId="13">#REF!</definedName>
    <definedName name="empréstimo_41" localSheetId="14">#REF!</definedName>
    <definedName name="empréstimo_41" localSheetId="15">#REF!</definedName>
    <definedName name="empréstimo_41" localSheetId="16">#REF!</definedName>
    <definedName name="empréstimo_41" localSheetId="17">#REF!</definedName>
    <definedName name="empréstimo_41" localSheetId="3">#REF!</definedName>
    <definedName name="empréstimo_41" localSheetId="5">#REF!</definedName>
    <definedName name="empréstimo_41" localSheetId="6">#REF!</definedName>
    <definedName name="empréstimo_41" localSheetId="8">#REF!</definedName>
    <definedName name="empréstimo_41" localSheetId="9">#REF!</definedName>
    <definedName name="empréstimo_41" localSheetId="0">#REF!</definedName>
    <definedName name="empréstimo_41">#REF!</definedName>
    <definedName name="emprestimo_42" localSheetId="10">#REF!</definedName>
    <definedName name="emprestimo_42" localSheetId="12">#REF!</definedName>
    <definedName name="emprestimo_42" localSheetId="13">#REF!</definedName>
    <definedName name="emprestimo_42" localSheetId="14">#REF!</definedName>
    <definedName name="emprestimo_42" localSheetId="15">#REF!</definedName>
    <definedName name="emprestimo_42" localSheetId="16">#REF!</definedName>
    <definedName name="emprestimo_42" localSheetId="17">#REF!</definedName>
    <definedName name="emprestimo_42" localSheetId="18">#REF!</definedName>
    <definedName name="emprestimo_42" localSheetId="3">#REF!</definedName>
    <definedName name="emprestimo_42" localSheetId="5">#REF!</definedName>
    <definedName name="emprestimo_42" localSheetId="6">#REF!</definedName>
    <definedName name="emprestimo_42" localSheetId="8">#REF!</definedName>
    <definedName name="emprestimo_42" localSheetId="9">#REF!</definedName>
    <definedName name="emprestimo_42" localSheetId="0">#REF!</definedName>
    <definedName name="emprestimo_42">#REF!</definedName>
    <definedName name="emprestimo_43" localSheetId="10">#REF!</definedName>
    <definedName name="emprestimo_43" localSheetId="12">#REF!</definedName>
    <definedName name="emprestimo_43" localSheetId="13">#REF!</definedName>
    <definedName name="emprestimo_43" localSheetId="14">#REF!</definedName>
    <definedName name="emprestimo_43" localSheetId="15">#REF!</definedName>
    <definedName name="emprestimo_43" localSheetId="16">#REF!</definedName>
    <definedName name="emprestimo_43" localSheetId="17">#REF!</definedName>
    <definedName name="emprestimo_43" localSheetId="18">#REF!</definedName>
    <definedName name="emprestimo_43" localSheetId="3">#REF!</definedName>
    <definedName name="emprestimo_43" localSheetId="5">#REF!</definedName>
    <definedName name="emprestimo_43" localSheetId="6">#REF!</definedName>
    <definedName name="emprestimo_43" localSheetId="8">#REF!</definedName>
    <definedName name="emprestimo_43" localSheetId="9">#REF!</definedName>
    <definedName name="emprestimo_43" localSheetId="0">#REF!</definedName>
    <definedName name="emprestimo_43">#REF!</definedName>
    <definedName name="empréstimo_44" localSheetId="10">#REF!</definedName>
    <definedName name="empréstimo_44" localSheetId="12">#REF!</definedName>
    <definedName name="empréstimo_44" localSheetId="13">#REF!</definedName>
    <definedName name="empréstimo_44" localSheetId="14">#REF!</definedName>
    <definedName name="empréstimo_44" localSheetId="15">#REF!</definedName>
    <definedName name="empréstimo_44" localSheetId="16">#REF!</definedName>
    <definedName name="empréstimo_44" localSheetId="17">#REF!</definedName>
    <definedName name="empréstimo_44" localSheetId="18">#REF!</definedName>
    <definedName name="empréstimo_44" localSheetId="3">#REF!</definedName>
    <definedName name="empréstimo_44" localSheetId="5">#REF!</definedName>
    <definedName name="empréstimo_44" localSheetId="6">#REF!</definedName>
    <definedName name="empréstimo_44" localSheetId="8">#REF!</definedName>
    <definedName name="empréstimo_44" localSheetId="9">#REF!</definedName>
    <definedName name="empréstimo_44" localSheetId="0">#REF!</definedName>
    <definedName name="empréstimo_44">#REF!</definedName>
    <definedName name="empréstimo_45" localSheetId="10">#REF!</definedName>
    <definedName name="empréstimo_45" localSheetId="12">#REF!</definedName>
    <definedName name="empréstimo_45" localSheetId="13">#REF!</definedName>
    <definedName name="empréstimo_45" localSheetId="14">#REF!</definedName>
    <definedName name="empréstimo_45" localSheetId="15">#REF!</definedName>
    <definedName name="empréstimo_45" localSheetId="16">#REF!</definedName>
    <definedName name="empréstimo_45" localSheetId="17">#REF!</definedName>
    <definedName name="empréstimo_45" localSheetId="18">#REF!</definedName>
    <definedName name="empréstimo_45" localSheetId="3">#REF!</definedName>
    <definedName name="empréstimo_45" localSheetId="5">#REF!</definedName>
    <definedName name="empréstimo_45" localSheetId="6">#REF!</definedName>
    <definedName name="empréstimo_45" localSheetId="8">#REF!</definedName>
    <definedName name="empréstimo_45" localSheetId="9">#REF!</definedName>
    <definedName name="empréstimo_45" localSheetId="0">#REF!</definedName>
    <definedName name="empréstimo_45">#REF!</definedName>
    <definedName name="empréstimo_5" localSheetId="10">#REF!</definedName>
    <definedName name="empréstimo_5" localSheetId="12">#REF!</definedName>
    <definedName name="empréstimo_5" localSheetId="13">#REF!</definedName>
    <definedName name="empréstimo_5" localSheetId="14">#REF!</definedName>
    <definedName name="empréstimo_5" localSheetId="15">#REF!</definedName>
    <definedName name="empréstimo_5" localSheetId="16">#REF!</definedName>
    <definedName name="empréstimo_5" localSheetId="17">#REF!</definedName>
    <definedName name="empréstimo_5" localSheetId="18">#REF!</definedName>
    <definedName name="empréstimo_5" localSheetId="3">#REF!</definedName>
    <definedName name="empréstimo_5" localSheetId="5">#REF!</definedName>
    <definedName name="empréstimo_5" localSheetId="6">#REF!</definedName>
    <definedName name="empréstimo_5" localSheetId="8">#REF!</definedName>
    <definedName name="empréstimo_5" localSheetId="9">#REF!</definedName>
    <definedName name="empréstimo_5" localSheetId="0">#REF!</definedName>
    <definedName name="empréstimo_5">#REF!</definedName>
    <definedName name="empréstimo_6" localSheetId="10">#REF!</definedName>
    <definedName name="empréstimo_6" localSheetId="12">#REF!</definedName>
    <definedName name="empréstimo_6" localSheetId="13">#REF!</definedName>
    <definedName name="empréstimo_6" localSheetId="14">#REF!</definedName>
    <definedName name="empréstimo_6" localSheetId="15">#REF!</definedName>
    <definedName name="empréstimo_6" localSheetId="16">#REF!</definedName>
    <definedName name="empréstimo_6" localSheetId="17">#REF!</definedName>
    <definedName name="empréstimo_6" localSheetId="18">#REF!</definedName>
    <definedName name="empréstimo_6" localSheetId="3">#REF!</definedName>
    <definedName name="empréstimo_6" localSheetId="5">#REF!</definedName>
    <definedName name="empréstimo_6" localSheetId="6">#REF!</definedName>
    <definedName name="empréstimo_6" localSheetId="8">#REF!</definedName>
    <definedName name="empréstimo_6" localSheetId="9">#REF!</definedName>
    <definedName name="empréstimo_6" localSheetId="0">#REF!</definedName>
    <definedName name="empréstimo_6">#REF!</definedName>
    <definedName name="empréstimo_7" localSheetId="0">#REF!</definedName>
    <definedName name="empréstimo_7">#N/A</definedName>
    <definedName name="empréstimo_8" localSheetId="0">#REF!</definedName>
    <definedName name="empréstimo_8">#N/A</definedName>
    <definedName name="empréstimo_9" localSheetId="0">#REF!</definedName>
    <definedName name="empréstimo_9">#N/A</definedName>
    <definedName name="encargos_sociais" localSheetId="16">'[5](11)Enc.Soc.'!#REF!</definedName>
    <definedName name="encargos_sociais" localSheetId="18">'[3](04)Enc.Soc.'!$B$33</definedName>
    <definedName name="encargos_sociais">'[5](11)Enc.Soc.'!#REF!</definedName>
    <definedName name="Extrair_IM" localSheetId="10">'[1] URBANO 2ª PARTE'!#REF!</definedName>
    <definedName name="Extrair_IM" localSheetId="12">'[1] URBANO 2ª PARTE'!#REF!</definedName>
    <definedName name="Extrair_IM" localSheetId="13">'[1] URBANO 2ª PARTE'!#REF!</definedName>
    <definedName name="Extrair_IM" localSheetId="14">'[1] URBANO 2ª PARTE'!#REF!</definedName>
    <definedName name="Extrair_IM" localSheetId="15">'[1] URBANO 2ª PARTE'!#REF!</definedName>
    <definedName name="Extrair_IM" localSheetId="16">'[1] URBANO 2ª PARTE'!#REF!</definedName>
    <definedName name="Extrair_IM" localSheetId="17">'[1] URBANO 2ª PARTE'!#REF!</definedName>
    <definedName name="Extrair_IM" localSheetId="18">'[1] URBANO 2ª PARTE'!#REF!</definedName>
    <definedName name="Extrair_IM" localSheetId="3">'[1] URBANO 2ª PARTE'!#REF!</definedName>
    <definedName name="Extrair_IM" localSheetId="5">'[1] URBANO 2ª PARTE'!#REF!</definedName>
    <definedName name="Extrair_IM" localSheetId="6">'[1] URBANO 2ª PARTE'!#REF!</definedName>
    <definedName name="Extrair_IM" localSheetId="8">'[1] URBANO 2ª PARTE'!#REF!</definedName>
    <definedName name="Extrair_IM" localSheetId="9">'[1] URBANO 2ª PARTE'!#REF!</definedName>
    <definedName name="Extrair_IM" localSheetId="0">'[2] URBANO 2ª PARTE'!#REF!</definedName>
    <definedName name="Extrair_IM">'[1] URBANO 2ª PARTE'!#REF!</definedName>
    <definedName name="fr_leve_0_1" localSheetId="16">#REF!</definedName>
    <definedName name="fr_leve_0_1">#REF!</definedName>
    <definedName name="fr_leve_1_2" localSheetId="16">#REF!</definedName>
    <definedName name="fr_leve_1_2">#REF!</definedName>
    <definedName name="fr_leve_2_3" localSheetId="16">#REF!</definedName>
    <definedName name="fr_leve_2_3">#REF!</definedName>
    <definedName name="fr_leve_3_4" localSheetId="16">#REF!</definedName>
    <definedName name="fr_leve_3_4">#REF!</definedName>
    <definedName name="fr_leve_4_5" localSheetId="16">#REF!</definedName>
    <definedName name="fr_leve_4_5">#REF!</definedName>
    <definedName name="fr_leve_5_6" localSheetId="16">#REF!</definedName>
    <definedName name="fr_leve_5_6">#REF!</definedName>
    <definedName name="fr_leve_6_7" localSheetId="16">#REF!</definedName>
    <definedName name="fr_leve_6_7">#REF!</definedName>
    <definedName name="fr_leve_7_8" localSheetId="16">#REF!</definedName>
    <definedName name="fr_leve_7_8">#REF!</definedName>
    <definedName name="fr_leve_8_9" localSheetId="16">#REF!</definedName>
    <definedName name="fr_leve_8_9">#REF!</definedName>
    <definedName name="fr_leve_9_10" localSheetId="16">#REF!</definedName>
    <definedName name="fr_leve_9_10">#REF!</definedName>
    <definedName name="fr_leve_maior_10" localSheetId="16">#REF!</definedName>
    <definedName name="fr_leve_maior_10">#REF!</definedName>
    <definedName name="fr_pesada_0_1" localSheetId="16">#REF!</definedName>
    <definedName name="fr_pesada_0_1">#REF!</definedName>
    <definedName name="fr_pesada_1_2" localSheetId="16">#REF!</definedName>
    <definedName name="fr_pesada_1_2">#REF!</definedName>
    <definedName name="fr_pesada_2_3" localSheetId="16">#REF!</definedName>
    <definedName name="fr_pesada_2_3">#REF!</definedName>
    <definedName name="fr_pesada_3_4" localSheetId="16">#REF!</definedName>
    <definedName name="fr_pesada_3_4">#REF!</definedName>
    <definedName name="fr_pesada_4_5" localSheetId="16">#REF!</definedName>
    <definedName name="fr_pesada_4_5">#REF!</definedName>
    <definedName name="fr_pesada_5_6" localSheetId="16">#REF!</definedName>
    <definedName name="fr_pesada_5_6">#REF!</definedName>
    <definedName name="fr_pesada_6_7" localSheetId="16">#REF!</definedName>
    <definedName name="fr_pesada_6_7">#REF!</definedName>
    <definedName name="fr_pesada_7_8" localSheetId="16">#REF!</definedName>
    <definedName name="fr_pesada_7_8">#REF!</definedName>
    <definedName name="fr_pesada_8_9" localSheetId="16">#REF!</definedName>
    <definedName name="fr_pesada_8_9">#REF!</definedName>
    <definedName name="fr_pesada_9_10" localSheetId="16">#REF!</definedName>
    <definedName name="fr_pesada_9_10">#REF!</definedName>
    <definedName name="fr_pesada_maoir_10" localSheetId="16">#REF!</definedName>
    <definedName name="fr_pesada_maoir_10">#REF!</definedName>
    <definedName name="fr_total" localSheetId="16">#REF!</definedName>
    <definedName name="fr_total">#REF!</definedName>
    <definedName name="frota" localSheetId="10">#REF!</definedName>
    <definedName name="frota" localSheetId="12">#REF!</definedName>
    <definedName name="frota" localSheetId="13">#REF!</definedName>
    <definedName name="frota" localSheetId="14">#REF!</definedName>
    <definedName name="frota" localSheetId="15">#REF!</definedName>
    <definedName name="frota" localSheetId="16">#REF!</definedName>
    <definedName name="frota" localSheetId="17">#REF!</definedName>
    <definedName name="frota" localSheetId="18">#REF!</definedName>
    <definedName name="frota" localSheetId="3">#REF!</definedName>
    <definedName name="frota" localSheetId="4">#REF!</definedName>
    <definedName name="frota" localSheetId="5">#REF!</definedName>
    <definedName name="frota" localSheetId="6">#REF!</definedName>
    <definedName name="frota" localSheetId="8">#REF!</definedName>
    <definedName name="frota" localSheetId="9">#REF!</definedName>
    <definedName name="frota" localSheetId="0">'[6]FIN-01'!$D$11</definedName>
    <definedName name="frota">#REF!</definedName>
    <definedName name="FROTA_10" localSheetId="18">#N/A</definedName>
    <definedName name="FROTA_10">#N/A</definedName>
    <definedName name="frota_16" localSheetId="10">#REF!</definedName>
    <definedName name="frota_16" localSheetId="12">#REF!</definedName>
    <definedName name="frota_16" localSheetId="13">#REF!</definedName>
    <definedName name="frota_16" localSheetId="14">#REF!</definedName>
    <definedName name="frota_16" localSheetId="15">#REF!</definedName>
    <definedName name="frota_16" localSheetId="16">#REF!</definedName>
    <definedName name="frota_16" localSheetId="17">#REF!</definedName>
    <definedName name="frota_16" localSheetId="18">#REF!</definedName>
    <definedName name="frota_16" localSheetId="3">#REF!</definedName>
    <definedName name="frota_16" localSheetId="4">#REF!</definedName>
    <definedName name="frota_16" localSheetId="5">#REF!</definedName>
    <definedName name="frota_16" localSheetId="6">#REF!</definedName>
    <definedName name="frota_16" localSheetId="8">#REF!</definedName>
    <definedName name="frota_16" localSheetId="9">#REF!</definedName>
    <definedName name="frota_16" localSheetId="0">#REF!</definedName>
    <definedName name="frota_16">#REF!</definedName>
    <definedName name="frota_17" localSheetId="10">#REF!</definedName>
    <definedName name="frota_17" localSheetId="12">#REF!</definedName>
    <definedName name="frota_17" localSheetId="13">#REF!</definedName>
    <definedName name="frota_17" localSheetId="14">#REF!</definedName>
    <definedName name="frota_17" localSheetId="15">#REF!</definedName>
    <definedName name="frota_17" localSheetId="16">#REF!</definedName>
    <definedName name="frota_17" localSheetId="17">#REF!</definedName>
    <definedName name="frota_17" localSheetId="18">#REF!</definedName>
    <definedName name="frota_17" localSheetId="3">#REF!</definedName>
    <definedName name="frota_17" localSheetId="5">#REF!</definedName>
    <definedName name="frota_17" localSheetId="6">#REF!</definedName>
    <definedName name="frota_17" localSheetId="8">#REF!</definedName>
    <definedName name="frota_17" localSheetId="9">#REF!</definedName>
    <definedName name="frota_17" localSheetId="0">#REF!</definedName>
    <definedName name="frota_17">#REF!</definedName>
    <definedName name="frota_2" localSheetId="10">#REF!</definedName>
    <definedName name="frota_2" localSheetId="12">#REF!</definedName>
    <definedName name="frota_2" localSheetId="13">#REF!</definedName>
    <definedName name="frota_2" localSheetId="14">#REF!</definedName>
    <definedName name="frota_2" localSheetId="15">#REF!</definedName>
    <definedName name="frota_2" localSheetId="16">#REF!</definedName>
    <definedName name="frota_2" localSheetId="17">#REF!</definedName>
    <definedName name="frota_2" localSheetId="18">#REF!</definedName>
    <definedName name="frota_2" localSheetId="3">#REF!</definedName>
    <definedName name="frota_2" localSheetId="5">#REF!</definedName>
    <definedName name="frota_2" localSheetId="6">#REF!</definedName>
    <definedName name="frota_2" localSheetId="8">#REF!</definedName>
    <definedName name="frota_2" localSheetId="9">#REF!</definedName>
    <definedName name="frota_2" localSheetId="0">#REF!</definedName>
    <definedName name="frota_2">#REF!</definedName>
    <definedName name="frota_4" localSheetId="10">#REF!</definedName>
    <definedName name="frota_4" localSheetId="12">#REF!</definedName>
    <definedName name="frota_4" localSheetId="13">#REF!</definedName>
    <definedName name="frota_4" localSheetId="14">#REF!</definedName>
    <definedName name="frota_4" localSheetId="15">#REF!</definedName>
    <definedName name="frota_4" localSheetId="16">#REF!</definedName>
    <definedName name="frota_4" localSheetId="17">#REF!</definedName>
    <definedName name="frota_4" localSheetId="18">#REF!</definedName>
    <definedName name="frota_4" localSheetId="3">#REF!</definedName>
    <definedName name="frota_4" localSheetId="5">#REF!</definedName>
    <definedName name="frota_4" localSheetId="6">#REF!</definedName>
    <definedName name="frota_4" localSheetId="8">#REF!</definedName>
    <definedName name="frota_4" localSheetId="9">#REF!</definedName>
    <definedName name="frota_4" localSheetId="0">#REF!</definedName>
    <definedName name="frota_4">#REF!</definedName>
    <definedName name="frota_5" localSheetId="10">#REF!</definedName>
    <definedName name="frota_5" localSheetId="12">#REF!</definedName>
    <definedName name="frota_5" localSheetId="13">#REF!</definedName>
    <definedName name="frota_5" localSheetId="14">#REF!</definedName>
    <definedName name="frota_5" localSheetId="15">#REF!</definedName>
    <definedName name="frota_5" localSheetId="16">#REF!</definedName>
    <definedName name="frota_5" localSheetId="17">#REF!</definedName>
    <definedName name="frota_5" localSheetId="18">#REF!</definedName>
    <definedName name="frota_5" localSheetId="3">#REF!</definedName>
    <definedName name="frota_5" localSheetId="5">#REF!</definedName>
    <definedName name="frota_5" localSheetId="6">#REF!</definedName>
    <definedName name="frota_5" localSheetId="8">#REF!</definedName>
    <definedName name="frota_5" localSheetId="9">#REF!</definedName>
    <definedName name="frota_5" localSheetId="0">#REF!</definedName>
    <definedName name="frota_5">#REF!</definedName>
    <definedName name="frota_6" localSheetId="10">#REF!</definedName>
    <definedName name="frota_6" localSheetId="12">#REF!</definedName>
    <definedName name="frota_6" localSheetId="13">#REF!</definedName>
    <definedName name="frota_6" localSheetId="14">#REF!</definedName>
    <definedName name="frota_6" localSheetId="15">#REF!</definedName>
    <definedName name="frota_6" localSheetId="16">#REF!</definedName>
    <definedName name="frota_6" localSheetId="17">#REF!</definedName>
    <definedName name="frota_6" localSheetId="18">#REF!</definedName>
    <definedName name="frota_6" localSheetId="3">#REF!</definedName>
    <definedName name="frota_6" localSheetId="5">#REF!</definedName>
    <definedName name="frota_6" localSheetId="6">#REF!</definedName>
    <definedName name="frota_6" localSheetId="8">#REF!</definedName>
    <definedName name="frota_6" localSheetId="9">#REF!</definedName>
    <definedName name="frota_6" localSheetId="0">#REF!</definedName>
    <definedName name="frota_6">#REF!</definedName>
    <definedName name="frota_7" localSheetId="10">#REF!</definedName>
    <definedName name="frota_7" localSheetId="12">#REF!</definedName>
    <definedName name="frota_7" localSheetId="13">#REF!</definedName>
    <definedName name="frota_7" localSheetId="14">#REF!</definedName>
    <definedName name="frota_7" localSheetId="15">#REF!</definedName>
    <definedName name="frota_7" localSheetId="16">#REF!</definedName>
    <definedName name="frota_7" localSheetId="17">#REF!</definedName>
    <definedName name="frota_7" localSheetId="18">#REF!</definedName>
    <definedName name="frota_7" localSheetId="3">#REF!</definedName>
    <definedName name="frota_7" localSheetId="5">#REF!</definedName>
    <definedName name="frota_7" localSheetId="6">#REF!</definedName>
    <definedName name="frota_7" localSheetId="8">#REF!</definedName>
    <definedName name="frota_7" localSheetId="9">#REF!</definedName>
    <definedName name="frota_7" localSheetId="0">#REF!</definedName>
    <definedName name="frota_7">#REF!</definedName>
    <definedName name="frota_8" localSheetId="10">#REF!</definedName>
    <definedName name="frota_8" localSheetId="12">#REF!</definedName>
    <definedName name="frota_8" localSheetId="13">#REF!</definedName>
    <definedName name="frota_8" localSheetId="14">#REF!</definedName>
    <definedName name="frota_8" localSheetId="15">#REF!</definedName>
    <definedName name="frota_8" localSheetId="16">#REF!</definedName>
    <definedName name="frota_8" localSheetId="17">#REF!</definedName>
    <definedName name="frota_8" localSheetId="18">#REF!</definedName>
    <definedName name="frota_8" localSheetId="3">#REF!</definedName>
    <definedName name="frota_8" localSheetId="5">#REF!</definedName>
    <definedName name="frota_8" localSheetId="6">#REF!</definedName>
    <definedName name="frota_8" localSheetId="8">#REF!</definedName>
    <definedName name="frota_8" localSheetId="9">#REF!</definedName>
    <definedName name="frota_8" localSheetId="0">#REF!</definedName>
    <definedName name="frota_8">#REF!</definedName>
    <definedName name="Frota_Operacional" localSheetId="18">'[7]Análise Tarifária'!$C$11</definedName>
    <definedName name="Frota_Operacional">'[7]Análise Tarifária'!$C$11</definedName>
    <definedName name="Frota_Reserva" localSheetId="18">'[7]Análise Tarifária'!$C$12</definedName>
    <definedName name="Frota_Reserva">'[7]Análise Tarifária'!$C$12</definedName>
    <definedName name="Frota_Total" localSheetId="18">'[7]Análise Tarifária'!$C$13</definedName>
    <definedName name="Frota_Total">'[7]Análise Tarifária'!$C$13</definedName>
    <definedName name="Frota2" localSheetId="10">#REF!</definedName>
    <definedName name="Frota2" localSheetId="12">#REF!</definedName>
    <definedName name="Frota2" localSheetId="13">#REF!</definedName>
    <definedName name="Frota2" localSheetId="14">#REF!</definedName>
    <definedName name="Frota2" localSheetId="15">#REF!</definedName>
    <definedName name="Frota2" localSheetId="16">#REF!</definedName>
    <definedName name="Frota2" localSheetId="17">#REF!</definedName>
    <definedName name="Frota2" localSheetId="18">#REF!</definedName>
    <definedName name="Frota2" localSheetId="3">#REF!</definedName>
    <definedName name="Frota2" localSheetId="5">#REF!</definedName>
    <definedName name="Frota2" localSheetId="6">#REF!</definedName>
    <definedName name="Frota2" localSheetId="8">#REF!</definedName>
    <definedName name="Frota2" localSheetId="9">#REF!</definedName>
    <definedName name="Frota2" localSheetId="0">#REF!</definedName>
    <definedName name="Frota2">#REF!</definedName>
    <definedName name="FROTACHAS" localSheetId="10">#REF!</definedName>
    <definedName name="FROTACHAS" localSheetId="12">#REF!</definedName>
    <definedName name="FROTACHAS" localSheetId="13">#REF!</definedName>
    <definedName name="FROTACHAS" localSheetId="14">#REF!</definedName>
    <definedName name="FROTACHAS" localSheetId="15">#REF!</definedName>
    <definedName name="FROTACHAS" localSheetId="16">#REF!</definedName>
    <definedName name="FROTACHAS" localSheetId="17">#REF!</definedName>
    <definedName name="FROTACHAS" localSheetId="18">#REF!</definedName>
    <definedName name="FROTACHAS" localSheetId="3">#REF!</definedName>
    <definedName name="FROTACHAS" localSheetId="5">#REF!</definedName>
    <definedName name="FROTACHAS" localSheetId="6">#REF!</definedName>
    <definedName name="FROTACHAS" localSheetId="8">#REF!</definedName>
    <definedName name="FROTACHAS" localSheetId="9">#REF!</definedName>
    <definedName name="FROTACHAS" localSheetId="0">#REF!</definedName>
    <definedName name="FROTACHAS">#REF!</definedName>
    <definedName name="FROTACHAS_12" localSheetId="16">#REF!</definedName>
    <definedName name="FROTACHAS_12">#REF!</definedName>
    <definedName name="FROTACHAS_2" localSheetId="16">#REF!</definedName>
    <definedName name="FROTACHAS_2">#REF!</definedName>
    <definedName name="FROTACHAS_5" localSheetId="16">#REF!</definedName>
    <definedName name="FROTACHAS_5">#REF!</definedName>
    <definedName name="FROTACHAS_7" localSheetId="16">#REF!</definedName>
    <definedName name="FROTACHAS_7">#REF!</definedName>
    <definedName name="FROTACHAS_8" localSheetId="16">#REF!</definedName>
    <definedName name="FROTACHAS_8">#REF!</definedName>
    <definedName name="FROTAG" localSheetId="10">#REF!</definedName>
    <definedName name="FROTAG" localSheetId="12">#REF!</definedName>
    <definedName name="FROTAG" localSheetId="13">#REF!</definedName>
    <definedName name="FROTAG" localSheetId="14">#REF!</definedName>
    <definedName name="FROTAG" localSheetId="15">#REF!</definedName>
    <definedName name="FROTAG" localSheetId="16">#REF!</definedName>
    <definedName name="FROTAG" localSheetId="17">#REF!</definedName>
    <definedName name="FROTAG" localSheetId="18">#REF!</definedName>
    <definedName name="FROTAG" localSheetId="3">#REF!</definedName>
    <definedName name="FROTAG" localSheetId="5">#REF!</definedName>
    <definedName name="FROTAG" localSheetId="6">#REF!</definedName>
    <definedName name="FROTAG" localSheetId="8">#REF!</definedName>
    <definedName name="FROTAG" localSheetId="9">#REF!</definedName>
    <definedName name="FROTAG" localSheetId="0">#REF!</definedName>
    <definedName name="FROTAG">#REF!</definedName>
    <definedName name="FROTAG_12" localSheetId="16">#REF!</definedName>
    <definedName name="FROTAG_12">#REF!</definedName>
    <definedName name="FROTAG_2" localSheetId="16">#REF!</definedName>
    <definedName name="FROTAG_2">#REF!</definedName>
    <definedName name="FROTAG_5" localSheetId="16">#REF!</definedName>
    <definedName name="FROTAG_5">#REF!</definedName>
    <definedName name="FROTAG_7" localSheetId="16">#REF!</definedName>
    <definedName name="FROTAG_7">#REF!</definedName>
    <definedName name="FROTAG_8" localSheetId="16">#REF!</definedName>
    <definedName name="FROTAG_8">#REF!</definedName>
    <definedName name="frotas" localSheetId="10">#REF!</definedName>
    <definedName name="frotas" localSheetId="12">#REF!</definedName>
    <definedName name="frotas" localSheetId="13">#REF!</definedName>
    <definedName name="frotas" localSheetId="14">#REF!</definedName>
    <definedName name="frotas" localSheetId="15">#REF!</definedName>
    <definedName name="frotas" localSheetId="16">#REF!</definedName>
    <definedName name="frotas" localSheetId="17">#REF!</definedName>
    <definedName name="frotas" localSheetId="18">#REF!</definedName>
    <definedName name="frotas" localSheetId="3">#REF!</definedName>
    <definedName name="frotas" localSheetId="4">#REF!</definedName>
    <definedName name="frotas" localSheetId="5">#REF!</definedName>
    <definedName name="frotas" localSheetId="6">#REF!</definedName>
    <definedName name="frotas" localSheetId="8">#REF!</definedName>
    <definedName name="frotas" localSheetId="9">#REF!</definedName>
    <definedName name="frotas" localSheetId="0">'[8]FIN-01'!$D$11</definedName>
    <definedName name="frotas">#REF!</definedName>
    <definedName name="FU_administrativo" localSheetId="18">'[3](05)Coef.Param.'!$E$35</definedName>
    <definedName name="FU_administrativo">'[4](05)Coef.Param.'!$E$35</definedName>
    <definedName name="FU_cobrador" localSheetId="18">'[3](05)Coef.Param.'!$E$32</definedName>
    <definedName name="FU_cobrador">'[4](05)Coef.Param.'!$E$32</definedName>
    <definedName name="FU_fiscal" localSheetId="18">'[3](05)Coef.Param.'!$E$33</definedName>
    <definedName name="FU_fiscal">'[4](05)Coef.Param.'!$E$33</definedName>
    <definedName name="FU_manutencao" localSheetId="18">'[3](05)Coef.Param.'!$E$34</definedName>
    <definedName name="FU_manutencao">'[4](05)Coef.Param.'!$E$34</definedName>
    <definedName name="FU_motorista" localSheetId="18">'[3](05)Coef.Param.'!$E$31</definedName>
    <definedName name="FU_motorista">'[4](05)Coef.Param.'!$E$31</definedName>
    <definedName name="FUADMINI" localSheetId="10">#REF!</definedName>
    <definedName name="FUADMINI" localSheetId="12">#REF!</definedName>
    <definedName name="FUADMINI" localSheetId="13">#REF!</definedName>
    <definedName name="FUADMINI" localSheetId="14">#REF!</definedName>
    <definedName name="FUADMINI" localSheetId="15">#REF!</definedName>
    <definedName name="FUADMINI" localSheetId="16">#REF!</definedName>
    <definedName name="FUADMINI" localSheetId="17">#REF!</definedName>
    <definedName name="FUADMINI" localSheetId="18">#REF!</definedName>
    <definedName name="FUADMINI" localSheetId="3">#REF!</definedName>
    <definedName name="FUADMINI" localSheetId="5">#REF!</definedName>
    <definedName name="FUADMINI" localSheetId="6">#REF!</definedName>
    <definedName name="FUADMINI" localSheetId="8">#REF!</definedName>
    <definedName name="FUADMINI" localSheetId="9">#REF!</definedName>
    <definedName name="FUADMINI" localSheetId="0">#REF!</definedName>
    <definedName name="FUADMINI">#REF!</definedName>
    <definedName name="FUADMINI_12" localSheetId="16">#REF!</definedName>
    <definedName name="FUADMINI_12">#REF!</definedName>
    <definedName name="FUADMINI_2" localSheetId="16">#REF!</definedName>
    <definedName name="FUADMINI_2">#REF!</definedName>
    <definedName name="FUADMINI_5" localSheetId="16">#REF!</definedName>
    <definedName name="FUADMINI_5">#REF!</definedName>
    <definedName name="FUADMINI_7" localSheetId="16">#REF!</definedName>
    <definedName name="FUADMINI_7">#REF!</definedName>
    <definedName name="FUADMINI_8" localSheetId="16">#REF!</definedName>
    <definedName name="FUADMINI_8">#REF!</definedName>
    <definedName name="FUCOBRAD" localSheetId="10">#REF!</definedName>
    <definedName name="FUCOBRAD" localSheetId="12">#REF!</definedName>
    <definedName name="FUCOBRAD" localSheetId="13">#REF!</definedName>
    <definedName name="FUCOBRAD" localSheetId="14">#REF!</definedName>
    <definedName name="FUCOBRAD" localSheetId="15">#REF!</definedName>
    <definedName name="FUCOBRAD" localSheetId="16">#REF!</definedName>
    <definedName name="FUCOBRAD" localSheetId="17">#REF!</definedName>
    <definedName name="FUCOBRAD" localSheetId="18">#REF!</definedName>
    <definedName name="FUCOBRAD" localSheetId="3">#REF!</definedName>
    <definedName name="FUCOBRAD" localSheetId="5">#REF!</definedName>
    <definedName name="FUCOBRAD" localSheetId="6">#REF!</definedName>
    <definedName name="FUCOBRAD" localSheetId="8">#REF!</definedName>
    <definedName name="FUCOBRAD" localSheetId="9">#REF!</definedName>
    <definedName name="FUCOBRAD" localSheetId="0">#REF!</definedName>
    <definedName name="FUCOBRAD">#REF!</definedName>
    <definedName name="FUCOBRAD_12" localSheetId="16">#REF!</definedName>
    <definedName name="FUCOBRAD_12">#REF!</definedName>
    <definedName name="FUCOBRAD_2" localSheetId="16">#REF!</definedName>
    <definedName name="FUCOBRAD_2">#REF!</definedName>
    <definedName name="FUCOBRAD_5" localSheetId="16">#REF!</definedName>
    <definedName name="FUCOBRAD_5">#REF!</definedName>
    <definedName name="FUCOBRAD_7" localSheetId="16">#REF!</definedName>
    <definedName name="FUCOBRAD_7">#REF!</definedName>
    <definedName name="FUCOBRAD_8" localSheetId="16">#REF!</definedName>
    <definedName name="FUCOBRAD_8">#REF!</definedName>
    <definedName name="FUFISCAL" localSheetId="10">#REF!</definedName>
    <definedName name="FUFISCAL" localSheetId="12">#REF!</definedName>
    <definedName name="FUFISCAL" localSheetId="13">#REF!</definedName>
    <definedName name="FUFISCAL" localSheetId="14">#REF!</definedName>
    <definedName name="FUFISCAL" localSheetId="15">#REF!</definedName>
    <definedName name="FUFISCAL" localSheetId="16">#REF!</definedName>
    <definedName name="FUFISCAL" localSheetId="17">#REF!</definedName>
    <definedName name="FUFISCAL" localSheetId="18">#REF!</definedName>
    <definedName name="FUFISCAL" localSheetId="3">#REF!</definedName>
    <definedName name="FUFISCAL" localSheetId="5">#REF!</definedName>
    <definedName name="FUFISCAL" localSheetId="6">#REF!</definedName>
    <definedName name="FUFISCAL" localSheetId="8">#REF!</definedName>
    <definedName name="FUFISCAL" localSheetId="9">#REF!</definedName>
    <definedName name="FUFISCAL" localSheetId="0">#REF!</definedName>
    <definedName name="FUFISCAL">#REF!</definedName>
    <definedName name="FUFISCAL_12" localSheetId="16">#REF!</definedName>
    <definedName name="FUFISCAL_12">#REF!</definedName>
    <definedName name="FUFISCAL_2" localSheetId="16">#REF!</definedName>
    <definedName name="FUFISCAL_2">#REF!</definedName>
    <definedName name="FUFISCAL_5" localSheetId="16">#REF!</definedName>
    <definedName name="FUFISCAL_5">#REF!</definedName>
    <definedName name="FUFISCAL_7" localSheetId="16">#REF!</definedName>
    <definedName name="FUFISCAL_7">#REF!</definedName>
    <definedName name="FUFISCAL_8" localSheetId="16">#REF!</definedName>
    <definedName name="FUFISCAL_8">#REF!</definedName>
    <definedName name="FUMANUTE" localSheetId="10">#REF!</definedName>
    <definedName name="FUMANUTE" localSheetId="12">#REF!</definedName>
    <definedName name="FUMANUTE" localSheetId="13">#REF!</definedName>
    <definedName name="FUMANUTE" localSheetId="14">#REF!</definedName>
    <definedName name="FUMANUTE" localSheetId="15">#REF!</definedName>
    <definedName name="FUMANUTE" localSheetId="16">#REF!</definedName>
    <definedName name="FUMANUTE" localSheetId="17">#REF!</definedName>
    <definedName name="FUMANUTE" localSheetId="18">#REF!</definedName>
    <definedName name="FUMANUTE" localSheetId="3">#REF!</definedName>
    <definedName name="FUMANUTE" localSheetId="5">#REF!</definedName>
    <definedName name="FUMANUTE" localSheetId="6">#REF!</definedName>
    <definedName name="FUMANUTE" localSheetId="8">#REF!</definedName>
    <definedName name="FUMANUTE" localSheetId="9">#REF!</definedName>
    <definedName name="FUMANUTE" localSheetId="0">#REF!</definedName>
    <definedName name="FUMANUTE">#REF!</definedName>
    <definedName name="FUMANUTE_12" localSheetId="16">#REF!</definedName>
    <definedName name="FUMANUTE_12">#REF!</definedName>
    <definedName name="FUMANUTE_2" localSheetId="16">#REF!</definedName>
    <definedName name="FUMANUTE_2">#REF!</definedName>
    <definedName name="FUMANUTE_5" localSheetId="16">#REF!</definedName>
    <definedName name="FUMANUTE_5">#REF!</definedName>
    <definedName name="FUMANUTE_7" localSheetId="16">#REF!</definedName>
    <definedName name="FUMANUTE_7">#REF!</definedName>
    <definedName name="FUMANUTE_8" localSheetId="16">#REF!</definedName>
    <definedName name="FUMANUTE_8">#REF!</definedName>
    <definedName name="FUMOTORI" localSheetId="18">#N/A</definedName>
    <definedName name="FUMOTORI">#N/A</definedName>
    <definedName name="hibrido_leve" localSheetId="16">#REF!</definedName>
    <definedName name="hibrido_leve">#REF!</definedName>
    <definedName name="hibrido_pesado" localSheetId="16">#REF!</definedName>
    <definedName name="hibrido_pesado">#REF!</definedName>
    <definedName name="hibrido_total" localSheetId="16">#REF!</definedName>
    <definedName name="hibrido_total">#REF!</definedName>
    <definedName name="i">#N/A</definedName>
    <definedName name="inflação" localSheetId="0">#REF!</definedName>
    <definedName name="inflação">#N/A</definedName>
    <definedName name="inflação_10" localSheetId="10">#REF!</definedName>
    <definedName name="inflação_10" localSheetId="12">#REF!</definedName>
    <definedName name="inflação_10" localSheetId="13">#REF!</definedName>
    <definedName name="inflação_10" localSheetId="14">#REF!</definedName>
    <definedName name="inflação_10" localSheetId="15">#REF!</definedName>
    <definedName name="inflação_10" localSheetId="16">#REF!</definedName>
    <definedName name="inflação_10" localSheetId="17">#REF!</definedName>
    <definedName name="inflação_10" localSheetId="18">#REF!</definedName>
    <definedName name="inflação_10" localSheetId="3">#REF!</definedName>
    <definedName name="inflação_10" localSheetId="4">#REF!</definedName>
    <definedName name="inflação_10" localSheetId="5">#REF!</definedName>
    <definedName name="inflação_10" localSheetId="6">#REF!</definedName>
    <definedName name="inflação_10" localSheetId="8">#REF!</definedName>
    <definedName name="inflação_10" localSheetId="9">#REF!</definedName>
    <definedName name="inflação_10" localSheetId="0">#REF!</definedName>
    <definedName name="inflação_10">#REF!</definedName>
    <definedName name="inflação_11" localSheetId="10">#REF!</definedName>
    <definedName name="inflação_11" localSheetId="12">#REF!</definedName>
    <definedName name="inflação_11" localSheetId="13">#REF!</definedName>
    <definedName name="inflação_11" localSheetId="14">#REF!</definedName>
    <definedName name="inflação_11" localSheetId="15">#REF!</definedName>
    <definedName name="inflação_11" localSheetId="16">#REF!</definedName>
    <definedName name="inflação_11" localSheetId="17">#REF!</definedName>
    <definedName name="inflação_11" localSheetId="18">#REF!</definedName>
    <definedName name="inflação_11" localSheetId="3">#REF!</definedName>
    <definedName name="inflação_11" localSheetId="5">#REF!</definedName>
    <definedName name="inflação_11" localSheetId="6">#REF!</definedName>
    <definedName name="inflação_11" localSheetId="8">#REF!</definedName>
    <definedName name="inflação_11" localSheetId="9">#REF!</definedName>
    <definedName name="inflação_11" localSheetId="0">#REF!</definedName>
    <definedName name="inflação_11">#REF!</definedName>
    <definedName name="inflação_11_1">NA()</definedName>
    <definedName name="inflação_12" localSheetId="10">#REF!</definedName>
    <definedName name="inflação_12" localSheetId="12">#REF!</definedName>
    <definedName name="inflação_12" localSheetId="13">#REF!</definedName>
    <definedName name="inflação_12" localSheetId="14">#REF!</definedName>
    <definedName name="inflação_12" localSheetId="15">#REF!</definedName>
    <definedName name="inflação_12" localSheetId="16">#REF!</definedName>
    <definedName name="inflação_12" localSheetId="17">#REF!</definedName>
    <definedName name="inflação_12" localSheetId="18">#REF!</definedName>
    <definedName name="inflação_12" localSheetId="3">#REF!</definedName>
    <definedName name="inflação_12" localSheetId="4">#REF!</definedName>
    <definedName name="inflação_12" localSheetId="5">#REF!</definedName>
    <definedName name="inflação_12" localSheetId="6">#REF!</definedName>
    <definedName name="inflação_12" localSheetId="8">#REF!</definedName>
    <definedName name="inflação_12" localSheetId="9">#REF!</definedName>
    <definedName name="inflação_12" localSheetId="0">#REF!</definedName>
    <definedName name="inflação_12">#REF!</definedName>
    <definedName name="inflação_18" localSheetId="10">#REF!</definedName>
    <definedName name="inflação_18" localSheetId="12">#REF!</definedName>
    <definedName name="inflação_18" localSheetId="13">#REF!</definedName>
    <definedName name="inflação_18" localSheetId="14">#REF!</definedName>
    <definedName name="inflação_18" localSheetId="15">#REF!</definedName>
    <definedName name="inflação_18" localSheetId="16">#REF!</definedName>
    <definedName name="inflação_18" localSheetId="17">#REF!</definedName>
    <definedName name="inflação_18" localSheetId="18">#REF!</definedName>
    <definedName name="inflação_18" localSheetId="3">#REF!</definedName>
    <definedName name="inflação_18" localSheetId="4">#REF!</definedName>
    <definedName name="inflação_18" localSheetId="5">#REF!</definedName>
    <definedName name="inflação_18" localSheetId="6">#REF!</definedName>
    <definedName name="inflação_18" localSheetId="8">#REF!</definedName>
    <definedName name="inflação_18" localSheetId="9">#REF!</definedName>
    <definedName name="inflação_18" localSheetId="0">#REF!</definedName>
    <definedName name="inflação_18">#REF!</definedName>
    <definedName name="inflação_19" localSheetId="10">#REF!</definedName>
    <definedName name="inflação_19" localSheetId="12">#REF!</definedName>
    <definedName name="inflação_19" localSheetId="13">#REF!</definedName>
    <definedName name="inflação_19" localSheetId="14">#REF!</definedName>
    <definedName name="inflação_19" localSheetId="15">#REF!</definedName>
    <definedName name="inflação_19" localSheetId="16">#REF!</definedName>
    <definedName name="inflação_19" localSheetId="17">#REF!</definedName>
    <definedName name="inflação_19" localSheetId="18">#REF!</definedName>
    <definedName name="inflação_19" localSheetId="3">#REF!</definedName>
    <definedName name="inflação_19" localSheetId="5">#REF!</definedName>
    <definedName name="inflação_19" localSheetId="6">#REF!</definedName>
    <definedName name="inflação_19" localSheetId="8">#REF!</definedName>
    <definedName name="inflação_19" localSheetId="9">#REF!</definedName>
    <definedName name="inflação_19" localSheetId="0">#REF!</definedName>
    <definedName name="inflação_19">#REF!</definedName>
    <definedName name="inflação_20" localSheetId="10">#REF!</definedName>
    <definedName name="inflação_20" localSheetId="12">#REF!</definedName>
    <definedName name="inflação_20" localSheetId="13">#REF!</definedName>
    <definedName name="inflação_20" localSheetId="14">#REF!</definedName>
    <definedName name="inflação_20" localSheetId="15">#REF!</definedName>
    <definedName name="inflação_20" localSheetId="16">#REF!</definedName>
    <definedName name="inflação_20" localSheetId="17">#REF!</definedName>
    <definedName name="inflação_20" localSheetId="18">#REF!</definedName>
    <definedName name="inflação_20" localSheetId="3">#REF!</definedName>
    <definedName name="inflação_20" localSheetId="4">#REF!</definedName>
    <definedName name="inflação_20" localSheetId="5">#REF!</definedName>
    <definedName name="inflação_20" localSheetId="6">#REF!</definedName>
    <definedName name="inflação_20" localSheetId="8">#REF!</definedName>
    <definedName name="inflação_20" localSheetId="9">#REF!</definedName>
    <definedName name="inflação_20" localSheetId="0">#REF!</definedName>
    <definedName name="inflação_20">#REF!</definedName>
    <definedName name="inflação_21" localSheetId="10">#REF!</definedName>
    <definedName name="inflação_21" localSheetId="12">#REF!</definedName>
    <definedName name="inflação_21" localSheetId="13">#REF!</definedName>
    <definedName name="inflação_21" localSheetId="14">#REF!</definedName>
    <definedName name="inflação_21" localSheetId="15">#REF!</definedName>
    <definedName name="inflação_21" localSheetId="16">#REF!</definedName>
    <definedName name="inflação_21" localSheetId="17">#REF!</definedName>
    <definedName name="inflação_21" localSheetId="18">#REF!</definedName>
    <definedName name="inflação_21" localSheetId="3">#REF!</definedName>
    <definedName name="inflação_21" localSheetId="4">#REF!</definedName>
    <definedName name="inflação_21" localSheetId="5">#REF!</definedName>
    <definedName name="inflação_21" localSheetId="6">#REF!</definedName>
    <definedName name="inflação_21" localSheetId="8">#REF!</definedName>
    <definedName name="inflação_21" localSheetId="9">#REF!</definedName>
    <definedName name="inflação_21" localSheetId="0">#REF!</definedName>
    <definedName name="inflação_21">#REF!</definedName>
    <definedName name="inflação_22" localSheetId="10">#REF!</definedName>
    <definedName name="inflação_22" localSheetId="12">#REF!</definedName>
    <definedName name="inflação_22" localSheetId="13">#REF!</definedName>
    <definedName name="inflação_22" localSheetId="14">#REF!</definedName>
    <definedName name="inflação_22" localSheetId="15">#REF!</definedName>
    <definedName name="inflação_22" localSheetId="16">#REF!</definedName>
    <definedName name="inflação_22" localSheetId="17">#REF!</definedName>
    <definedName name="inflação_22" localSheetId="18">#REF!</definedName>
    <definedName name="inflação_22" localSheetId="3">#REF!</definedName>
    <definedName name="inflação_22" localSheetId="4">#REF!</definedName>
    <definedName name="inflação_22" localSheetId="5">#REF!</definedName>
    <definedName name="inflação_22" localSheetId="6">#REF!</definedName>
    <definedName name="inflação_22" localSheetId="8">#REF!</definedName>
    <definedName name="inflação_22" localSheetId="9">#REF!</definedName>
    <definedName name="inflação_22" localSheetId="0">#REF!</definedName>
    <definedName name="inflação_22">#REF!</definedName>
    <definedName name="inflação_23" localSheetId="10">#REF!</definedName>
    <definedName name="inflação_23" localSheetId="12">#REF!</definedName>
    <definedName name="inflação_23" localSheetId="13">#REF!</definedName>
    <definedName name="inflação_23" localSheetId="14">#REF!</definedName>
    <definedName name="inflação_23" localSheetId="15">#REF!</definedName>
    <definedName name="inflação_23" localSheetId="16">#REF!</definedName>
    <definedName name="inflação_23" localSheetId="17">#REF!</definedName>
    <definedName name="inflação_23" localSheetId="18">#REF!</definedName>
    <definedName name="inflação_23" localSheetId="3">#REF!</definedName>
    <definedName name="inflação_23" localSheetId="4">#REF!</definedName>
    <definedName name="inflação_23" localSheetId="5">#REF!</definedName>
    <definedName name="inflação_23" localSheetId="6">#REF!</definedName>
    <definedName name="inflação_23" localSheetId="8">#REF!</definedName>
    <definedName name="inflação_23" localSheetId="9">#REF!</definedName>
    <definedName name="inflação_23" localSheetId="0">#REF!</definedName>
    <definedName name="inflação_23">#REF!</definedName>
    <definedName name="inflação_24" localSheetId="10">#REF!</definedName>
    <definedName name="inflação_24" localSheetId="12">#REF!</definedName>
    <definedName name="inflação_24" localSheetId="13">#REF!</definedName>
    <definedName name="inflação_24" localSheetId="14">#REF!</definedName>
    <definedName name="inflação_24" localSheetId="15">#REF!</definedName>
    <definedName name="inflação_24" localSheetId="16">#REF!</definedName>
    <definedName name="inflação_24" localSheetId="17">#REF!</definedName>
    <definedName name="inflação_24" localSheetId="18">#REF!</definedName>
    <definedName name="inflação_24" localSheetId="3">#REF!</definedName>
    <definedName name="inflação_24" localSheetId="4">#REF!</definedName>
    <definedName name="inflação_24" localSheetId="5">#REF!</definedName>
    <definedName name="inflação_24" localSheetId="6">#REF!</definedName>
    <definedName name="inflação_24" localSheetId="8">#REF!</definedName>
    <definedName name="inflação_24" localSheetId="9">#REF!</definedName>
    <definedName name="inflação_24" localSheetId="0">#REF!</definedName>
    <definedName name="inflação_24">#REF!</definedName>
    <definedName name="inflação_25" localSheetId="10">#REF!</definedName>
    <definedName name="inflação_25" localSheetId="12">#REF!</definedName>
    <definedName name="inflação_25" localSheetId="13">#REF!</definedName>
    <definedName name="inflação_25" localSheetId="14">#REF!</definedName>
    <definedName name="inflação_25" localSheetId="15">#REF!</definedName>
    <definedName name="inflação_25" localSheetId="16">#REF!</definedName>
    <definedName name="inflação_25" localSheetId="17">#REF!</definedName>
    <definedName name="inflação_25" localSheetId="18">#REF!</definedName>
    <definedName name="inflação_25" localSheetId="3">#REF!</definedName>
    <definedName name="inflação_25" localSheetId="4">#REF!</definedName>
    <definedName name="inflação_25" localSheetId="5">#REF!</definedName>
    <definedName name="inflação_25" localSheetId="6">#REF!</definedName>
    <definedName name="inflação_25" localSheetId="8">#REF!</definedName>
    <definedName name="inflação_25" localSheetId="9">#REF!</definedName>
    <definedName name="inflação_25" localSheetId="0">#REF!</definedName>
    <definedName name="inflação_25">#REF!</definedName>
    <definedName name="inflação_26" localSheetId="10">#REF!</definedName>
    <definedName name="inflação_26" localSheetId="12">#REF!</definedName>
    <definedName name="inflação_26" localSheetId="13">#REF!</definedName>
    <definedName name="inflação_26" localSheetId="14">#REF!</definedName>
    <definedName name="inflação_26" localSheetId="15">#REF!</definedName>
    <definedName name="inflação_26" localSheetId="16">#REF!</definedName>
    <definedName name="inflação_26" localSheetId="17">#REF!</definedName>
    <definedName name="inflação_26" localSheetId="18">#REF!</definedName>
    <definedName name="inflação_26" localSheetId="3">#REF!</definedName>
    <definedName name="inflação_26" localSheetId="4">#REF!</definedName>
    <definedName name="inflação_26" localSheetId="5">#REF!</definedName>
    <definedName name="inflação_26" localSheetId="6">#REF!</definedName>
    <definedName name="inflação_26" localSheetId="8">#REF!</definedName>
    <definedName name="inflação_26" localSheetId="9">#REF!</definedName>
    <definedName name="inflação_26" localSheetId="0">#REF!</definedName>
    <definedName name="inflação_26">#REF!</definedName>
    <definedName name="inflação_27" localSheetId="10">#REF!</definedName>
    <definedName name="inflação_27" localSheetId="12">#REF!</definedName>
    <definedName name="inflação_27" localSheetId="13">#REF!</definedName>
    <definedName name="inflação_27" localSheetId="14">#REF!</definedName>
    <definedName name="inflação_27" localSheetId="15">#REF!</definedName>
    <definedName name="inflação_27" localSheetId="16">#REF!</definedName>
    <definedName name="inflação_27" localSheetId="17">#REF!</definedName>
    <definedName name="inflação_27" localSheetId="18">#REF!</definedName>
    <definedName name="inflação_27" localSheetId="3">#REF!</definedName>
    <definedName name="inflação_27" localSheetId="4">#REF!</definedName>
    <definedName name="inflação_27" localSheetId="5">#REF!</definedName>
    <definedName name="inflação_27" localSheetId="6">#REF!</definedName>
    <definedName name="inflação_27" localSheetId="8">#REF!</definedName>
    <definedName name="inflação_27" localSheetId="9">#REF!</definedName>
    <definedName name="inflação_27" localSheetId="0">#REF!</definedName>
    <definedName name="inflação_27">#REF!</definedName>
    <definedName name="inflação_28" localSheetId="10">#REF!</definedName>
    <definedName name="inflação_28" localSheetId="12">#REF!</definedName>
    <definedName name="inflação_28" localSheetId="13">#REF!</definedName>
    <definedName name="inflação_28" localSheetId="14">#REF!</definedName>
    <definedName name="inflação_28" localSheetId="15">#REF!</definedName>
    <definedName name="inflação_28" localSheetId="16">#REF!</definedName>
    <definedName name="inflação_28" localSheetId="17">#REF!</definedName>
    <definedName name="inflação_28" localSheetId="18">#REF!</definedName>
    <definedName name="inflação_28" localSheetId="3">#REF!</definedName>
    <definedName name="inflação_28" localSheetId="4">#REF!</definedName>
    <definedName name="inflação_28" localSheetId="5">#REF!</definedName>
    <definedName name="inflação_28" localSheetId="6">#REF!</definedName>
    <definedName name="inflação_28" localSheetId="8">#REF!</definedName>
    <definedName name="inflação_28" localSheetId="9">#REF!</definedName>
    <definedName name="inflação_28" localSheetId="0">#REF!</definedName>
    <definedName name="inflação_28">#REF!</definedName>
    <definedName name="inflação_29" localSheetId="10">#REF!</definedName>
    <definedName name="inflação_29" localSheetId="12">#REF!</definedName>
    <definedName name="inflação_29" localSheetId="13">#REF!</definedName>
    <definedName name="inflação_29" localSheetId="14">#REF!</definedName>
    <definedName name="inflação_29" localSheetId="15">#REF!</definedName>
    <definedName name="inflação_29" localSheetId="16">#REF!</definedName>
    <definedName name="inflação_29" localSheetId="17">#REF!</definedName>
    <definedName name="inflação_29" localSheetId="18">#REF!</definedName>
    <definedName name="inflação_29" localSheetId="3">#REF!</definedName>
    <definedName name="inflação_29" localSheetId="4">#REF!</definedName>
    <definedName name="inflação_29" localSheetId="5">#REF!</definedName>
    <definedName name="inflação_29" localSheetId="6">#REF!</definedName>
    <definedName name="inflação_29" localSheetId="8">#REF!</definedName>
    <definedName name="inflação_29" localSheetId="9">#REF!</definedName>
    <definedName name="inflação_29" localSheetId="0">#REF!</definedName>
    <definedName name="inflação_29">#REF!</definedName>
    <definedName name="inflação_30" localSheetId="10">#REF!</definedName>
    <definedName name="inflação_30" localSheetId="12">#REF!</definedName>
    <definedName name="inflação_30" localSheetId="13">#REF!</definedName>
    <definedName name="inflação_30" localSheetId="14">#REF!</definedName>
    <definedName name="inflação_30" localSheetId="15">#REF!</definedName>
    <definedName name="inflação_30" localSheetId="16">#REF!</definedName>
    <definedName name="inflação_30" localSheetId="17">#REF!</definedName>
    <definedName name="inflação_30" localSheetId="18">#REF!</definedName>
    <definedName name="inflação_30" localSheetId="3">#REF!</definedName>
    <definedName name="inflação_30" localSheetId="4">#REF!</definedName>
    <definedName name="inflação_30" localSheetId="5">#REF!</definedName>
    <definedName name="inflação_30" localSheetId="6">#REF!</definedName>
    <definedName name="inflação_30" localSheetId="8">#REF!</definedName>
    <definedName name="inflação_30" localSheetId="9">#REF!</definedName>
    <definedName name="inflação_30" localSheetId="0">#REF!</definedName>
    <definedName name="inflação_30">#REF!</definedName>
    <definedName name="inflação_31" localSheetId="10">#REF!</definedName>
    <definedName name="inflação_31" localSheetId="12">#REF!</definedName>
    <definedName name="inflação_31" localSheetId="13">#REF!</definedName>
    <definedName name="inflação_31" localSheetId="14">#REF!</definedName>
    <definedName name="inflação_31" localSheetId="15">#REF!</definedName>
    <definedName name="inflação_31" localSheetId="16">#REF!</definedName>
    <definedName name="inflação_31" localSheetId="17">#REF!</definedName>
    <definedName name="inflação_31" localSheetId="18">#REF!</definedName>
    <definedName name="inflação_31" localSheetId="3">#REF!</definedName>
    <definedName name="inflação_31" localSheetId="4">#REF!</definedName>
    <definedName name="inflação_31" localSheetId="5">#REF!</definedName>
    <definedName name="inflação_31" localSheetId="6">#REF!</definedName>
    <definedName name="inflação_31" localSheetId="8">#REF!</definedName>
    <definedName name="inflação_31" localSheetId="9">#REF!</definedName>
    <definedName name="inflação_31" localSheetId="0">#REF!</definedName>
    <definedName name="inflação_31">#REF!</definedName>
    <definedName name="inflação_32" localSheetId="10">#REF!</definedName>
    <definedName name="inflação_32" localSheetId="12">#REF!</definedName>
    <definedName name="inflação_32" localSheetId="13">#REF!</definedName>
    <definedName name="inflação_32" localSheetId="14">#REF!</definedName>
    <definedName name="inflação_32" localSheetId="15">#REF!</definedName>
    <definedName name="inflação_32" localSheetId="16">#REF!</definedName>
    <definedName name="inflação_32" localSheetId="17">#REF!</definedName>
    <definedName name="inflação_32" localSheetId="18">#REF!</definedName>
    <definedName name="inflação_32" localSheetId="3">#REF!</definedName>
    <definedName name="inflação_32" localSheetId="4">#REF!</definedName>
    <definedName name="inflação_32" localSheetId="5">#REF!</definedName>
    <definedName name="inflação_32" localSheetId="6">#REF!</definedName>
    <definedName name="inflação_32" localSheetId="8">#REF!</definedName>
    <definedName name="inflação_32" localSheetId="9">#REF!</definedName>
    <definedName name="inflação_32" localSheetId="0">#REF!</definedName>
    <definedName name="inflação_32">#REF!</definedName>
    <definedName name="inflação_33" localSheetId="10">#REF!</definedName>
    <definedName name="inflação_33" localSheetId="12">#REF!</definedName>
    <definedName name="inflação_33" localSheetId="13">#REF!</definedName>
    <definedName name="inflação_33" localSheetId="14">#REF!</definedName>
    <definedName name="inflação_33" localSheetId="15">#REF!</definedName>
    <definedName name="inflação_33" localSheetId="16">#REF!</definedName>
    <definedName name="inflação_33" localSheetId="17">#REF!</definedName>
    <definedName name="inflação_33" localSheetId="18">#REF!</definedName>
    <definedName name="inflação_33" localSheetId="3">#REF!</definedName>
    <definedName name="inflação_33" localSheetId="4">#REF!</definedName>
    <definedName name="inflação_33" localSheetId="5">#REF!</definedName>
    <definedName name="inflação_33" localSheetId="6">#REF!</definedName>
    <definedName name="inflação_33" localSheetId="8">#REF!</definedName>
    <definedName name="inflação_33" localSheetId="9">#REF!</definedName>
    <definedName name="inflação_33" localSheetId="0">#REF!</definedName>
    <definedName name="inflação_33">#REF!</definedName>
    <definedName name="inflação_34" localSheetId="10">#REF!</definedName>
    <definedName name="inflação_34" localSheetId="12">#REF!</definedName>
    <definedName name="inflação_34" localSheetId="13">#REF!</definedName>
    <definedName name="inflação_34" localSheetId="14">#REF!</definedName>
    <definedName name="inflação_34" localSheetId="15">#REF!</definedName>
    <definedName name="inflação_34" localSheetId="16">#REF!</definedName>
    <definedName name="inflação_34" localSheetId="17">#REF!</definedName>
    <definedName name="inflação_34" localSheetId="18">#REF!</definedName>
    <definedName name="inflação_34" localSheetId="3">#REF!</definedName>
    <definedName name="inflação_34" localSheetId="4">#REF!</definedName>
    <definedName name="inflação_34" localSheetId="5">#REF!</definedName>
    <definedName name="inflação_34" localSheetId="6">#REF!</definedName>
    <definedName name="inflação_34" localSheetId="8">#REF!</definedName>
    <definedName name="inflação_34" localSheetId="9">#REF!</definedName>
    <definedName name="inflação_34" localSheetId="0">#REF!</definedName>
    <definedName name="inflação_34">#REF!</definedName>
    <definedName name="inflação_35" localSheetId="10">#REF!</definedName>
    <definedName name="inflação_35" localSheetId="12">#REF!</definedName>
    <definedName name="inflação_35" localSheetId="13">#REF!</definedName>
    <definedName name="inflação_35" localSheetId="14">#REF!</definedName>
    <definedName name="inflação_35" localSheetId="15">#REF!</definedName>
    <definedName name="inflação_35" localSheetId="16">#REF!</definedName>
    <definedName name="inflação_35" localSheetId="17">#REF!</definedName>
    <definedName name="inflação_35" localSheetId="18">#REF!</definedName>
    <definedName name="inflação_35" localSheetId="3">#REF!</definedName>
    <definedName name="inflação_35" localSheetId="4">#REF!</definedName>
    <definedName name="inflação_35" localSheetId="5">#REF!</definedName>
    <definedName name="inflação_35" localSheetId="6">#REF!</definedName>
    <definedName name="inflação_35" localSheetId="8">#REF!</definedName>
    <definedName name="inflação_35" localSheetId="9">#REF!</definedName>
    <definedName name="inflação_35" localSheetId="0">#REF!</definedName>
    <definedName name="inflação_35">#REF!</definedName>
    <definedName name="inflação_36" localSheetId="10">#REF!</definedName>
    <definedName name="inflação_36" localSheetId="12">#REF!</definedName>
    <definedName name="inflação_36" localSheetId="13">#REF!</definedName>
    <definedName name="inflação_36" localSheetId="14">#REF!</definedName>
    <definedName name="inflação_36" localSheetId="15">#REF!</definedName>
    <definedName name="inflação_36" localSheetId="16">#REF!</definedName>
    <definedName name="inflação_36" localSheetId="17">#REF!</definedName>
    <definedName name="inflação_36" localSheetId="18">#REF!</definedName>
    <definedName name="inflação_36" localSheetId="3">#REF!</definedName>
    <definedName name="inflação_36" localSheetId="4">#REF!</definedName>
    <definedName name="inflação_36" localSheetId="5">#REF!</definedName>
    <definedName name="inflação_36" localSheetId="6">#REF!</definedName>
    <definedName name="inflação_36" localSheetId="8">#REF!</definedName>
    <definedName name="inflação_36" localSheetId="9">#REF!</definedName>
    <definedName name="inflação_36" localSheetId="0">#REF!</definedName>
    <definedName name="inflação_36">#REF!</definedName>
    <definedName name="inflação_37" localSheetId="10">#REF!</definedName>
    <definedName name="inflação_37" localSheetId="12">#REF!</definedName>
    <definedName name="inflação_37" localSheetId="13">#REF!</definedName>
    <definedName name="inflação_37" localSheetId="14">#REF!</definedName>
    <definedName name="inflação_37" localSheetId="15">#REF!</definedName>
    <definedName name="inflação_37" localSheetId="16">#REF!</definedName>
    <definedName name="inflação_37" localSheetId="17">#REF!</definedName>
    <definedName name="inflação_37" localSheetId="18">#REF!</definedName>
    <definedName name="inflação_37" localSheetId="3">#REF!</definedName>
    <definedName name="inflação_37" localSheetId="4">#REF!</definedName>
    <definedName name="inflação_37" localSheetId="5">#REF!</definedName>
    <definedName name="inflação_37" localSheetId="6">#REF!</definedName>
    <definedName name="inflação_37" localSheetId="8">#REF!</definedName>
    <definedName name="inflação_37" localSheetId="9">#REF!</definedName>
    <definedName name="inflação_37" localSheetId="0">#REF!</definedName>
    <definedName name="inflação_37">#REF!</definedName>
    <definedName name="inflação_38" localSheetId="10">#REF!</definedName>
    <definedName name="inflação_38" localSheetId="12">#REF!</definedName>
    <definedName name="inflação_38" localSheetId="13">#REF!</definedName>
    <definedName name="inflação_38" localSheetId="14">#REF!</definedName>
    <definedName name="inflação_38" localSheetId="15">#REF!</definedName>
    <definedName name="inflação_38" localSheetId="16">#REF!</definedName>
    <definedName name="inflação_38" localSheetId="17">#REF!</definedName>
    <definedName name="inflação_38" localSheetId="18">#REF!</definedName>
    <definedName name="inflação_38" localSheetId="3">#REF!</definedName>
    <definedName name="inflação_38" localSheetId="4">#REF!</definedName>
    <definedName name="inflação_38" localSheetId="5">#REF!</definedName>
    <definedName name="inflação_38" localSheetId="6">#REF!</definedName>
    <definedName name="inflação_38" localSheetId="8">#REF!</definedName>
    <definedName name="inflação_38" localSheetId="9">#REF!</definedName>
    <definedName name="inflação_38" localSheetId="0">#REF!</definedName>
    <definedName name="inflação_38">#REF!</definedName>
    <definedName name="inflação_39" localSheetId="10">#REF!</definedName>
    <definedName name="inflação_39" localSheetId="12">#REF!</definedName>
    <definedName name="inflação_39" localSheetId="13">#REF!</definedName>
    <definedName name="inflação_39" localSheetId="14">#REF!</definedName>
    <definedName name="inflação_39" localSheetId="15">#REF!</definedName>
    <definedName name="inflação_39" localSheetId="16">#REF!</definedName>
    <definedName name="inflação_39" localSheetId="17">#REF!</definedName>
    <definedName name="inflação_39" localSheetId="18">#REF!</definedName>
    <definedName name="inflação_39" localSheetId="3">#REF!</definedName>
    <definedName name="inflação_39" localSheetId="5">#REF!</definedName>
    <definedName name="inflação_39" localSheetId="6">#REF!</definedName>
    <definedName name="inflação_39" localSheetId="8">#REF!</definedName>
    <definedName name="inflação_39" localSheetId="9">#REF!</definedName>
    <definedName name="inflação_39" localSheetId="0">#REF!</definedName>
    <definedName name="inflação_39">#REF!</definedName>
    <definedName name="inflação_40" localSheetId="10">#REF!</definedName>
    <definedName name="inflação_40" localSheetId="12">#REF!</definedName>
    <definedName name="inflação_40" localSheetId="13">#REF!</definedName>
    <definedName name="inflação_40" localSheetId="14">#REF!</definedName>
    <definedName name="inflação_40" localSheetId="15">#REF!</definedName>
    <definedName name="inflação_40" localSheetId="16">#REF!</definedName>
    <definedName name="inflação_40" localSheetId="17">#REF!</definedName>
    <definedName name="inflação_40" localSheetId="18">#REF!</definedName>
    <definedName name="inflação_40" localSheetId="3">#REF!</definedName>
    <definedName name="inflação_40" localSheetId="5">#REF!</definedName>
    <definedName name="inflação_40" localSheetId="6">#REF!</definedName>
    <definedName name="inflação_40" localSheetId="8">#REF!</definedName>
    <definedName name="inflação_40" localSheetId="9">#REF!</definedName>
    <definedName name="inflação_40" localSheetId="0">#REF!</definedName>
    <definedName name="inflação_40">#REF!</definedName>
    <definedName name="inflaçao_41" localSheetId="10">#REF!</definedName>
    <definedName name="inflaçao_41" localSheetId="12">#REF!</definedName>
    <definedName name="inflaçao_41" localSheetId="13">#REF!</definedName>
    <definedName name="inflaçao_41" localSheetId="14">#REF!</definedName>
    <definedName name="inflaçao_41" localSheetId="15">#REF!</definedName>
    <definedName name="inflaçao_41" localSheetId="16">#REF!</definedName>
    <definedName name="inflaçao_41" localSheetId="17">#REF!</definedName>
    <definedName name="inflaçao_41" localSheetId="18">#REF!</definedName>
    <definedName name="inflaçao_41" localSheetId="3">#REF!</definedName>
    <definedName name="inflaçao_41" localSheetId="5">#REF!</definedName>
    <definedName name="inflaçao_41" localSheetId="6">#REF!</definedName>
    <definedName name="inflaçao_41" localSheetId="8">#REF!</definedName>
    <definedName name="inflaçao_41" localSheetId="9">#REF!</definedName>
    <definedName name="inflaçao_41" localSheetId="0">#REF!</definedName>
    <definedName name="inflaçao_41">#REF!</definedName>
    <definedName name="inflaçao_42" localSheetId="10">#REF!</definedName>
    <definedName name="inflaçao_42" localSheetId="12">#REF!</definedName>
    <definedName name="inflaçao_42" localSheetId="13">#REF!</definedName>
    <definedName name="inflaçao_42" localSheetId="14">#REF!</definedName>
    <definedName name="inflaçao_42" localSheetId="15">#REF!</definedName>
    <definedName name="inflaçao_42" localSheetId="16">#REF!</definedName>
    <definedName name="inflaçao_42" localSheetId="17">#REF!</definedName>
    <definedName name="inflaçao_42" localSheetId="18">#REF!</definedName>
    <definedName name="inflaçao_42" localSheetId="3">#REF!</definedName>
    <definedName name="inflaçao_42" localSheetId="5">#REF!</definedName>
    <definedName name="inflaçao_42" localSheetId="6">#REF!</definedName>
    <definedName name="inflaçao_42" localSheetId="8">#REF!</definedName>
    <definedName name="inflaçao_42" localSheetId="9">#REF!</definedName>
    <definedName name="inflaçao_42" localSheetId="0">#REF!</definedName>
    <definedName name="inflaçao_42">#REF!</definedName>
    <definedName name="inflaçao_43" localSheetId="10">#REF!</definedName>
    <definedName name="inflaçao_43" localSheetId="12">#REF!</definedName>
    <definedName name="inflaçao_43" localSheetId="13">#REF!</definedName>
    <definedName name="inflaçao_43" localSheetId="14">#REF!</definedName>
    <definedName name="inflaçao_43" localSheetId="15">#REF!</definedName>
    <definedName name="inflaçao_43" localSheetId="16">#REF!</definedName>
    <definedName name="inflaçao_43" localSheetId="17">#REF!</definedName>
    <definedName name="inflaçao_43" localSheetId="18">#REF!</definedName>
    <definedName name="inflaçao_43" localSheetId="3">#REF!</definedName>
    <definedName name="inflaçao_43" localSheetId="5">#REF!</definedName>
    <definedName name="inflaçao_43" localSheetId="6">#REF!</definedName>
    <definedName name="inflaçao_43" localSheetId="8">#REF!</definedName>
    <definedName name="inflaçao_43" localSheetId="9">#REF!</definedName>
    <definedName name="inflaçao_43" localSheetId="0">#REF!</definedName>
    <definedName name="inflaçao_43">#REF!</definedName>
    <definedName name="inflação_44" localSheetId="10">#REF!</definedName>
    <definedName name="inflação_44" localSheetId="12">#REF!</definedName>
    <definedName name="inflação_44" localSheetId="13">#REF!</definedName>
    <definedName name="inflação_44" localSheetId="14">#REF!</definedName>
    <definedName name="inflação_44" localSheetId="15">#REF!</definedName>
    <definedName name="inflação_44" localSheetId="16">#REF!</definedName>
    <definedName name="inflação_44" localSheetId="17">#REF!</definedName>
    <definedName name="inflação_44" localSheetId="18">#REF!</definedName>
    <definedName name="inflação_44" localSheetId="3">#REF!</definedName>
    <definedName name="inflação_44" localSheetId="5">#REF!</definedName>
    <definedName name="inflação_44" localSheetId="6">#REF!</definedName>
    <definedName name="inflação_44" localSheetId="8">#REF!</definedName>
    <definedName name="inflação_44" localSheetId="9">#REF!</definedName>
    <definedName name="inflação_44" localSheetId="0">#REF!</definedName>
    <definedName name="inflação_44">#REF!</definedName>
    <definedName name="inflação_45" localSheetId="10">#REF!</definedName>
    <definedName name="inflação_45" localSheetId="12">#REF!</definedName>
    <definedName name="inflação_45" localSheetId="13">#REF!</definedName>
    <definedName name="inflação_45" localSheetId="14">#REF!</definedName>
    <definedName name="inflação_45" localSheetId="15">#REF!</definedName>
    <definedName name="inflação_45" localSheetId="16">#REF!</definedName>
    <definedName name="inflação_45" localSheetId="17">#REF!</definedName>
    <definedName name="inflação_45" localSheetId="18">#REF!</definedName>
    <definedName name="inflação_45" localSheetId="3">#REF!</definedName>
    <definedName name="inflação_45" localSheetId="5">#REF!</definedName>
    <definedName name="inflação_45" localSheetId="6">#REF!</definedName>
    <definedName name="inflação_45" localSheetId="8">#REF!</definedName>
    <definedName name="inflação_45" localSheetId="9">#REF!</definedName>
    <definedName name="inflação_45" localSheetId="0">#REF!</definedName>
    <definedName name="inflação_45">#REF!</definedName>
    <definedName name="inflação_5" localSheetId="10">#REF!</definedName>
    <definedName name="inflação_5" localSheetId="12">#REF!</definedName>
    <definedName name="inflação_5" localSheetId="13">#REF!</definedName>
    <definedName name="inflação_5" localSheetId="14">#REF!</definedName>
    <definedName name="inflação_5" localSheetId="15">#REF!</definedName>
    <definedName name="inflação_5" localSheetId="16">#REF!</definedName>
    <definedName name="inflação_5" localSheetId="17">#REF!</definedName>
    <definedName name="inflação_5" localSheetId="18">#REF!</definedName>
    <definedName name="inflação_5" localSheetId="3">#REF!</definedName>
    <definedName name="inflação_5" localSheetId="5">#REF!</definedName>
    <definedName name="inflação_5" localSheetId="6">#REF!</definedName>
    <definedName name="inflação_5" localSheetId="8">#REF!</definedName>
    <definedName name="inflação_5" localSheetId="9">#REF!</definedName>
    <definedName name="inflação_5" localSheetId="0">#REF!</definedName>
    <definedName name="inflação_5">#REF!</definedName>
    <definedName name="inflação_6" localSheetId="10">#REF!</definedName>
    <definedName name="inflação_6" localSheetId="12">#REF!</definedName>
    <definedName name="inflação_6" localSheetId="13">#REF!</definedName>
    <definedName name="inflação_6" localSheetId="14">#REF!</definedName>
    <definedName name="inflação_6" localSheetId="15">#REF!</definedName>
    <definedName name="inflação_6" localSheetId="16">#REF!</definedName>
    <definedName name="inflação_6" localSheetId="17">#REF!</definedName>
    <definedName name="inflação_6" localSheetId="18">#REF!</definedName>
    <definedName name="inflação_6" localSheetId="3">#REF!</definedName>
    <definedName name="inflação_6" localSheetId="5">#REF!</definedName>
    <definedName name="inflação_6" localSheetId="6">#REF!</definedName>
    <definedName name="inflação_6" localSheetId="8">#REF!</definedName>
    <definedName name="inflação_6" localSheetId="9">#REF!</definedName>
    <definedName name="inflação_6" localSheetId="0">#REF!</definedName>
    <definedName name="inflação_6">#REF!</definedName>
    <definedName name="inflação_7" localSheetId="0">#REF!</definedName>
    <definedName name="inflação_7">#N/A</definedName>
    <definedName name="inflação_8" localSheetId="0">#REF!</definedName>
    <definedName name="inflação_8">#N/A</definedName>
    <definedName name="inflação_9" localSheetId="0">#REF!</definedName>
    <definedName name="inflação_9">#N/A</definedName>
    <definedName name="INSS_Pro_labore" localSheetId="16">#REF!</definedName>
    <definedName name="INSS_Pro_labore">#REF!</definedName>
    <definedName name="Integracao" localSheetId="16">#REF!</definedName>
    <definedName name="Integracao">#REF!</definedName>
    <definedName name="IPK" localSheetId="16">#REF!</definedName>
    <definedName name="IPK">#REF!</definedName>
    <definedName name="IPK_E_PMM" localSheetId="10">#REF!</definedName>
    <definedName name="IPK_E_PMM" localSheetId="12">#REF!</definedName>
    <definedName name="IPK_E_PMM" localSheetId="13">#REF!</definedName>
    <definedName name="IPK_E_PMM" localSheetId="14">#REF!</definedName>
    <definedName name="IPK_E_PMM" localSheetId="15">#REF!</definedName>
    <definedName name="IPK_E_PMM" localSheetId="16">#REF!</definedName>
    <definedName name="IPK_E_PMM" localSheetId="17">#REF!</definedName>
    <definedName name="IPK_E_PMM" localSheetId="18">#REF!</definedName>
    <definedName name="IPK_E_PMM" localSheetId="3">#REF!</definedName>
    <definedName name="IPK_E_PMM" localSheetId="5">#REF!</definedName>
    <definedName name="IPK_E_PMM" localSheetId="6">#REF!</definedName>
    <definedName name="IPK_E_PMM" localSheetId="8">#REF!</definedName>
    <definedName name="IPK_E_PMM" localSheetId="9">#REF!</definedName>
    <definedName name="IPK_E_PMM" localSheetId="0">#REF!</definedName>
    <definedName name="IPK_E_PMM">#REF!</definedName>
    <definedName name="IPK_E_PMM_12" localSheetId="16">#REF!</definedName>
    <definedName name="IPK_E_PMM_12">#REF!</definedName>
    <definedName name="IPK_E_PMM_2" localSheetId="16">#REF!</definedName>
    <definedName name="IPK_E_PMM_2">#REF!</definedName>
    <definedName name="IPK_E_PMM_5" localSheetId="16">#REF!</definedName>
    <definedName name="IPK_E_PMM_5">#REF!</definedName>
    <definedName name="IPK_E_PMM_7" localSheetId="16">#REF!</definedName>
    <definedName name="IPK_E_PMM_7">#REF!</definedName>
    <definedName name="IPK_E_PMM_8" localSheetId="16">#REF!</definedName>
    <definedName name="IPK_E_PMM_8">#REF!</definedName>
    <definedName name="IPK_Equivalente" localSheetId="18">'[7]Análise Tarifária'!$C$10</definedName>
    <definedName name="IPK_Equivalente">'[7]Análise Tarifária'!$C$10</definedName>
    <definedName name="k">#N/A</definedName>
    <definedName name="leve_diant_sem_sem" localSheetId="16">'[4](05)Coef.Param.'!#REF!</definedName>
    <definedName name="leve_diant_sem_sem" localSheetId="18">'[3](05)Coef.Param.'!#REF!</definedName>
    <definedName name="leve_diant_sem_sem">'[4](05)Coef.Param.'!#REF!</definedName>
    <definedName name="mar" localSheetId="10">#REF!</definedName>
    <definedName name="mar" localSheetId="13">#REF!</definedName>
    <definedName name="mar" localSheetId="14">#REF!</definedName>
    <definedName name="mar" localSheetId="15">#REF!</definedName>
    <definedName name="mar" localSheetId="16">#REF!</definedName>
    <definedName name="mar" localSheetId="17">#REF!</definedName>
    <definedName name="mar" localSheetId="3">#REF!</definedName>
    <definedName name="mar" localSheetId="5">#REF!</definedName>
    <definedName name="mar" localSheetId="6">#REF!</definedName>
    <definedName name="mar" localSheetId="8">#REF!</definedName>
    <definedName name="mar" localSheetId="9">#REF!</definedName>
    <definedName name="mar">#REF!</definedName>
    <definedName name="Não">[9]AUX.!$K$2:$K$4</definedName>
    <definedName name="o">#N/A</definedName>
    <definedName name="Orc." localSheetId="16">#REF!</definedName>
    <definedName name="Orc.">#REF!</definedName>
    <definedName name="PASSAG" localSheetId="10">#REF!</definedName>
    <definedName name="PASSAG" localSheetId="12">#REF!</definedName>
    <definedName name="PASSAG" localSheetId="13">#REF!</definedName>
    <definedName name="PASSAG" localSheetId="14">#REF!</definedName>
    <definedName name="PASSAG" localSheetId="15">#REF!</definedName>
    <definedName name="PASSAG" localSheetId="16">#REF!</definedName>
    <definedName name="PASSAG" localSheetId="17">#REF!</definedName>
    <definedName name="PASSAG" localSheetId="18">#REF!</definedName>
    <definedName name="PASSAG" localSheetId="3">#REF!</definedName>
    <definedName name="PASSAG" localSheetId="5">#REF!</definedName>
    <definedName name="PASSAG" localSheetId="6">#REF!</definedName>
    <definedName name="PASSAG" localSheetId="8">#REF!</definedName>
    <definedName name="PASSAG" localSheetId="9">#REF!</definedName>
    <definedName name="PASSAG" localSheetId="0">#REF!</definedName>
    <definedName name="PASSAG">#REF!</definedName>
    <definedName name="PASSAG_12" localSheetId="16">#REF!</definedName>
    <definedName name="PASSAG_12">#REF!</definedName>
    <definedName name="PASSAG_2" localSheetId="16">#REF!</definedName>
    <definedName name="PASSAG_2">#REF!</definedName>
    <definedName name="PASSAG_5" localSheetId="16">#REF!</definedName>
    <definedName name="PASSAG_5">#REF!</definedName>
    <definedName name="PASSAG_7" localSheetId="16">#REF!</definedName>
    <definedName name="PASSAG_7">#REF!</definedName>
    <definedName name="PASSAG_8" localSheetId="16">#REF!</definedName>
    <definedName name="PASSAG_8">#REF!</definedName>
    <definedName name="Passageiro_equivalente" localSheetId="18">'[7]Análise Tarifária'!$C$4</definedName>
    <definedName name="Passageiro_equivalente">'[7]Análise Tarifária'!$C$4</definedName>
    <definedName name="pesado_diant_sem_sem" localSheetId="18">'[3](05)Coef.Param.'!$E$7</definedName>
    <definedName name="pesado_diant_sem_sem">'[4](05)Coef.Param.'!$E$7</definedName>
    <definedName name="plano_de_saude" localSheetId="16">#REF!</definedName>
    <definedName name="plano_de_saude">#REF!</definedName>
    <definedName name="PMM" localSheetId="16">#REF!</definedName>
    <definedName name="PMM">#REF!</definedName>
    <definedName name="PMM_operacional" localSheetId="16">#REF!</definedName>
    <definedName name="PMM_operacional">#REF!</definedName>
    <definedName name="PMM_Total" localSheetId="18">'[7]Análise Tarifária'!$C$9</definedName>
    <definedName name="PMM_Total">'[7]Análise Tarifária'!$C$9</definedName>
    <definedName name="pneu_novo" localSheetId="16">#REF!</definedName>
    <definedName name="pneu_novo">#REF!</definedName>
    <definedName name="PR_VEIUC_NOVO" localSheetId="10">#REF!</definedName>
    <definedName name="PR_VEIUC_NOVO" localSheetId="12">#REF!</definedName>
    <definedName name="PR_VEIUC_NOVO" localSheetId="13">#REF!</definedName>
    <definedName name="PR_VEIUC_NOVO" localSheetId="14">#REF!</definedName>
    <definedName name="PR_VEIUC_NOVO" localSheetId="15">#REF!</definedName>
    <definedName name="PR_VEIUC_NOVO" localSheetId="16">#REF!</definedName>
    <definedName name="PR_VEIUC_NOVO" localSheetId="17">#REF!</definedName>
    <definedName name="PR_VEIUC_NOVO" localSheetId="18">#REF!</definedName>
    <definedName name="PR_VEIUC_NOVO" localSheetId="3">#REF!</definedName>
    <definedName name="PR_VEIUC_NOVO" localSheetId="5">#REF!</definedName>
    <definedName name="PR_VEIUC_NOVO" localSheetId="6">#REF!</definedName>
    <definedName name="PR_VEIUC_NOVO" localSheetId="8">#REF!</definedName>
    <definedName name="PR_VEIUC_NOVO" localSheetId="9">#REF!</definedName>
    <definedName name="PR_VEIUC_NOVO" localSheetId="0">#REF!</definedName>
    <definedName name="PR_VEIUC_NOVO">#REF!</definedName>
    <definedName name="PR_VEIUC_NOVO_12" localSheetId="16">#REF!</definedName>
    <definedName name="PR_VEIUC_NOVO_12">#REF!</definedName>
    <definedName name="PR_VEIUC_NOVO_2" localSheetId="16">#REF!</definedName>
    <definedName name="PR_VEIUC_NOVO_2">#REF!</definedName>
    <definedName name="PR_VEIUC_NOVO_5" localSheetId="16">#REF!</definedName>
    <definedName name="PR_VEIUC_NOVO_5">#REF!</definedName>
    <definedName name="PR_VEIUC_NOVO_7" localSheetId="16">#REF!</definedName>
    <definedName name="PR_VEIUC_NOVO_7">#REF!</definedName>
    <definedName name="PR_VEIUC_NOVO_8" localSheetId="16">#REF!</definedName>
    <definedName name="PR_VEIUC_NOVO_8">#REF!</definedName>
    <definedName name="prazo" localSheetId="0">#REF!</definedName>
    <definedName name="prazo">#N/A</definedName>
    <definedName name="prazo__44" localSheetId="10">#REF!</definedName>
    <definedName name="prazo__44" localSheetId="12">#REF!</definedName>
    <definedName name="prazo__44" localSheetId="13">#REF!</definedName>
    <definedName name="prazo__44" localSheetId="14">#REF!</definedName>
    <definedName name="prazo__44" localSheetId="15">#REF!</definedName>
    <definedName name="prazo__44" localSheetId="16">#REF!</definedName>
    <definedName name="prazo__44" localSheetId="17">#REF!</definedName>
    <definedName name="prazo__44" localSheetId="18">#REF!</definedName>
    <definedName name="prazo__44" localSheetId="3">#REF!</definedName>
    <definedName name="prazo__44" localSheetId="4">#REF!</definedName>
    <definedName name="prazo__44" localSheetId="5">#REF!</definedName>
    <definedName name="prazo__44" localSheetId="6">#REF!</definedName>
    <definedName name="prazo__44" localSheetId="8">#REF!</definedName>
    <definedName name="prazo__44" localSheetId="9">#REF!</definedName>
    <definedName name="prazo__44" localSheetId="0">#REF!</definedName>
    <definedName name="prazo__44">#REF!</definedName>
    <definedName name="prazo_10" localSheetId="10">#REF!</definedName>
    <definedName name="prazo_10" localSheetId="12">#REF!</definedName>
    <definedName name="prazo_10" localSheetId="13">#REF!</definedName>
    <definedName name="prazo_10" localSheetId="14">#REF!</definedName>
    <definedName name="prazo_10" localSheetId="15">#REF!</definedName>
    <definedName name="prazo_10" localSheetId="16">#REF!</definedName>
    <definedName name="prazo_10" localSheetId="17">#REF!</definedName>
    <definedName name="prazo_10" localSheetId="18">#REF!</definedName>
    <definedName name="prazo_10" localSheetId="3">#REF!</definedName>
    <definedName name="prazo_10" localSheetId="5">#REF!</definedName>
    <definedName name="prazo_10" localSheetId="6">#REF!</definedName>
    <definedName name="prazo_10" localSheetId="8">#REF!</definedName>
    <definedName name="prazo_10" localSheetId="9">#REF!</definedName>
    <definedName name="prazo_10" localSheetId="0">#REF!</definedName>
    <definedName name="prazo_10">#REF!</definedName>
    <definedName name="prazo_11" localSheetId="10">#REF!</definedName>
    <definedName name="prazo_11" localSheetId="12">#REF!</definedName>
    <definedName name="prazo_11" localSheetId="13">#REF!</definedName>
    <definedName name="prazo_11" localSheetId="14">#REF!</definedName>
    <definedName name="prazo_11" localSheetId="15">#REF!</definedName>
    <definedName name="prazo_11" localSheetId="16">#REF!</definedName>
    <definedName name="prazo_11" localSheetId="17">#REF!</definedName>
    <definedName name="prazo_11" localSheetId="18">#REF!</definedName>
    <definedName name="prazo_11" localSheetId="3">#REF!</definedName>
    <definedName name="prazo_11" localSheetId="5">#REF!</definedName>
    <definedName name="prazo_11" localSheetId="6">#REF!</definedName>
    <definedName name="prazo_11" localSheetId="8">#REF!</definedName>
    <definedName name="prazo_11" localSheetId="9">#REF!</definedName>
    <definedName name="prazo_11" localSheetId="0">#REF!</definedName>
    <definedName name="prazo_11">#REF!</definedName>
    <definedName name="prazo_11_1">NA()</definedName>
    <definedName name="prazo_12" localSheetId="10">#REF!</definedName>
    <definedName name="prazo_12" localSheetId="12">#REF!</definedName>
    <definedName name="prazo_12" localSheetId="13">#REF!</definedName>
    <definedName name="prazo_12" localSheetId="14">#REF!</definedName>
    <definedName name="prazo_12" localSheetId="15">#REF!</definedName>
    <definedName name="prazo_12" localSheetId="16">#REF!</definedName>
    <definedName name="prazo_12" localSheetId="17">#REF!</definedName>
    <definedName name="prazo_12" localSheetId="18">#REF!</definedName>
    <definedName name="prazo_12" localSheetId="3">#REF!</definedName>
    <definedName name="prazo_12" localSheetId="4">#REF!</definedName>
    <definedName name="prazo_12" localSheetId="5">#REF!</definedName>
    <definedName name="prazo_12" localSheetId="6">#REF!</definedName>
    <definedName name="prazo_12" localSheetId="8">#REF!</definedName>
    <definedName name="prazo_12" localSheetId="9">#REF!</definedName>
    <definedName name="prazo_12" localSheetId="0">#REF!</definedName>
    <definedName name="prazo_12">#REF!</definedName>
    <definedName name="prazo_18" localSheetId="10">#REF!</definedName>
    <definedName name="prazo_18" localSheetId="12">#REF!</definedName>
    <definedName name="prazo_18" localSheetId="13">#REF!</definedName>
    <definedName name="prazo_18" localSheetId="14">#REF!</definedName>
    <definedName name="prazo_18" localSheetId="15">#REF!</definedName>
    <definedName name="prazo_18" localSheetId="16">#REF!</definedName>
    <definedName name="prazo_18" localSheetId="17">#REF!</definedName>
    <definedName name="prazo_18" localSheetId="18">#REF!</definedName>
    <definedName name="prazo_18" localSheetId="3">#REF!</definedName>
    <definedName name="prazo_18" localSheetId="4">#REF!</definedName>
    <definedName name="prazo_18" localSheetId="5">#REF!</definedName>
    <definedName name="prazo_18" localSheetId="6">#REF!</definedName>
    <definedName name="prazo_18" localSheetId="8">#REF!</definedName>
    <definedName name="prazo_18" localSheetId="9">#REF!</definedName>
    <definedName name="prazo_18" localSheetId="0">#REF!</definedName>
    <definedName name="prazo_18">#REF!</definedName>
    <definedName name="prazo_19" localSheetId="10">#REF!</definedName>
    <definedName name="prazo_19" localSheetId="12">#REF!</definedName>
    <definedName name="prazo_19" localSheetId="13">#REF!</definedName>
    <definedName name="prazo_19" localSheetId="14">#REF!</definedName>
    <definedName name="prazo_19" localSheetId="15">#REF!</definedName>
    <definedName name="prazo_19" localSheetId="16">#REF!</definedName>
    <definedName name="prazo_19" localSheetId="17">#REF!</definedName>
    <definedName name="prazo_19" localSheetId="18">#REF!</definedName>
    <definedName name="prazo_19" localSheetId="3">#REF!</definedName>
    <definedName name="prazo_19" localSheetId="5">#REF!</definedName>
    <definedName name="prazo_19" localSheetId="6">#REF!</definedName>
    <definedName name="prazo_19" localSheetId="8">#REF!</definedName>
    <definedName name="prazo_19" localSheetId="9">#REF!</definedName>
    <definedName name="prazo_19" localSheetId="0">#REF!</definedName>
    <definedName name="prazo_19">#REF!</definedName>
    <definedName name="prazo_20" localSheetId="10">#REF!</definedName>
    <definedName name="prazo_20" localSheetId="12">#REF!</definedName>
    <definedName name="prazo_20" localSheetId="13">#REF!</definedName>
    <definedName name="prazo_20" localSheetId="14">#REF!</definedName>
    <definedName name="prazo_20" localSheetId="15">#REF!</definedName>
    <definedName name="prazo_20" localSheetId="16">#REF!</definedName>
    <definedName name="prazo_20" localSheetId="17">#REF!</definedName>
    <definedName name="prazo_20" localSheetId="18">#REF!</definedName>
    <definedName name="prazo_20" localSheetId="3">#REF!</definedName>
    <definedName name="prazo_20" localSheetId="4">#REF!</definedName>
    <definedName name="prazo_20" localSheetId="5">#REF!</definedName>
    <definedName name="prazo_20" localSheetId="6">#REF!</definedName>
    <definedName name="prazo_20" localSheetId="8">#REF!</definedName>
    <definedName name="prazo_20" localSheetId="9">#REF!</definedName>
    <definedName name="prazo_20" localSheetId="0">#REF!</definedName>
    <definedName name="prazo_20">#REF!</definedName>
    <definedName name="prazo_21" localSheetId="10">#REF!</definedName>
    <definedName name="prazo_21" localSheetId="12">#REF!</definedName>
    <definedName name="prazo_21" localSheetId="13">#REF!</definedName>
    <definedName name="prazo_21" localSheetId="14">#REF!</definedName>
    <definedName name="prazo_21" localSheetId="15">#REF!</definedName>
    <definedName name="prazo_21" localSheetId="16">#REF!</definedName>
    <definedName name="prazo_21" localSheetId="17">#REF!</definedName>
    <definedName name="prazo_21" localSheetId="18">#REF!</definedName>
    <definedName name="prazo_21" localSheetId="3">#REF!</definedName>
    <definedName name="prazo_21" localSheetId="4">#REF!</definedName>
    <definedName name="prazo_21" localSheetId="5">#REF!</definedName>
    <definedName name="prazo_21" localSheetId="6">#REF!</definedName>
    <definedName name="prazo_21" localSheetId="8">#REF!</definedName>
    <definedName name="prazo_21" localSheetId="9">#REF!</definedName>
    <definedName name="prazo_21" localSheetId="0">#REF!</definedName>
    <definedName name="prazo_21">#REF!</definedName>
    <definedName name="prazo_22" localSheetId="10">#REF!</definedName>
    <definedName name="prazo_22" localSheetId="12">#REF!</definedName>
    <definedName name="prazo_22" localSheetId="13">#REF!</definedName>
    <definedName name="prazo_22" localSheetId="14">#REF!</definedName>
    <definedName name="prazo_22" localSheetId="15">#REF!</definedName>
    <definedName name="prazo_22" localSheetId="16">#REF!</definedName>
    <definedName name="prazo_22" localSheetId="17">#REF!</definedName>
    <definedName name="prazo_22" localSheetId="18">#REF!</definedName>
    <definedName name="prazo_22" localSheetId="3">#REF!</definedName>
    <definedName name="prazo_22" localSheetId="4">#REF!</definedName>
    <definedName name="prazo_22" localSheetId="5">#REF!</definedName>
    <definedName name="prazo_22" localSheetId="6">#REF!</definedName>
    <definedName name="prazo_22" localSheetId="8">#REF!</definedName>
    <definedName name="prazo_22" localSheetId="9">#REF!</definedName>
    <definedName name="prazo_22" localSheetId="0">#REF!</definedName>
    <definedName name="prazo_22">#REF!</definedName>
    <definedName name="prazo_23" localSheetId="10">#REF!</definedName>
    <definedName name="prazo_23" localSheetId="12">#REF!</definedName>
    <definedName name="prazo_23" localSheetId="13">#REF!</definedName>
    <definedName name="prazo_23" localSheetId="14">#REF!</definedName>
    <definedName name="prazo_23" localSheetId="15">#REF!</definedName>
    <definedName name="prazo_23" localSheetId="16">#REF!</definedName>
    <definedName name="prazo_23" localSheetId="17">#REF!</definedName>
    <definedName name="prazo_23" localSheetId="18">#REF!</definedName>
    <definedName name="prazo_23" localSheetId="3">#REF!</definedName>
    <definedName name="prazo_23" localSheetId="4">#REF!</definedName>
    <definedName name="prazo_23" localSheetId="5">#REF!</definedName>
    <definedName name="prazo_23" localSheetId="6">#REF!</definedName>
    <definedName name="prazo_23" localSheetId="8">#REF!</definedName>
    <definedName name="prazo_23" localSheetId="9">#REF!</definedName>
    <definedName name="prazo_23" localSheetId="0">#REF!</definedName>
    <definedName name="prazo_23">#REF!</definedName>
    <definedName name="prazo_24" localSheetId="10">#REF!</definedName>
    <definedName name="prazo_24" localSheetId="12">#REF!</definedName>
    <definedName name="prazo_24" localSheetId="13">#REF!</definedName>
    <definedName name="prazo_24" localSheetId="14">#REF!</definedName>
    <definedName name="prazo_24" localSheetId="15">#REF!</definedName>
    <definedName name="prazo_24" localSheetId="16">#REF!</definedName>
    <definedName name="prazo_24" localSheetId="17">#REF!</definedName>
    <definedName name="prazo_24" localSheetId="18">#REF!</definedName>
    <definedName name="prazo_24" localSheetId="3">#REF!</definedName>
    <definedName name="prazo_24" localSheetId="4">#REF!</definedName>
    <definedName name="prazo_24" localSheetId="5">#REF!</definedName>
    <definedName name="prazo_24" localSheetId="6">#REF!</definedName>
    <definedName name="prazo_24" localSheetId="8">#REF!</definedName>
    <definedName name="prazo_24" localSheetId="9">#REF!</definedName>
    <definedName name="prazo_24" localSheetId="0">#REF!</definedName>
    <definedName name="prazo_24">#REF!</definedName>
    <definedName name="prazo_25" localSheetId="10">#REF!</definedName>
    <definedName name="prazo_25" localSheetId="12">#REF!</definedName>
    <definedName name="prazo_25" localSheetId="13">#REF!</definedName>
    <definedName name="prazo_25" localSheetId="14">#REF!</definedName>
    <definedName name="prazo_25" localSheetId="15">#REF!</definedName>
    <definedName name="prazo_25" localSheetId="16">#REF!</definedName>
    <definedName name="prazo_25" localSheetId="17">#REF!</definedName>
    <definedName name="prazo_25" localSheetId="18">#REF!</definedName>
    <definedName name="prazo_25" localSheetId="3">#REF!</definedName>
    <definedName name="prazo_25" localSheetId="4">#REF!</definedName>
    <definedName name="prazo_25" localSheetId="5">#REF!</definedName>
    <definedName name="prazo_25" localSheetId="6">#REF!</definedName>
    <definedName name="prazo_25" localSheetId="8">#REF!</definedName>
    <definedName name="prazo_25" localSheetId="9">#REF!</definedName>
    <definedName name="prazo_25" localSheetId="0">#REF!</definedName>
    <definedName name="prazo_25">#REF!</definedName>
    <definedName name="prazo_26" localSheetId="10">#REF!</definedName>
    <definedName name="prazo_26" localSheetId="12">#REF!</definedName>
    <definedName name="prazo_26" localSheetId="13">#REF!</definedName>
    <definedName name="prazo_26" localSheetId="14">#REF!</definedName>
    <definedName name="prazo_26" localSheetId="15">#REF!</definedName>
    <definedName name="prazo_26" localSheetId="16">#REF!</definedName>
    <definedName name="prazo_26" localSheetId="17">#REF!</definedName>
    <definedName name="prazo_26" localSheetId="18">#REF!</definedName>
    <definedName name="prazo_26" localSheetId="3">#REF!</definedName>
    <definedName name="prazo_26" localSheetId="4">#REF!</definedName>
    <definedName name="prazo_26" localSheetId="5">#REF!</definedName>
    <definedName name="prazo_26" localSheetId="6">#REF!</definedName>
    <definedName name="prazo_26" localSheetId="8">#REF!</definedName>
    <definedName name="prazo_26" localSheetId="9">#REF!</definedName>
    <definedName name="prazo_26" localSheetId="0">#REF!</definedName>
    <definedName name="prazo_26">#REF!</definedName>
    <definedName name="prazo_27" localSheetId="10">#REF!</definedName>
    <definedName name="prazo_27" localSheetId="12">#REF!</definedName>
    <definedName name="prazo_27" localSheetId="13">#REF!</definedName>
    <definedName name="prazo_27" localSheetId="14">#REF!</definedName>
    <definedName name="prazo_27" localSheetId="15">#REF!</definedName>
    <definedName name="prazo_27" localSheetId="16">#REF!</definedName>
    <definedName name="prazo_27" localSheetId="17">#REF!</definedName>
    <definedName name="prazo_27" localSheetId="18">#REF!</definedName>
    <definedName name="prazo_27" localSheetId="3">#REF!</definedName>
    <definedName name="prazo_27" localSheetId="4">#REF!</definedName>
    <definedName name="prazo_27" localSheetId="5">#REF!</definedName>
    <definedName name="prazo_27" localSheetId="6">#REF!</definedName>
    <definedName name="prazo_27" localSheetId="8">#REF!</definedName>
    <definedName name="prazo_27" localSheetId="9">#REF!</definedName>
    <definedName name="prazo_27" localSheetId="0">#REF!</definedName>
    <definedName name="prazo_27">#REF!</definedName>
    <definedName name="prazo_28" localSheetId="10">#REF!</definedName>
    <definedName name="prazo_28" localSheetId="12">#REF!</definedName>
    <definedName name="prazo_28" localSheetId="13">#REF!</definedName>
    <definedName name="prazo_28" localSheetId="14">#REF!</definedName>
    <definedName name="prazo_28" localSheetId="15">#REF!</definedName>
    <definedName name="prazo_28" localSheetId="16">#REF!</definedName>
    <definedName name="prazo_28" localSheetId="17">#REF!</definedName>
    <definedName name="prazo_28" localSheetId="18">#REF!</definedName>
    <definedName name="prazo_28" localSheetId="3">#REF!</definedName>
    <definedName name="prazo_28" localSheetId="4">#REF!</definedName>
    <definedName name="prazo_28" localSheetId="5">#REF!</definedName>
    <definedName name="prazo_28" localSheetId="6">#REF!</definedName>
    <definedName name="prazo_28" localSheetId="8">#REF!</definedName>
    <definedName name="prazo_28" localSheetId="9">#REF!</definedName>
    <definedName name="prazo_28" localSheetId="0">#REF!</definedName>
    <definedName name="prazo_28">#REF!</definedName>
    <definedName name="prazo_29" localSheetId="10">#REF!</definedName>
    <definedName name="prazo_29" localSheetId="12">#REF!</definedName>
    <definedName name="prazo_29" localSheetId="13">#REF!</definedName>
    <definedName name="prazo_29" localSheetId="14">#REF!</definedName>
    <definedName name="prazo_29" localSheetId="15">#REF!</definedName>
    <definedName name="prazo_29" localSheetId="16">#REF!</definedName>
    <definedName name="prazo_29" localSheetId="17">#REF!</definedName>
    <definedName name="prazo_29" localSheetId="18">#REF!</definedName>
    <definedName name="prazo_29" localSheetId="3">#REF!</definedName>
    <definedName name="prazo_29" localSheetId="4">#REF!</definedName>
    <definedName name="prazo_29" localSheetId="5">#REF!</definedName>
    <definedName name="prazo_29" localSheetId="6">#REF!</definedName>
    <definedName name="prazo_29" localSheetId="8">#REF!</definedName>
    <definedName name="prazo_29" localSheetId="9">#REF!</definedName>
    <definedName name="prazo_29" localSheetId="0">#REF!</definedName>
    <definedName name="prazo_29">#REF!</definedName>
    <definedName name="prazo_30" localSheetId="10">#REF!</definedName>
    <definedName name="prazo_30" localSheetId="12">#REF!</definedName>
    <definedName name="prazo_30" localSheetId="13">#REF!</definedName>
    <definedName name="prazo_30" localSheetId="14">#REF!</definedName>
    <definedName name="prazo_30" localSheetId="15">#REF!</definedName>
    <definedName name="prazo_30" localSheetId="16">#REF!</definedName>
    <definedName name="prazo_30" localSheetId="17">#REF!</definedName>
    <definedName name="prazo_30" localSheetId="18">#REF!</definedName>
    <definedName name="prazo_30" localSheetId="3">#REF!</definedName>
    <definedName name="prazo_30" localSheetId="4">#REF!</definedName>
    <definedName name="prazo_30" localSheetId="5">#REF!</definedName>
    <definedName name="prazo_30" localSheetId="6">#REF!</definedName>
    <definedName name="prazo_30" localSheetId="8">#REF!</definedName>
    <definedName name="prazo_30" localSheetId="9">#REF!</definedName>
    <definedName name="prazo_30" localSheetId="0">#REF!</definedName>
    <definedName name="prazo_30">#REF!</definedName>
    <definedName name="prazo_31" localSheetId="10">#REF!</definedName>
    <definedName name="prazo_31" localSheetId="12">#REF!</definedName>
    <definedName name="prazo_31" localSheetId="13">#REF!</definedName>
    <definedName name="prazo_31" localSheetId="14">#REF!</definedName>
    <definedName name="prazo_31" localSheetId="15">#REF!</definedName>
    <definedName name="prazo_31" localSheetId="16">#REF!</definedName>
    <definedName name="prazo_31" localSheetId="17">#REF!</definedName>
    <definedName name="prazo_31" localSheetId="18">#REF!</definedName>
    <definedName name="prazo_31" localSheetId="3">#REF!</definedName>
    <definedName name="prazo_31" localSheetId="4">#REF!</definedName>
    <definedName name="prazo_31" localSheetId="5">#REF!</definedName>
    <definedName name="prazo_31" localSheetId="6">#REF!</definedName>
    <definedName name="prazo_31" localSheetId="8">#REF!</definedName>
    <definedName name="prazo_31" localSheetId="9">#REF!</definedName>
    <definedName name="prazo_31" localSheetId="0">#REF!</definedName>
    <definedName name="prazo_31">#REF!</definedName>
    <definedName name="prazo_32" localSheetId="10">#REF!</definedName>
    <definedName name="prazo_32" localSheetId="12">#REF!</definedName>
    <definedName name="prazo_32" localSheetId="13">#REF!</definedName>
    <definedName name="prazo_32" localSheetId="14">#REF!</definedName>
    <definedName name="prazo_32" localSheetId="15">#REF!</definedName>
    <definedName name="prazo_32" localSheetId="16">#REF!</definedName>
    <definedName name="prazo_32" localSheetId="17">#REF!</definedName>
    <definedName name="prazo_32" localSheetId="18">#REF!</definedName>
    <definedName name="prazo_32" localSheetId="3">#REF!</definedName>
    <definedName name="prazo_32" localSheetId="4">#REF!</definedName>
    <definedName name="prazo_32" localSheetId="5">#REF!</definedName>
    <definedName name="prazo_32" localSheetId="6">#REF!</definedName>
    <definedName name="prazo_32" localSheetId="8">#REF!</definedName>
    <definedName name="prazo_32" localSheetId="9">#REF!</definedName>
    <definedName name="prazo_32" localSheetId="0">#REF!</definedName>
    <definedName name="prazo_32">#REF!</definedName>
    <definedName name="prazo_33" localSheetId="10">#REF!</definedName>
    <definedName name="prazo_33" localSheetId="12">#REF!</definedName>
    <definedName name="prazo_33" localSheetId="13">#REF!</definedName>
    <definedName name="prazo_33" localSheetId="14">#REF!</definedName>
    <definedName name="prazo_33" localSheetId="15">#REF!</definedName>
    <definedName name="prazo_33" localSheetId="16">#REF!</definedName>
    <definedName name="prazo_33" localSheetId="17">#REF!</definedName>
    <definedName name="prazo_33" localSheetId="18">#REF!</definedName>
    <definedName name="prazo_33" localSheetId="3">#REF!</definedName>
    <definedName name="prazo_33" localSheetId="4">#REF!</definedName>
    <definedName name="prazo_33" localSheetId="5">#REF!</definedName>
    <definedName name="prazo_33" localSheetId="6">#REF!</definedName>
    <definedName name="prazo_33" localSheetId="8">#REF!</definedName>
    <definedName name="prazo_33" localSheetId="9">#REF!</definedName>
    <definedName name="prazo_33" localSheetId="0">#REF!</definedName>
    <definedName name="prazo_33">#REF!</definedName>
    <definedName name="prazo_34" localSheetId="10">#REF!</definedName>
    <definedName name="prazo_34" localSheetId="12">#REF!</definedName>
    <definedName name="prazo_34" localSheetId="13">#REF!</definedName>
    <definedName name="prazo_34" localSheetId="14">#REF!</definedName>
    <definedName name="prazo_34" localSheetId="15">#REF!</definedName>
    <definedName name="prazo_34" localSheetId="16">#REF!</definedName>
    <definedName name="prazo_34" localSheetId="17">#REF!</definedName>
    <definedName name="prazo_34" localSheetId="18">#REF!</definedName>
    <definedName name="prazo_34" localSheetId="3">#REF!</definedName>
    <definedName name="prazo_34" localSheetId="4">#REF!</definedName>
    <definedName name="prazo_34" localSheetId="5">#REF!</definedName>
    <definedName name="prazo_34" localSheetId="6">#REF!</definedName>
    <definedName name="prazo_34" localSheetId="8">#REF!</definedName>
    <definedName name="prazo_34" localSheetId="9">#REF!</definedName>
    <definedName name="prazo_34" localSheetId="0">#REF!</definedName>
    <definedName name="prazo_34">#REF!</definedName>
    <definedName name="prazo_35" localSheetId="10">#REF!</definedName>
    <definedName name="prazo_35" localSheetId="12">#REF!</definedName>
    <definedName name="prazo_35" localSheetId="13">#REF!</definedName>
    <definedName name="prazo_35" localSheetId="14">#REF!</definedName>
    <definedName name="prazo_35" localSheetId="15">#REF!</definedName>
    <definedName name="prazo_35" localSheetId="16">#REF!</definedName>
    <definedName name="prazo_35" localSheetId="17">#REF!</definedName>
    <definedName name="prazo_35" localSheetId="18">#REF!</definedName>
    <definedName name="prazo_35" localSheetId="3">#REF!</definedName>
    <definedName name="prazo_35" localSheetId="4">#REF!</definedName>
    <definedName name="prazo_35" localSheetId="5">#REF!</definedName>
    <definedName name="prazo_35" localSheetId="6">#REF!</definedName>
    <definedName name="prazo_35" localSheetId="8">#REF!</definedName>
    <definedName name="prazo_35" localSheetId="9">#REF!</definedName>
    <definedName name="prazo_35" localSheetId="0">#REF!</definedName>
    <definedName name="prazo_35">#REF!</definedName>
    <definedName name="prazo_36" localSheetId="10">#REF!</definedName>
    <definedName name="prazo_36" localSheetId="12">#REF!</definedName>
    <definedName name="prazo_36" localSheetId="13">#REF!</definedName>
    <definedName name="prazo_36" localSheetId="14">#REF!</definedName>
    <definedName name="prazo_36" localSheetId="15">#REF!</definedName>
    <definedName name="prazo_36" localSheetId="16">#REF!</definedName>
    <definedName name="prazo_36" localSheetId="17">#REF!</definedName>
    <definedName name="prazo_36" localSheetId="18">#REF!</definedName>
    <definedName name="prazo_36" localSheetId="3">#REF!</definedName>
    <definedName name="prazo_36" localSheetId="4">#REF!</definedName>
    <definedName name="prazo_36" localSheetId="5">#REF!</definedName>
    <definedName name="prazo_36" localSheetId="6">#REF!</definedName>
    <definedName name="prazo_36" localSheetId="8">#REF!</definedName>
    <definedName name="prazo_36" localSheetId="9">#REF!</definedName>
    <definedName name="prazo_36" localSheetId="0">#REF!</definedName>
    <definedName name="prazo_36">#REF!</definedName>
    <definedName name="prazo_37" localSheetId="10">#REF!</definedName>
    <definedName name="prazo_37" localSheetId="12">#REF!</definedName>
    <definedName name="prazo_37" localSheetId="13">#REF!</definedName>
    <definedName name="prazo_37" localSheetId="14">#REF!</definedName>
    <definedName name="prazo_37" localSheetId="15">#REF!</definedName>
    <definedName name="prazo_37" localSheetId="16">#REF!</definedName>
    <definedName name="prazo_37" localSheetId="17">#REF!</definedName>
    <definedName name="prazo_37" localSheetId="18">#REF!</definedName>
    <definedName name="prazo_37" localSheetId="3">#REF!</definedName>
    <definedName name="prazo_37" localSheetId="4">#REF!</definedName>
    <definedName name="prazo_37" localSheetId="5">#REF!</definedName>
    <definedName name="prazo_37" localSheetId="6">#REF!</definedName>
    <definedName name="prazo_37" localSheetId="8">#REF!</definedName>
    <definedName name="prazo_37" localSheetId="9">#REF!</definedName>
    <definedName name="prazo_37" localSheetId="0">#REF!</definedName>
    <definedName name="prazo_37">#REF!</definedName>
    <definedName name="prazo_38" localSheetId="10">#REF!</definedName>
    <definedName name="prazo_38" localSheetId="12">#REF!</definedName>
    <definedName name="prazo_38" localSheetId="13">#REF!</definedName>
    <definedName name="prazo_38" localSheetId="14">#REF!</definedName>
    <definedName name="prazo_38" localSheetId="15">#REF!</definedName>
    <definedName name="prazo_38" localSheetId="16">#REF!</definedName>
    <definedName name="prazo_38" localSheetId="17">#REF!</definedName>
    <definedName name="prazo_38" localSheetId="18">#REF!</definedName>
    <definedName name="prazo_38" localSheetId="3">#REF!</definedName>
    <definedName name="prazo_38" localSheetId="4">#REF!</definedName>
    <definedName name="prazo_38" localSheetId="5">#REF!</definedName>
    <definedName name="prazo_38" localSheetId="6">#REF!</definedName>
    <definedName name="prazo_38" localSheetId="8">#REF!</definedName>
    <definedName name="prazo_38" localSheetId="9">#REF!</definedName>
    <definedName name="prazo_38" localSheetId="0">#REF!</definedName>
    <definedName name="prazo_38">#REF!</definedName>
    <definedName name="prazo_39" localSheetId="10">#REF!</definedName>
    <definedName name="prazo_39" localSheetId="12">#REF!</definedName>
    <definedName name="prazo_39" localSheetId="13">#REF!</definedName>
    <definedName name="prazo_39" localSheetId="14">#REF!</definedName>
    <definedName name="prazo_39" localSheetId="15">#REF!</definedName>
    <definedName name="prazo_39" localSheetId="16">#REF!</definedName>
    <definedName name="prazo_39" localSheetId="17">#REF!</definedName>
    <definedName name="prazo_39" localSheetId="18">#REF!</definedName>
    <definedName name="prazo_39" localSheetId="3">#REF!</definedName>
    <definedName name="prazo_39" localSheetId="5">#REF!</definedName>
    <definedName name="prazo_39" localSheetId="6">#REF!</definedName>
    <definedName name="prazo_39" localSheetId="8">#REF!</definedName>
    <definedName name="prazo_39" localSheetId="9">#REF!</definedName>
    <definedName name="prazo_39" localSheetId="0">#REF!</definedName>
    <definedName name="prazo_39">#REF!</definedName>
    <definedName name="prazo_40" localSheetId="10">#REF!</definedName>
    <definedName name="prazo_40" localSheetId="12">#REF!</definedName>
    <definedName name="prazo_40" localSheetId="13">#REF!</definedName>
    <definedName name="prazo_40" localSheetId="14">#REF!</definedName>
    <definedName name="prazo_40" localSheetId="15">#REF!</definedName>
    <definedName name="prazo_40" localSheetId="16">#REF!</definedName>
    <definedName name="prazo_40" localSheetId="17">#REF!</definedName>
    <definedName name="prazo_40" localSheetId="18">#REF!</definedName>
    <definedName name="prazo_40" localSheetId="3">#REF!</definedName>
    <definedName name="prazo_40" localSheetId="5">#REF!</definedName>
    <definedName name="prazo_40" localSheetId="6">#REF!</definedName>
    <definedName name="prazo_40" localSheetId="8">#REF!</definedName>
    <definedName name="prazo_40" localSheetId="9">#REF!</definedName>
    <definedName name="prazo_40" localSheetId="0">#REF!</definedName>
    <definedName name="prazo_40">#REF!</definedName>
    <definedName name="prazo_41" localSheetId="10">#REF!</definedName>
    <definedName name="prazo_41" localSheetId="12">#REF!</definedName>
    <definedName name="prazo_41" localSheetId="13">#REF!</definedName>
    <definedName name="prazo_41" localSheetId="14">#REF!</definedName>
    <definedName name="prazo_41" localSheetId="15">#REF!</definedName>
    <definedName name="prazo_41" localSheetId="16">#REF!</definedName>
    <definedName name="prazo_41" localSheetId="17">#REF!</definedName>
    <definedName name="prazo_41" localSheetId="18">#REF!</definedName>
    <definedName name="prazo_41" localSheetId="3">#REF!</definedName>
    <definedName name="prazo_41" localSheetId="5">#REF!</definedName>
    <definedName name="prazo_41" localSheetId="6">#REF!</definedName>
    <definedName name="prazo_41" localSheetId="8">#REF!</definedName>
    <definedName name="prazo_41" localSheetId="9">#REF!</definedName>
    <definedName name="prazo_41" localSheetId="0">#REF!</definedName>
    <definedName name="prazo_41">#REF!</definedName>
    <definedName name="prazo_42" localSheetId="10">#REF!</definedName>
    <definedName name="prazo_42" localSheetId="12">#REF!</definedName>
    <definedName name="prazo_42" localSheetId="13">#REF!</definedName>
    <definedName name="prazo_42" localSheetId="14">#REF!</definedName>
    <definedName name="prazo_42" localSheetId="15">#REF!</definedName>
    <definedName name="prazo_42" localSheetId="16">#REF!</definedName>
    <definedName name="prazo_42" localSheetId="17">#REF!</definedName>
    <definedName name="prazo_42" localSheetId="18">#REF!</definedName>
    <definedName name="prazo_42" localSheetId="3">#REF!</definedName>
    <definedName name="prazo_42" localSheetId="5">#REF!</definedName>
    <definedName name="prazo_42" localSheetId="6">#REF!</definedName>
    <definedName name="prazo_42" localSheetId="8">#REF!</definedName>
    <definedName name="prazo_42" localSheetId="9">#REF!</definedName>
    <definedName name="prazo_42" localSheetId="0">#REF!</definedName>
    <definedName name="prazo_42">#REF!</definedName>
    <definedName name="prazo_43" localSheetId="10">#REF!</definedName>
    <definedName name="prazo_43" localSheetId="12">#REF!</definedName>
    <definedName name="prazo_43" localSheetId="13">#REF!</definedName>
    <definedName name="prazo_43" localSheetId="14">#REF!</definedName>
    <definedName name="prazo_43" localSheetId="15">#REF!</definedName>
    <definedName name="prazo_43" localSheetId="16">#REF!</definedName>
    <definedName name="prazo_43" localSheetId="17">#REF!</definedName>
    <definedName name="prazo_43" localSheetId="18">#REF!</definedName>
    <definedName name="prazo_43" localSheetId="3">#REF!</definedName>
    <definedName name="prazo_43" localSheetId="5">#REF!</definedName>
    <definedName name="prazo_43" localSheetId="6">#REF!</definedName>
    <definedName name="prazo_43" localSheetId="8">#REF!</definedName>
    <definedName name="prazo_43" localSheetId="9">#REF!</definedName>
    <definedName name="prazo_43" localSheetId="0">#REF!</definedName>
    <definedName name="prazo_43">#REF!</definedName>
    <definedName name="prazo_44" localSheetId="10">#REF!</definedName>
    <definedName name="prazo_44" localSheetId="12">#REF!</definedName>
    <definedName name="prazo_44" localSheetId="13">#REF!</definedName>
    <definedName name="prazo_44" localSheetId="14">#REF!</definedName>
    <definedName name="prazo_44" localSheetId="15">#REF!</definedName>
    <definedName name="prazo_44" localSheetId="16">#REF!</definedName>
    <definedName name="prazo_44" localSheetId="17">#REF!</definedName>
    <definedName name="prazo_44" localSheetId="18">#REF!</definedName>
    <definedName name="prazo_44" localSheetId="3">#REF!</definedName>
    <definedName name="prazo_44" localSheetId="5">#REF!</definedName>
    <definedName name="prazo_44" localSheetId="6">#REF!</definedName>
    <definedName name="prazo_44" localSheetId="8">#REF!</definedName>
    <definedName name="prazo_44" localSheetId="9">#REF!</definedName>
    <definedName name="prazo_44" localSheetId="0">#REF!</definedName>
    <definedName name="prazo_44">#REF!</definedName>
    <definedName name="prazo_5" localSheetId="10">#REF!</definedName>
    <definedName name="prazo_5" localSheetId="12">#REF!</definedName>
    <definedName name="prazo_5" localSheetId="13">#REF!</definedName>
    <definedName name="prazo_5" localSheetId="14">#REF!</definedName>
    <definedName name="prazo_5" localSheetId="15">#REF!</definedName>
    <definedName name="prazo_5" localSheetId="16">#REF!</definedName>
    <definedName name="prazo_5" localSheetId="17">#REF!</definedName>
    <definedName name="prazo_5" localSheetId="18">#REF!</definedName>
    <definedName name="prazo_5" localSheetId="3">#REF!</definedName>
    <definedName name="prazo_5" localSheetId="5">#REF!</definedName>
    <definedName name="prazo_5" localSheetId="6">#REF!</definedName>
    <definedName name="prazo_5" localSheetId="8">#REF!</definedName>
    <definedName name="prazo_5" localSheetId="9">#REF!</definedName>
    <definedName name="prazo_5" localSheetId="0">#REF!</definedName>
    <definedName name="prazo_5">#REF!</definedName>
    <definedName name="prazo_6" localSheetId="10">#REF!</definedName>
    <definedName name="prazo_6" localSheetId="12">#REF!</definedName>
    <definedName name="prazo_6" localSheetId="13">#REF!</definedName>
    <definedName name="prazo_6" localSheetId="14">#REF!</definedName>
    <definedName name="prazo_6" localSheetId="15">#REF!</definedName>
    <definedName name="prazo_6" localSheetId="16">#REF!</definedName>
    <definedName name="prazo_6" localSheetId="17">#REF!</definedName>
    <definedName name="prazo_6" localSheetId="18">#REF!</definedName>
    <definedName name="prazo_6" localSheetId="3">#REF!</definedName>
    <definedName name="prazo_6" localSheetId="5">#REF!</definedName>
    <definedName name="prazo_6" localSheetId="6">#REF!</definedName>
    <definedName name="prazo_6" localSheetId="8">#REF!</definedName>
    <definedName name="prazo_6" localSheetId="9">#REF!</definedName>
    <definedName name="prazo_6" localSheetId="0">#REF!</definedName>
    <definedName name="prazo_6">#REF!</definedName>
    <definedName name="prazo_7" localSheetId="0">#REF!</definedName>
    <definedName name="prazo_7">#N/A</definedName>
    <definedName name="prazo_8" localSheetId="0">#REF!</definedName>
    <definedName name="prazo_8">#N/A</definedName>
    <definedName name="prazo_9" localSheetId="0">#REF!</definedName>
    <definedName name="prazo_9">#N/A</definedName>
    <definedName name="Print_Area_2" localSheetId="16">'[5](11)Enc.Soc.'!#REF!</definedName>
    <definedName name="Print_Area_2" localSheetId="18">'[3](04)Enc.Soc.'!#REF!</definedName>
    <definedName name="Print_Area_2">'[5](11)Enc.Soc.'!#REF!</definedName>
    <definedName name="Print_Area_4" localSheetId="16">#REF!</definedName>
    <definedName name="Print_Area_4">#REF!</definedName>
    <definedName name="Print_Area_8" localSheetId="16">#REF!</definedName>
    <definedName name="Print_Area_8">#REF!</definedName>
    <definedName name="Pro_labore" localSheetId="16">#REF!</definedName>
    <definedName name="Pro_labore">#REF!</definedName>
    <definedName name="q">#N/A</definedName>
    <definedName name="recapagem" localSheetId="16">#REF!</definedName>
    <definedName name="recapagem">#REF!</definedName>
    <definedName name="receita_publicidade" localSheetId="16">#REF!</definedName>
    <definedName name="receita_publicidade">#REF!</definedName>
    <definedName name="sal_cobrador" localSheetId="16">#REF!</definedName>
    <definedName name="sal_cobrador">#REF!</definedName>
    <definedName name="sal_fiscal" localSheetId="16">#REF!</definedName>
    <definedName name="sal_fiscal">#REF!</definedName>
    <definedName name="sal_motorista" localSheetId="16">#REF!</definedName>
    <definedName name="sal_motorista">#REF!</definedName>
    <definedName name="salário" localSheetId="0">#REF!</definedName>
    <definedName name="salário">#N/A</definedName>
    <definedName name="salário_1" localSheetId="0">#REF!</definedName>
    <definedName name="salário_1">#N/A</definedName>
    <definedName name="salário_10" localSheetId="10">#REF!</definedName>
    <definedName name="salário_10" localSheetId="12">#REF!</definedName>
    <definedName name="salário_10" localSheetId="13">#REF!</definedName>
    <definedName name="salário_10" localSheetId="14">#REF!</definedName>
    <definedName name="salário_10" localSheetId="15">#REF!</definedName>
    <definedName name="salário_10" localSheetId="16">#REF!</definedName>
    <definedName name="salário_10" localSheetId="17">#REF!</definedName>
    <definedName name="salário_10" localSheetId="18">#REF!</definedName>
    <definedName name="salário_10" localSheetId="3">#REF!</definedName>
    <definedName name="salário_10" localSheetId="4">#REF!</definedName>
    <definedName name="salário_10" localSheetId="5">#REF!</definedName>
    <definedName name="salário_10" localSheetId="6">#REF!</definedName>
    <definedName name="salário_10" localSheetId="8">#REF!</definedName>
    <definedName name="salário_10" localSheetId="9">#REF!</definedName>
    <definedName name="salário_10" localSheetId="0">#REF!</definedName>
    <definedName name="salário_10">#REF!</definedName>
    <definedName name="salário_11" localSheetId="10">#REF!</definedName>
    <definedName name="salário_11" localSheetId="12">#REF!</definedName>
    <definedName name="salário_11" localSheetId="13">#REF!</definedName>
    <definedName name="salário_11" localSheetId="14">#REF!</definedName>
    <definedName name="salário_11" localSheetId="15">#REF!</definedName>
    <definedName name="salário_11" localSheetId="16">#REF!</definedName>
    <definedName name="salário_11" localSheetId="17">#REF!</definedName>
    <definedName name="salário_11" localSheetId="18">#REF!</definedName>
    <definedName name="salário_11" localSheetId="3">#REF!</definedName>
    <definedName name="salário_11" localSheetId="5">#REF!</definedName>
    <definedName name="salário_11" localSheetId="6">#REF!</definedName>
    <definedName name="salário_11" localSheetId="8">#REF!</definedName>
    <definedName name="salário_11" localSheetId="9">#REF!</definedName>
    <definedName name="salário_11" localSheetId="0">#REF!</definedName>
    <definedName name="salário_11">#REF!</definedName>
    <definedName name="salário_11_1">NA()</definedName>
    <definedName name="salário_12" localSheetId="10">#REF!</definedName>
    <definedName name="salário_12" localSheetId="12">#REF!</definedName>
    <definedName name="salário_12" localSheetId="13">#REF!</definedName>
    <definedName name="salário_12" localSheetId="14">#REF!</definedName>
    <definedName name="salário_12" localSheetId="15">#REF!</definedName>
    <definedName name="salário_12" localSheetId="16">#REF!</definedName>
    <definedName name="salário_12" localSheetId="17">#REF!</definedName>
    <definedName name="salário_12" localSheetId="18">#REF!</definedName>
    <definedName name="salário_12" localSheetId="3">#REF!</definedName>
    <definedName name="salário_12" localSheetId="4">#REF!</definedName>
    <definedName name="salário_12" localSheetId="5">#REF!</definedName>
    <definedName name="salário_12" localSheetId="6">#REF!</definedName>
    <definedName name="salário_12" localSheetId="8">#REF!</definedName>
    <definedName name="salário_12" localSheetId="9">#REF!</definedName>
    <definedName name="salário_12" localSheetId="0">#REF!</definedName>
    <definedName name="salário_12">#REF!</definedName>
    <definedName name="salário_18" localSheetId="10">#REF!</definedName>
    <definedName name="salário_18" localSheetId="12">#REF!</definedName>
    <definedName name="salário_18" localSheetId="13">#REF!</definedName>
    <definedName name="salário_18" localSheetId="14">#REF!</definedName>
    <definedName name="salário_18" localSheetId="15">#REF!</definedName>
    <definedName name="salário_18" localSheetId="16">#REF!</definedName>
    <definedName name="salário_18" localSheetId="17">#REF!</definedName>
    <definedName name="salário_18" localSheetId="18">#REF!</definedName>
    <definedName name="salário_18" localSheetId="3">#REF!</definedName>
    <definedName name="salário_18" localSheetId="4">#REF!</definedName>
    <definedName name="salário_18" localSheetId="5">#REF!</definedName>
    <definedName name="salário_18" localSheetId="6">#REF!</definedName>
    <definedName name="salário_18" localSheetId="8">#REF!</definedName>
    <definedName name="salário_18" localSheetId="9">#REF!</definedName>
    <definedName name="salário_18" localSheetId="0">#REF!</definedName>
    <definedName name="salário_18">#REF!</definedName>
    <definedName name="salário_19" localSheetId="10">#REF!</definedName>
    <definedName name="salário_19" localSheetId="12">#REF!</definedName>
    <definedName name="salário_19" localSheetId="13">#REF!</definedName>
    <definedName name="salário_19" localSheetId="14">#REF!</definedName>
    <definedName name="salário_19" localSheetId="15">#REF!</definedName>
    <definedName name="salário_19" localSheetId="16">#REF!</definedName>
    <definedName name="salário_19" localSheetId="17">#REF!</definedName>
    <definedName name="salário_19" localSheetId="18">#REF!</definedName>
    <definedName name="salário_19" localSheetId="3">#REF!</definedName>
    <definedName name="salário_19" localSheetId="5">#REF!</definedName>
    <definedName name="salário_19" localSheetId="6">#REF!</definedName>
    <definedName name="salário_19" localSheetId="8">#REF!</definedName>
    <definedName name="salário_19" localSheetId="9">#REF!</definedName>
    <definedName name="salário_19" localSheetId="0">#REF!</definedName>
    <definedName name="salário_19">#REF!</definedName>
    <definedName name="salário_20" localSheetId="10">#REF!</definedName>
    <definedName name="salário_20" localSheetId="12">#REF!</definedName>
    <definedName name="salário_20" localSheetId="13">#REF!</definedName>
    <definedName name="salário_20" localSheetId="14">#REF!</definedName>
    <definedName name="salário_20" localSheetId="15">#REF!</definedName>
    <definedName name="salário_20" localSheetId="16">#REF!</definedName>
    <definedName name="salário_20" localSheetId="17">#REF!</definedName>
    <definedName name="salário_20" localSheetId="18">#REF!</definedName>
    <definedName name="salário_20" localSheetId="3">#REF!</definedName>
    <definedName name="salário_20" localSheetId="4">#REF!</definedName>
    <definedName name="salário_20" localSheetId="5">#REF!</definedName>
    <definedName name="salário_20" localSheetId="6">#REF!</definedName>
    <definedName name="salário_20" localSheetId="8">#REF!</definedName>
    <definedName name="salário_20" localSheetId="9">#REF!</definedName>
    <definedName name="salário_20" localSheetId="0">#REF!</definedName>
    <definedName name="salário_20">#REF!</definedName>
    <definedName name="salário_21" localSheetId="10">#REF!</definedName>
    <definedName name="salário_21" localSheetId="12">#REF!</definedName>
    <definedName name="salário_21" localSheetId="13">#REF!</definedName>
    <definedName name="salário_21" localSheetId="14">#REF!</definedName>
    <definedName name="salário_21" localSheetId="15">#REF!</definedName>
    <definedName name="salário_21" localSheetId="16">#REF!</definedName>
    <definedName name="salário_21" localSheetId="17">#REF!</definedName>
    <definedName name="salário_21" localSheetId="18">#REF!</definedName>
    <definedName name="salário_21" localSheetId="3">#REF!</definedName>
    <definedName name="salário_21" localSheetId="4">#REF!</definedName>
    <definedName name="salário_21" localSheetId="5">#REF!</definedName>
    <definedName name="salário_21" localSheetId="6">#REF!</definedName>
    <definedName name="salário_21" localSheetId="8">#REF!</definedName>
    <definedName name="salário_21" localSheetId="9">#REF!</definedName>
    <definedName name="salário_21" localSheetId="0">#REF!</definedName>
    <definedName name="salário_21">#REF!</definedName>
    <definedName name="salário_22" localSheetId="10">#REF!</definedName>
    <definedName name="salário_22" localSheetId="12">#REF!</definedName>
    <definedName name="salário_22" localSheetId="13">#REF!</definedName>
    <definedName name="salário_22" localSheetId="14">#REF!</definedName>
    <definedName name="salário_22" localSheetId="15">#REF!</definedName>
    <definedName name="salário_22" localSheetId="16">#REF!</definedName>
    <definedName name="salário_22" localSheetId="17">#REF!</definedName>
    <definedName name="salário_22" localSheetId="18">#REF!</definedName>
    <definedName name="salário_22" localSheetId="3">#REF!</definedName>
    <definedName name="salário_22" localSheetId="4">#REF!</definedName>
    <definedName name="salário_22" localSheetId="5">#REF!</definedName>
    <definedName name="salário_22" localSheetId="6">#REF!</definedName>
    <definedName name="salário_22" localSheetId="8">#REF!</definedName>
    <definedName name="salário_22" localSheetId="9">#REF!</definedName>
    <definedName name="salário_22" localSheetId="0">#REF!</definedName>
    <definedName name="salário_22">#REF!</definedName>
    <definedName name="salário_23" localSheetId="10">#REF!</definedName>
    <definedName name="salário_23" localSheetId="12">#REF!</definedName>
    <definedName name="salário_23" localSheetId="13">#REF!</definedName>
    <definedName name="salário_23" localSheetId="14">#REF!</definedName>
    <definedName name="salário_23" localSheetId="15">#REF!</definedName>
    <definedName name="salário_23" localSheetId="16">#REF!</definedName>
    <definedName name="salário_23" localSheetId="17">#REF!</definedName>
    <definedName name="salário_23" localSheetId="18">#REF!</definedName>
    <definedName name="salário_23" localSheetId="3">#REF!</definedName>
    <definedName name="salário_23" localSheetId="4">#REF!</definedName>
    <definedName name="salário_23" localSheetId="5">#REF!</definedName>
    <definedName name="salário_23" localSheetId="6">#REF!</definedName>
    <definedName name="salário_23" localSheetId="8">#REF!</definedName>
    <definedName name="salário_23" localSheetId="9">#REF!</definedName>
    <definedName name="salário_23" localSheetId="0">#REF!</definedName>
    <definedName name="salário_23">#REF!</definedName>
    <definedName name="salário_24" localSheetId="10">#REF!</definedName>
    <definedName name="salário_24" localSheetId="12">#REF!</definedName>
    <definedName name="salário_24" localSheetId="13">#REF!</definedName>
    <definedName name="salário_24" localSheetId="14">#REF!</definedName>
    <definedName name="salário_24" localSheetId="15">#REF!</definedName>
    <definedName name="salário_24" localSheetId="16">#REF!</definedName>
    <definedName name="salário_24" localSheetId="17">#REF!</definedName>
    <definedName name="salário_24" localSheetId="18">#REF!</definedName>
    <definedName name="salário_24" localSheetId="3">#REF!</definedName>
    <definedName name="salário_24" localSheetId="4">#REF!</definedName>
    <definedName name="salário_24" localSheetId="5">#REF!</definedName>
    <definedName name="salário_24" localSheetId="6">#REF!</definedName>
    <definedName name="salário_24" localSheetId="8">#REF!</definedName>
    <definedName name="salário_24" localSheetId="9">#REF!</definedName>
    <definedName name="salário_24" localSheetId="0">#REF!</definedName>
    <definedName name="salário_24">#REF!</definedName>
    <definedName name="salário_25" localSheetId="10">#REF!</definedName>
    <definedName name="salário_25" localSheetId="12">#REF!</definedName>
    <definedName name="salário_25" localSheetId="13">#REF!</definedName>
    <definedName name="salário_25" localSheetId="14">#REF!</definedName>
    <definedName name="salário_25" localSheetId="15">#REF!</definedName>
    <definedName name="salário_25" localSheetId="16">#REF!</definedName>
    <definedName name="salário_25" localSheetId="17">#REF!</definedName>
    <definedName name="salário_25" localSheetId="18">#REF!</definedName>
    <definedName name="salário_25" localSheetId="3">#REF!</definedName>
    <definedName name="salário_25" localSheetId="4">#REF!</definedName>
    <definedName name="salário_25" localSheetId="5">#REF!</definedName>
    <definedName name="salário_25" localSheetId="6">#REF!</definedName>
    <definedName name="salário_25" localSheetId="8">#REF!</definedName>
    <definedName name="salário_25" localSheetId="9">#REF!</definedName>
    <definedName name="salário_25" localSheetId="0">#REF!</definedName>
    <definedName name="salário_25">#REF!</definedName>
    <definedName name="salário_26" localSheetId="10">#REF!</definedName>
    <definedName name="salário_26" localSheetId="12">#REF!</definedName>
    <definedName name="salário_26" localSheetId="13">#REF!</definedName>
    <definedName name="salário_26" localSheetId="14">#REF!</definedName>
    <definedName name="salário_26" localSheetId="15">#REF!</definedName>
    <definedName name="salário_26" localSheetId="16">#REF!</definedName>
    <definedName name="salário_26" localSheetId="17">#REF!</definedName>
    <definedName name="salário_26" localSheetId="18">#REF!</definedName>
    <definedName name="salário_26" localSheetId="3">#REF!</definedName>
    <definedName name="salário_26" localSheetId="4">#REF!</definedName>
    <definedName name="salário_26" localSheetId="5">#REF!</definedName>
    <definedName name="salário_26" localSheetId="6">#REF!</definedName>
    <definedName name="salário_26" localSheetId="8">#REF!</definedName>
    <definedName name="salário_26" localSheetId="9">#REF!</definedName>
    <definedName name="salário_26" localSheetId="0">#REF!</definedName>
    <definedName name="salário_26">#REF!</definedName>
    <definedName name="salário_27" localSheetId="10">#REF!</definedName>
    <definedName name="salário_27" localSheetId="12">#REF!</definedName>
    <definedName name="salário_27" localSheetId="13">#REF!</definedName>
    <definedName name="salário_27" localSheetId="14">#REF!</definedName>
    <definedName name="salário_27" localSheetId="15">#REF!</definedName>
    <definedName name="salário_27" localSheetId="16">#REF!</definedName>
    <definedName name="salário_27" localSheetId="17">#REF!</definedName>
    <definedName name="salário_27" localSheetId="18">#REF!</definedName>
    <definedName name="salário_27" localSheetId="3">#REF!</definedName>
    <definedName name="salário_27" localSheetId="4">#REF!</definedName>
    <definedName name="salário_27" localSheetId="5">#REF!</definedName>
    <definedName name="salário_27" localSheetId="6">#REF!</definedName>
    <definedName name="salário_27" localSheetId="8">#REF!</definedName>
    <definedName name="salário_27" localSheetId="9">#REF!</definedName>
    <definedName name="salário_27" localSheetId="0">#REF!</definedName>
    <definedName name="salário_27">#REF!</definedName>
    <definedName name="salário_28" localSheetId="10">#REF!</definedName>
    <definedName name="salário_28" localSheetId="12">#REF!</definedName>
    <definedName name="salário_28" localSheetId="13">#REF!</definedName>
    <definedName name="salário_28" localSheetId="14">#REF!</definedName>
    <definedName name="salário_28" localSheetId="15">#REF!</definedName>
    <definedName name="salário_28" localSheetId="16">#REF!</definedName>
    <definedName name="salário_28" localSheetId="17">#REF!</definedName>
    <definedName name="salário_28" localSheetId="18">#REF!</definedName>
    <definedName name="salário_28" localSheetId="3">#REF!</definedName>
    <definedName name="salário_28" localSheetId="4">#REF!</definedName>
    <definedName name="salário_28" localSheetId="5">#REF!</definedName>
    <definedName name="salário_28" localSheetId="6">#REF!</definedName>
    <definedName name="salário_28" localSheetId="8">#REF!</definedName>
    <definedName name="salário_28" localSheetId="9">#REF!</definedName>
    <definedName name="salário_28" localSheetId="0">#REF!</definedName>
    <definedName name="salário_28">#REF!</definedName>
    <definedName name="salário_29" localSheetId="10">#REF!</definedName>
    <definedName name="salário_29" localSheetId="12">#REF!</definedName>
    <definedName name="salário_29" localSheetId="13">#REF!</definedName>
    <definedName name="salário_29" localSheetId="14">#REF!</definedName>
    <definedName name="salário_29" localSheetId="15">#REF!</definedName>
    <definedName name="salário_29" localSheetId="16">#REF!</definedName>
    <definedName name="salário_29" localSheetId="17">#REF!</definedName>
    <definedName name="salário_29" localSheetId="18">#REF!</definedName>
    <definedName name="salário_29" localSheetId="3">#REF!</definedName>
    <definedName name="salário_29" localSheetId="4">#REF!</definedName>
    <definedName name="salário_29" localSheetId="5">#REF!</definedName>
    <definedName name="salário_29" localSheetId="6">#REF!</definedName>
    <definedName name="salário_29" localSheetId="8">#REF!</definedName>
    <definedName name="salário_29" localSheetId="9">#REF!</definedName>
    <definedName name="salário_29" localSheetId="0">#REF!</definedName>
    <definedName name="salário_29">#REF!</definedName>
    <definedName name="salário_30" localSheetId="10">#REF!</definedName>
    <definedName name="salário_30" localSheetId="12">#REF!</definedName>
    <definedName name="salário_30" localSheetId="13">#REF!</definedName>
    <definedName name="salário_30" localSheetId="14">#REF!</definedName>
    <definedName name="salário_30" localSheetId="15">#REF!</definedName>
    <definedName name="salário_30" localSheetId="16">#REF!</definedName>
    <definedName name="salário_30" localSheetId="17">#REF!</definedName>
    <definedName name="salário_30" localSheetId="18">#REF!</definedName>
    <definedName name="salário_30" localSheetId="3">#REF!</definedName>
    <definedName name="salário_30" localSheetId="4">#REF!</definedName>
    <definedName name="salário_30" localSheetId="5">#REF!</definedName>
    <definedName name="salário_30" localSheetId="6">#REF!</definedName>
    <definedName name="salário_30" localSheetId="8">#REF!</definedName>
    <definedName name="salário_30" localSheetId="9">#REF!</definedName>
    <definedName name="salário_30" localSheetId="0">#REF!</definedName>
    <definedName name="salário_30">#REF!</definedName>
    <definedName name="salário_31" localSheetId="10">#REF!</definedName>
    <definedName name="salário_31" localSheetId="12">#REF!</definedName>
    <definedName name="salário_31" localSheetId="13">#REF!</definedName>
    <definedName name="salário_31" localSheetId="14">#REF!</definedName>
    <definedName name="salário_31" localSheetId="15">#REF!</definedName>
    <definedName name="salário_31" localSheetId="16">#REF!</definedName>
    <definedName name="salário_31" localSheetId="17">#REF!</definedName>
    <definedName name="salário_31" localSheetId="18">#REF!</definedName>
    <definedName name="salário_31" localSheetId="3">#REF!</definedName>
    <definedName name="salário_31" localSheetId="4">#REF!</definedName>
    <definedName name="salário_31" localSheetId="5">#REF!</definedName>
    <definedName name="salário_31" localSheetId="6">#REF!</definedName>
    <definedName name="salário_31" localSheetId="8">#REF!</definedName>
    <definedName name="salário_31" localSheetId="9">#REF!</definedName>
    <definedName name="salário_31" localSheetId="0">#REF!</definedName>
    <definedName name="salário_31">#REF!</definedName>
    <definedName name="salário_32" localSheetId="10">#REF!</definedName>
    <definedName name="salário_32" localSheetId="12">#REF!</definedName>
    <definedName name="salário_32" localSheetId="13">#REF!</definedName>
    <definedName name="salário_32" localSheetId="14">#REF!</definedName>
    <definedName name="salário_32" localSheetId="15">#REF!</definedName>
    <definedName name="salário_32" localSheetId="16">#REF!</definedName>
    <definedName name="salário_32" localSheetId="17">#REF!</definedName>
    <definedName name="salário_32" localSheetId="18">#REF!</definedName>
    <definedName name="salário_32" localSheetId="3">#REF!</definedName>
    <definedName name="salário_32" localSheetId="4">#REF!</definedName>
    <definedName name="salário_32" localSheetId="5">#REF!</definedName>
    <definedName name="salário_32" localSheetId="6">#REF!</definedName>
    <definedName name="salário_32" localSheetId="8">#REF!</definedName>
    <definedName name="salário_32" localSheetId="9">#REF!</definedName>
    <definedName name="salário_32" localSheetId="0">#REF!</definedName>
    <definedName name="salário_32">#REF!</definedName>
    <definedName name="salário_33" localSheetId="10">#REF!</definedName>
    <definedName name="salário_33" localSheetId="12">#REF!</definedName>
    <definedName name="salário_33" localSheetId="13">#REF!</definedName>
    <definedName name="salário_33" localSheetId="14">#REF!</definedName>
    <definedName name="salário_33" localSheetId="15">#REF!</definedName>
    <definedName name="salário_33" localSheetId="16">#REF!</definedName>
    <definedName name="salário_33" localSheetId="17">#REF!</definedName>
    <definedName name="salário_33" localSheetId="18">#REF!</definedName>
    <definedName name="salário_33" localSheetId="3">#REF!</definedName>
    <definedName name="salário_33" localSheetId="4">#REF!</definedName>
    <definedName name="salário_33" localSheetId="5">#REF!</definedName>
    <definedName name="salário_33" localSheetId="6">#REF!</definedName>
    <definedName name="salário_33" localSheetId="8">#REF!</definedName>
    <definedName name="salário_33" localSheetId="9">#REF!</definedName>
    <definedName name="salário_33" localSheetId="0">#REF!</definedName>
    <definedName name="salário_33">#REF!</definedName>
    <definedName name="salário_34" localSheetId="10">#REF!</definedName>
    <definedName name="salário_34" localSheetId="12">#REF!</definedName>
    <definedName name="salário_34" localSheetId="13">#REF!</definedName>
    <definedName name="salário_34" localSheetId="14">#REF!</definedName>
    <definedName name="salário_34" localSheetId="15">#REF!</definedName>
    <definedName name="salário_34" localSheetId="16">#REF!</definedName>
    <definedName name="salário_34" localSheetId="17">#REF!</definedName>
    <definedName name="salário_34" localSheetId="18">#REF!</definedName>
    <definedName name="salário_34" localSheetId="3">#REF!</definedName>
    <definedName name="salário_34" localSheetId="4">#REF!</definedName>
    <definedName name="salário_34" localSheetId="5">#REF!</definedName>
    <definedName name="salário_34" localSheetId="6">#REF!</definedName>
    <definedName name="salário_34" localSheetId="8">#REF!</definedName>
    <definedName name="salário_34" localSheetId="9">#REF!</definedName>
    <definedName name="salário_34" localSheetId="0">#REF!</definedName>
    <definedName name="salário_34">#REF!</definedName>
    <definedName name="salário_35" localSheetId="10">#REF!</definedName>
    <definedName name="salário_35" localSheetId="12">#REF!</definedName>
    <definedName name="salário_35" localSheetId="13">#REF!</definedName>
    <definedName name="salário_35" localSheetId="14">#REF!</definedName>
    <definedName name="salário_35" localSheetId="15">#REF!</definedName>
    <definedName name="salário_35" localSheetId="16">#REF!</definedName>
    <definedName name="salário_35" localSheetId="17">#REF!</definedName>
    <definedName name="salário_35" localSheetId="18">#REF!</definedName>
    <definedName name="salário_35" localSheetId="3">#REF!</definedName>
    <definedName name="salário_35" localSheetId="4">#REF!</definedName>
    <definedName name="salário_35" localSheetId="5">#REF!</definedName>
    <definedName name="salário_35" localSheetId="6">#REF!</definedName>
    <definedName name="salário_35" localSheetId="8">#REF!</definedName>
    <definedName name="salário_35" localSheetId="9">#REF!</definedName>
    <definedName name="salário_35" localSheetId="0">#REF!</definedName>
    <definedName name="salário_35">#REF!</definedName>
    <definedName name="salário_36" localSheetId="10">#REF!</definedName>
    <definedName name="salário_36" localSheetId="12">#REF!</definedName>
    <definedName name="salário_36" localSheetId="13">#REF!</definedName>
    <definedName name="salário_36" localSheetId="14">#REF!</definedName>
    <definedName name="salário_36" localSheetId="15">#REF!</definedName>
    <definedName name="salário_36" localSheetId="16">#REF!</definedName>
    <definedName name="salário_36" localSheetId="17">#REF!</definedName>
    <definedName name="salário_36" localSheetId="18">#REF!</definedName>
    <definedName name="salário_36" localSheetId="3">#REF!</definedName>
    <definedName name="salário_36" localSheetId="4">#REF!</definedName>
    <definedName name="salário_36" localSheetId="5">#REF!</definedName>
    <definedName name="salário_36" localSheetId="6">#REF!</definedName>
    <definedName name="salário_36" localSheetId="8">#REF!</definedName>
    <definedName name="salário_36" localSheetId="9">#REF!</definedName>
    <definedName name="salário_36" localSheetId="0">#REF!</definedName>
    <definedName name="salário_36">#REF!</definedName>
    <definedName name="salário_37" localSheetId="10">#REF!</definedName>
    <definedName name="salário_37" localSheetId="12">#REF!</definedName>
    <definedName name="salário_37" localSheetId="13">#REF!</definedName>
    <definedName name="salário_37" localSheetId="14">#REF!</definedName>
    <definedName name="salário_37" localSheetId="15">#REF!</definedName>
    <definedName name="salário_37" localSheetId="16">#REF!</definedName>
    <definedName name="salário_37" localSheetId="17">#REF!</definedName>
    <definedName name="salário_37" localSheetId="18">#REF!</definedName>
    <definedName name="salário_37" localSheetId="3">#REF!</definedName>
    <definedName name="salário_37" localSheetId="4">#REF!</definedName>
    <definedName name="salário_37" localSheetId="5">#REF!</definedName>
    <definedName name="salário_37" localSheetId="6">#REF!</definedName>
    <definedName name="salário_37" localSheetId="8">#REF!</definedName>
    <definedName name="salário_37" localSheetId="9">#REF!</definedName>
    <definedName name="salário_37" localSheetId="0">#REF!</definedName>
    <definedName name="salário_37">#REF!</definedName>
    <definedName name="salário_38" localSheetId="10">#REF!</definedName>
    <definedName name="salário_38" localSheetId="12">#REF!</definedName>
    <definedName name="salário_38" localSheetId="13">#REF!</definedName>
    <definedName name="salário_38" localSheetId="14">#REF!</definedName>
    <definedName name="salário_38" localSheetId="15">#REF!</definedName>
    <definedName name="salário_38" localSheetId="16">#REF!</definedName>
    <definedName name="salário_38" localSheetId="17">#REF!</definedName>
    <definedName name="salário_38" localSheetId="18">#REF!</definedName>
    <definedName name="salário_38" localSheetId="3">#REF!</definedName>
    <definedName name="salário_38" localSheetId="4">#REF!</definedName>
    <definedName name="salário_38" localSheetId="5">#REF!</definedName>
    <definedName name="salário_38" localSheetId="6">#REF!</definedName>
    <definedName name="salário_38" localSheetId="8">#REF!</definedName>
    <definedName name="salário_38" localSheetId="9">#REF!</definedName>
    <definedName name="salário_38" localSheetId="0">#REF!</definedName>
    <definedName name="salário_38">#REF!</definedName>
    <definedName name="salário_39" localSheetId="10">#REF!</definedName>
    <definedName name="salário_39" localSheetId="12">#REF!</definedName>
    <definedName name="salário_39" localSheetId="13">#REF!</definedName>
    <definedName name="salário_39" localSheetId="14">#REF!</definedName>
    <definedName name="salário_39" localSheetId="15">#REF!</definedName>
    <definedName name="salário_39" localSheetId="16">#REF!</definedName>
    <definedName name="salário_39" localSheetId="17">#REF!</definedName>
    <definedName name="salário_39" localSheetId="18">#REF!</definedName>
    <definedName name="salário_39" localSheetId="3">#REF!</definedName>
    <definedName name="salário_39" localSheetId="5">#REF!</definedName>
    <definedName name="salário_39" localSheetId="6">#REF!</definedName>
    <definedName name="salário_39" localSheetId="8">#REF!</definedName>
    <definedName name="salário_39" localSheetId="9">#REF!</definedName>
    <definedName name="salário_39" localSheetId="0">#REF!</definedName>
    <definedName name="salário_39">#REF!</definedName>
    <definedName name="salario_40" localSheetId="10">#REF!</definedName>
    <definedName name="salario_40" localSheetId="12">#REF!</definedName>
    <definedName name="salario_40" localSheetId="13">#REF!</definedName>
    <definedName name="salario_40" localSheetId="14">#REF!</definedName>
    <definedName name="salario_40" localSheetId="15">#REF!</definedName>
    <definedName name="salario_40" localSheetId="16">#REF!</definedName>
    <definedName name="salario_40" localSheetId="17">#REF!</definedName>
    <definedName name="salario_40" localSheetId="18">#REF!</definedName>
    <definedName name="salario_40" localSheetId="3">#REF!</definedName>
    <definedName name="salario_40" localSheetId="5">#REF!</definedName>
    <definedName name="salario_40" localSheetId="6">#REF!</definedName>
    <definedName name="salario_40" localSheetId="8">#REF!</definedName>
    <definedName name="salario_40" localSheetId="9">#REF!</definedName>
    <definedName name="salario_40" localSheetId="0">#REF!</definedName>
    <definedName name="salario_40">#REF!</definedName>
    <definedName name="salario_41" localSheetId="10">#REF!</definedName>
    <definedName name="salario_41" localSheetId="12">#REF!</definedName>
    <definedName name="salario_41" localSheetId="13">#REF!</definedName>
    <definedName name="salario_41" localSheetId="14">#REF!</definedName>
    <definedName name="salario_41" localSheetId="15">#REF!</definedName>
    <definedName name="salario_41" localSheetId="16">#REF!</definedName>
    <definedName name="salario_41" localSheetId="17">#REF!</definedName>
    <definedName name="salario_41" localSheetId="18">#REF!</definedName>
    <definedName name="salario_41" localSheetId="3">#REF!</definedName>
    <definedName name="salario_41" localSheetId="5">#REF!</definedName>
    <definedName name="salario_41" localSheetId="6">#REF!</definedName>
    <definedName name="salario_41" localSheetId="8">#REF!</definedName>
    <definedName name="salario_41" localSheetId="9">#REF!</definedName>
    <definedName name="salario_41" localSheetId="0">#REF!</definedName>
    <definedName name="salario_41">#REF!</definedName>
    <definedName name="salário_42" localSheetId="10">#REF!</definedName>
    <definedName name="salário_42" localSheetId="12">#REF!</definedName>
    <definedName name="salário_42" localSheetId="13">#REF!</definedName>
    <definedName name="salário_42" localSheetId="14">#REF!</definedName>
    <definedName name="salário_42" localSheetId="15">#REF!</definedName>
    <definedName name="salário_42" localSheetId="16">#REF!</definedName>
    <definedName name="salário_42" localSheetId="17">#REF!</definedName>
    <definedName name="salário_42" localSheetId="18">#REF!</definedName>
    <definedName name="salário_42" localSheetId="3">#REF!</definedName>
    <definedName name="salário_42" localSheetId="5">#REF!</definedName>
    <definedName name="salário_42" localSheetId="6">#REF!</definedName>
    <definedName name="salário_42" localSheetId="8">#REF!</definedName>
    <definedName name="salário_42" localSheetId="9">#REF!</definedName>
    <definedName name="salário_42" localSheetId="0">#REF!</definedName>
    <definedName name="salário_42">#REF!</definedName>
    <definedName name="salário_43" localSheetId="10">#REF!</definedName>
    <definedName name="salário_43" localSheetId="12">#REF!</definedName>
    <definedName name="salário_43" localSheetId="13">#REF!</definedName>
    <definedName name="salário_43" localSheetId="14">#REF!</definedName>
    <definedName name="salário_43" localSheetId="15">#REF!</definedName>
    <definedName name="salário_43" localSheetId="16">#REF!</definedName>
    <definedName name="salário_43" localSheetId="17">#REF!</definedName>
    <definedName name="salário_43" localSheetId="18">#REF!</definedName>
    <definedName name="salário_43" localSheetId="3">#REF!</definedName>
    <definedName name="salário_43" localSheetId="5">#REF!</definedName>
    <definedName name="salário_43" localSheetId="6">#REF!</definedName>
    <definedName name="salário_43" localSheetId="8">#REF!</definedName>
    <definedName name="salário_43" localSheetId="9">#REF!</definedName>
    <definedName name="salário_43" localSheetId="0">#REF!</definedName>
    <definedName name="salário_43">#REF!</definedName>
    <definedName name="salário_44" localSheetId="10">#REF!</definedName>
    <definedName name="salário_44" localSheetId="12">#REF!</definedName>
    <definedName name="salário_44" localSheetId="13">#REF!</definedName>
    <definedName name="salário_44" localSheetId="14">#REF!</definedName>
    <definedName name="salário_44" localSheetId="15">#REF!</definedName>
    <definedName name="salário_44" localSheetId="16">#REF!</definedName>
    <definedName name="salário_44" localSheetId="17">#REF!</definedName>
    <definedName name="salário_44" localSheetId="18">#REF!</definedName>
    <definedName name="salário_44" localSheetId="3">#REF!</definedName>
    <definedName name="salário_44" localSheetId="5">#REF!</definedName>
    <definedName name="salário_44" localSheetId="6">#REF!</definedName>
    <definedName name="salário_44" localSheetId="8">#REF!</definedName>
    <definedName name="salário_44" localSheetId="9">#REF!</definedName>
    <definedName name="salário_44" localSheetId="0">#REF!</definedName>
    <definedName name="salário_44">#REF!</definedName>
    <definedName name="salário_45" localSheetId="10">#REF!</definedName>
    <definedName name="salário_45" localSheetId="12">#REF!</definedName>
    <definedName name="salário_45" localSheetId="13">#REF!</definedName>
    <definedName name="salário_45" localSheetId="14">#REF!</definedName>
    <definedName name="salário_45" localSheetId="15">#REF!</definedName>
    <definedName name="salário_45" localSheetId="16">#REF!</definedName>
    <definedName name="salário_45" localSheetId="17">#REF!</definedName>
    <definedName name="salário_45" localSheetId="18">#REF!</definedName>
    <definedName name="salário_45" localSheetId="3">#REF!</definedName>
    <definedName name="salário_45" localSheetId="5">#REF!</definedName>
    <definedName name="salário_45" localSheetId="6">#REF!</definedName>
    <definedName name="salário_45" localSheetId="8">#REF!</definedName>
    <definedName name="salário_45" localSheetId="9">#REF!</definedName>
    <definedName name="salário_45" localSheetId="0">#REF!</definedName>
    <definedName name="salário_45">#REF!</definedName>
    <definedName name="salário_46" localSheetId="10">#REF!</definedName>
    <definedName name="salário_46" localSheetId="12">#REF!</definedName>
    <definedName name="salário_46" localSheetId="13">#REF!</definedName>
    <definedName name="salário_46" localSheetId="14">#REF!</definedName>
    <definedName name="salário_46" localSheetId="15">#REF!</definedName>
    <definedName name="salário_46" localSheetId="16">#REF!</definedName>
    <definedName name="salário_46" localSheetId="17">#REF!</definedName>
    <definedName name="salário_46" localSheetId="18">#REF!</definedName>
    <definedName name="salário_46" localSheetId="3">#REF!</definedName>
    <definedName name="salário_46" localSheetId="5">#REF!</definedName>
    <definedName name="salário_46" localSheetId="6">#REF!</definedName>
    <definedName name="salário_46" localSheetId="8">#REF!</definedName>
    <definedName name="salário_46" localSheetId="9">#REF!</definedName>
    <definedName name="salário_46" localSheetId="0">#REF!</definedName>
    <definedName name="salário_46">#REF!</definedName>
    <definedName name="salário_47" localSheetId="10">#REF!</definedName>
    <definedName name="salário_47" localSheetId="12">#REF!</definedName>
    <definedName name="salário_47" localSheetId="13">#REF!</definedName>
    <definedName name="salário_47" localSheetId="14">#REF!</definedName>
    <definedName name="salário_47" localSheetId="15">#REF!</definedName>
    <definedName name="salário_47" localSheetId="16">#REF!</definedName>
    <definedName name="salário_47" localSheetId="17">#REF!</definedName>
    <definedName name="salário_47" localSheetId="18">#REF!</definedName>
    <definedName name="salário_47" localSheetId="3">#REF!</definedName>
    <definedName name="salário_47" localSheetId="5">#REF!</definedName>
    <definedName name="salário_47" localSheetId="6">#REF!</definedName>
    <definedName name="salário_47" localSheetId="8">#REF!</definedName>
    <definedName name="salário_47" localSheetId="9">#REF!</definedName>
    <definedName name="salário_47" localSheetId="0">#REF!</definedName>
    <definedName name="salário_47">#REF!</definedName>
    <definedName name="salário_48" localSheetId="10">#REF!</definedName>
    <definedName name="salário_48" localSheetId="12">#REF!</definedName>
    <definedName name="salário_48" localSheetId="13">#REF!</definedName>
    <definedName name="salário_48" localSheetId="14">#REF!</definedName>
    <definedName name="salário_48" localSheetId="15">#REF!</definedName>
    <definedName name="salário_48" localSheetId="16">#REF!</definedName>
    <definedName name="salário_48" localSheetId="17">#REF!</definedName>
    <definedName name="salário_48" localSheetId="18">#REF!</definedName>
    <definedName name="salário_48" localSheetId="3">#REF!</definedName>
    <definedName name="salário_48" localSheetId="5">#REF!</definedName>
    <definedName name="salário_48" localSheetId="6">#REF!</definedName>
    <definedName name="salário_48" localSheetId="8">#REF!</definedName>
    <definedName name="salário_48" localSheetId="9">#REF!</definedName>
    <definedName name="salário_48" localSheetId="0">#REF!</definedName>
    <definedName name="salário_48">#REF!</definedName>
    <definedName name="salário_49" localSheetId="10">#REF!</definedName>
    <definedName name="salário_49" localSheetId="12">#REF!</definedName>
    <definedName name="salário_49" localSheetId="13">#REF!</definedName>
    <definedName name="salário_49" localSheetId="14">#REF!</definedName>
    <definedName name="salário_49" localSheetId="15">#REF!</definedName>
    <definedName name="salário_49" localSheetId="16">#REF!</definedName>
    <definedName name="salário_49" localSheetId="17">#REF!</definedName>
    <definedName name="salário_49" localSheetId="18">#REF!</definedName>
    <definedName name="salário_49" localSheetId="3">#REF!</definedName>
    <definedName name="salário_49" localSheetId="5">#REF!</definedName>
    <definedName name="salário_49" localSheetId="6">#REF!</definedName>
    <definedName name="salário_49" localSheetId="8">#REF!</definedName>
    <definedName name="salário_49" localSheetId="9">#REF!</definedName>
    <definedName name="salário_49" localSheetId="0">#REF!</definedName>
    <definedName name="salário_49">#REF!</definedName>
    <definedName name="salário_5" localSheetId="10">#REF!</definedName>
    <definedName name="salário_5" localSheetId="12">#REF!</definedName>
    <definedName name="salário_5" localSheetId="13">#REF!</definedName>
    <definedName name="salário_5" localSheetId="14">#REF!</definedName>
    <definedName name="salário_5" localSheetId="15">#REF!</definedName>
    <definedName name="salário_5" localSheetId="16">#REF!</definedName>
    <definedName name="salário_5" localSheetId="17">#REF!</definedName>
    <definedName name="salário_5" localSheetId="18">#REF!</definedName>
    <definedName name="salário_5" localSheetId="3">#REF!</definedName>
    <definedName name="salário_5" localSheetId="5">#REF!</definedName>
    <definedName name="salário_5" localSheetId="6">#REF!</definedName>
    <definedName name="salário_5" localSheetId="8">#REF!</definedName>
    <definedName name="salário_5" localSheetId="9">#REF!</definedName>
    <definedName name="salário_5" localSheetId="0">#REF!</definedName>
    <definedName name="salário_5">#REF!</definedName>
    <definedName name="salário_50" localSheetId="10">#REF!</definedName>
    <definedName name="salário_50" localSheetId="12">#REF!</definedName>
    <definedName name="salário_50" localSheetId="13">#REF!</definedName>
    <definedName name="salário_50" localSheetId="14">#REF!</definedName>
    <definedName name="salário_50" localSheetId="15">#REF!</definedName>
    <definedName name="salário_50" localSheetId="16">#REF!</definedName>
    <definedName name="salário_50" localSheetId="17">#REF!</definedName>
    <definedName name="salário_50" localSheetId="18">#REF!</definedName>
    <definedName name="salário_50" localSheetId="3">#REF!</definedName>
    <definedName name="salário_50" localSheetId="5">#REF!</definedName>
    <definedName name="salário_50" localSheetId="6">#REF!</definedName>
    <definedName name="salário_50" localSheetId="8">#REF!</definedName>
    <definedName name="salário_50" localSheetId="9">#REF!</definedName>
    <definedName name="salário_50" localSheetId="0">#REF!</definedName>
    <definedName name="salário_50">#REF!</definedName>
    <definedName name="salário_51" localSheetId="10">#REF!</definedName>
    <definedName name="salário_51" localSheetId="12">#REF!</definedName>
    <definedName name="salário_51" localSheetId="13">#REF!</definedName>
    <definedName name="salário_51" localSheetId="14">#REF!</definedName>
    <definedName name="salário_51" localSheetId="15">#REF!</definedName>
    <definedName name="salário_51" localSheetId="16">#REF!</definedName>
    <definedName name="salário_51" localSheetId="17">#REF!</definedName>
    <definedName name="salário_51" localSheetId="18">#REF!</definedName>
    <definedName name="salário_51" localSheetId="3">#REF!</definedName>
    <definedName name="salário_51" localSheetId="5">#REF!</definedName>
    <definedName name="salário_51" localSheetId="6">#REF!</definedName>
    <definedName name="salário_51" localSheetId="8">#REF!</definedName>
    <definedName name="salário_51" localSheetId="9">#REF!</definedName>
    <definedName name="salário_51" localSheetId="0">#REF!</definedName>
    <definedName name="salário_51">#REF!</definedName>
    <definedName name="salário_52" localSheetId="10">#REF!</definedName>
    <definedName name="salário_52" localSheetId="12">#REF!</definedName>
    <definedName name="salário_52" localSheetId="13">#REF!</definedName>
    <definedName name="salário_52" localSheetId="14">#REF!</definedName>
    <definedName name="salário_52" localSheetId="15">#REF!</definedName>
    <definedName name="salário_52" localSheetId="16">#REF!</definedName>
    <definedName name="salário_52" localSheetId="17">#REF!</definedName>
    <definedName name="salário_52" localSheetId="18">#REF!</definedName>
    <definedName name="salário_52" localSheetId="3">#REF!</definedName>
    <definedName name="salário_52" localSheetId="5">#REF!</definedName>
    <definedName name="salário_52" localSheetId="6">#REF!</definedName>
    <definedName name="salário_52" localSheetId="8">#REF!</definedName>
    <definedName name="salário_52" localSheetId="9">#REF!</definedName>
    <definedName name="salário_52" localSheetId="0">#REF!</definedName>
    <definedName name="salário_52">#REF!</definedName>
    <definedName name="salário_53" localSheetId="10">#REF!</definedName>
    <definedName name="salário_53" localSheetId="12">#REF!</definedName>
    <definedName name="salário_53" localSheetId="13">#REF!</definedName>
    <definedName name="salário_53" localSheetId="14">#REF!</definedName>
    <definedName name="salário_53" localSheetId="15">#REF!</definedName>
    <definedName name="salário_53" localSheetId="16">#REF!</definedName>
    <definedName name="salário_53" localSheetId="17">#REF!</definedName>
    <definedName name="salário_53" localSheetId="18">#REF!</definedName>
    <definedName name="salário_53" localSheetId="3">#REF!</definedName>
    <definedName name="salário_53" localSheetId="5">#REF!</definedName>
    <definedName name="salário_53" localSheetId="6">#REF!</definedName>
    <definedName name="salário_53" localSheetId="8">#REF!</definedName>
    <definedName name="salário_53" localSheetId="9">#REF!</definedName>
    <definedName name="salário_53" localSheetId="0">#REF!</definedName>
    <definedName name="salário_53">#REF!</definedName>
    <definedName name="salário_54" localSheetId="10">#REF!</definedName>
    <definedName name="salário_54" localSheetId="12">#REF!</definedName>
    <definedName name="salário_54" localSheetId="13">#REF!</definedName>
    <definedName name="salário_54" localSheetId="14">#REF!</definedName>
    <definedName name="salário_54" localSheetId="15">#REF!</definedName>
    <definedName name="salário_54" localSheetId="16">#REF!</definedName>
    <definedName name="salário_54" localSheetId="17">#REF!</definedName>
    <definedName name="salário_54" localSheetId="18">#REF!</definedName>
    <definedName name="salário_54" localSheetId="3">#REF!</definedName>
    <definedName name="salário_54" localSheetId="5">#REF!</definedName>
    <definedName name="salário_54" localSheetId="6">#REF!</definedName>
    <definedName name="salário_54" localSheetId="8">#REF!</definedName>
    <definedName name="salário_54" localSheetId="9">#REF!</definedName>
    <definedName name="salário_54" localSheetId="0">#REF!</definedName>
    <definedName name="salário_54">#REF!</definedName>
    <definedName name="salário_55" localSheetId="10">#REF!</definedName>
    <definedName name="salário_55" localSheetId="12">#REF!</definedName>
    <definedName name="salário_55" localSheetId="13">#REF!</definedName>
    <definedName name="salário_55" localSheetId="14">#REF!</definedName>
    <definedName name="salário_55" localSheetId="15">#REF!</definedName>
    <definedName name="salário_55" localSheetId="16">#REF!</definedName>
    <definedName name="salário_55" localSheetId="17">#REF!</definedName>
    <definedName name="salário_55" localSheetId="18">#REF!</definedName>
    <definedName name="salário_55" localSheetId="3">#REF!</definedName>
    <definedName name="salário_55" localSheetId="5">#REF!</definedName>
    <definedName name="salário_55" localSheetId="6">#REF!</definedName>
    <definedName name="salário_55" localSheetId="8">#REF!</definedName>
    <definedName name="salário_55" localSheetId="9">#REF!</definedName>
    <definedName name="salário_55" localSheetId="0">#REF!</definedName>
    <definedName name="salário_55">#REF!</definedName>
    <definedName name="salário_56" localSheetId="10">#REF!</definedName>
    <definedName name="salário_56" localSheetId="12">#REF!</definedName>
    <definedName name="salário_56" localSheetId="13">#REF!</definedName>
    <definedName name="salário_56" localSheetId="14">#REF!</definedName>
    <definedName name="salário_56" localSheetId="15">#REF!</definedName>
    <definedName name="salário_56" localSheetId="16">#REF!</definedName>
    <definedName name="salário_56" localSheetId="17">#REF!</definedName>
    <definedName name="salário_56" localSheetId="18">#REF!</definedName>
    <definedName name="salário_56" localSheetId="3">#REF!</definedName>
    <definedName name="salário_56" localSheetId="5">#REF!</definedName>
    <definedName name="salário_56" localSheetId="6">#REF!</definedName>
    <definedName name="salário_56" localSheetId="8">#REF!</definedName>
    <definedName name="salário_56" localSheetId="9">#REF!</definedName>
    <definedName name="salário_56" localSheetId="0">#REF!</definedName>
    <definedName name="salário_56">#REF!</definedName>
    <definedName name="salário_57" localSheetId="10">#REF!</definedName>
    <definedName name="salário_57" localSheetId="12">#REF!</definedName>
    <definedName name="salário_57" localSheetId="13">#REF!</definedName>
    <definedName name="salário_57" localSheetId="14">#REF!</definedName>
    <definedName name="salário_57" localSheetId="15">#REF!</definedName>
    <definedName name="salário_57" localSheetId="16">#REF!</definedName>
    <definedName name="salário_57" localSheetId="17">#REF!</definedName>
    <definedName name="salário_57" localSheetId="18">#REF!</definedName>
    <definedName name="salário_57" localSheetId="3">#REF!</definedName>
    <definedName name="salário_57" localSheetId="5">#REF!</definedName>
    <definedName name="salário_57" localSheetId="6">#REF!</definedName>
    <definedName name="salário_57" localSheetId="8">#REF!</definedName>
    <definedName name="salário_57" localSheetId="9">#REF!</definedName>
    <definedName name="salário_57" localSheetId="0">#REF!</definedName>
    <definedName name="salário_57">#REF!</definedName>
    <definedName name="salário_58" localSheetId="10">#REF!</definedName>
    <definedName name="salário_58" localSheetId="12">#REF!</definedName>
    <definedName name="salário_58" localSheetId="13">#REF!</definedName>
    <definedName name="salário_58" localSheetId="14">#REF!</definedName>
    <definedName name="salário_58" localSheetId="15">#REF!</definedName>
    <definedName name="salário_58" localSheetId="16">#REF!</definedName>
    <definedName name="salário_58" localSheetId="17">#REF!</definedName>
    <definedName name="salário_58" localSheetId="18">#REF!</definedName>
    <definedName name="salário_58" localSheetId="3">#REF!</definedName>
    <definedName name="salário_58" localSheetId="5">#REF!</definedName>
    <definedName name="salário_58" localSheetId="6">#REF!</definedName>
    <definedName name="salário_58" localSheetId="8">#REF!</definedName>
    <definedName name="salário_58" localSheetId="9">#REF!</definedName>
    <definedName name="salário_58" localSheetId="0">#REF!</definedName>
    <definedName name="salário_58">#REF!</definedName>
    <definedName name="salário_59" localSheetId="10">#REF!</definedName>
    <definedName name="salário_59" localSheetId="12">#REF!</definedName>
    <definedName name="salário_59" localSheetId="13">#REF!</definedName>
    <definedName name="salário_59" localSheetId="14">#REF!</definedName>
    <definedName name="salário_59" localSheetId="15">#REF!</definedName>
    <definedName name="salário_59" localSheetId="16">#REF!</definedName>
    <definedName name="salário_59" localSheetId="17">#REF!</definedName>
    <definedName name="salário_59" localSheetId="18">#REF!</definedName>
    <definedName name="salário_59" localSheetId="3">#REF!</definedName>
    <definedName name="salário_59" localSheetId="5">#REF!</definedName>
    <definedName name="salário_59" localSheetId="6">#REF!</definedName>
    <definedName name="salário_59" localSheetId="8">#REF!</definedName>
    <definedName name="salário_59" localSheetId="9">#REF!</definedName>
    <definedName name="salário_59" localSheetId="0">#REF!</definedName>
    <definedName name="salário_59">#REF!</definedName>
    <definedName name="salário_6" localSheetId="10">#REF!</definedName>
    <definedName name="salário_6" localSheetId="12">#REF!</definedName>
    <definedName name="salário_6" localSheetId="13">#REF!</definedName>
    <definedName name="salário_6" localSheetId="14">#REF!</definedName>
    <definedName name="salário_6" localSheetId="15">#REF!</definedName>
    <definedName name="salário_6" localSheetId="16">#REF!</definedName>
    <definedName name="salário_6" localSheetId="17">#REF!</definedName>
    <definedName name="salário_6" localSheetId="18">#REF!</definedName>
    <definedName name="salário_6" localSheetId="3">#REF!</definedName>
    <definedName name="salário_6" localSheetId="5">#REF!</definedName>
    <definedName name="salário_6" localSheetId="6">#REF!</definedName>
    <definedName name="salário_6" localSheetId="8">#REF!</definedName>
    <definedName name="salário_6" localSheetId="9">#REF!</definedName>
    <definedName name="salário_6" localSheetId="0">#REF!</definedName>
    <definedName name="salário_6">#REF!</definedName>
    <definedName name="salário_7" localSheetId="0">#REF!</definedName>
    <definedName name="salário_7">#N/A</definedName>
    <definedName name="salário_8" localSheetId="0">#REF!</definedName>
    <definedName name="salário_8">#N/A</definedName>
    <definedName name="salário_9" localSheetId="0">#REF!</definedName>
    <definedName name="salário_9">#N/A</definedName>
    <definedName name="seguro_responsabilidade_civil" localSheetId="16">#REF!</definedName>
    <definedName name="seguro_responsabilidade_civil">#REF!</definedName>
    <definedName name="Selecionar1_2" localSheetId="7">#REF!</definedName>
    <definedName name="Selecionar1_2" localSheetId="8">#REF!</definedName>
    <definedName name="Selecionar1_2" localSheetId="9">#REF!</definedName>
    <definedName name="Selecionar1_2" localSheetId="0">#REF!</definedName>
    <definedName name="Selecionar1_2">#N/A</definedName>
    <definedName name="Selecionar2_2" localSheetId="7">#REF!</definedName>
    <definedName name="Selecionar2_2" localSheetId="8">#REF!</definedName>
    <definedName name="Selecionar2_2" localSheetId="9">#REF!</definedName>
    <definedName name="Selecionar2_2" localSheetId="0">#REF!</definedName>
    <definedName name="Selecionar2_2">#N/A</definedName>
    <definedName name="Selecionar3_2" localSheetId="7">#REF!</definedName>
    <definedName name="Selecionar3_2" localSheetId="8">#REF!</definedName>
    <definedName name="Selecionar3_2" localSheetId="9">#REF!</definedName>
    <definedName name="Selecionar3_2" localSheetId="0">#REF!</definedName>
    <definedName name="Selecionar3_2">#N/A</definedName>
    <definedName name="Selecionar4_2" localSheetId="7">#REF!</definedName>
    <definedName name="Selecionar4_2" localSheetId="8">#REF!</definedName>
    <definedName name="Selecionar4_2" localSheetId="9">#REF!</definedName>
    <definedName name="Selecionar4_2" localSheetId="0">#REF!</definedName>
    <definedName name="Selecionar4_2">#N/A</definedName>
    <definedName name="sss" localSheetId="10">'[1] URBANO 2ª PARTE'!#REF!</definedName>
    <definedName name="sss" localSheetId="12">'[1] URBANO 2ª PARTE'!#REF!</definedName>
    <definedName name="sss" localSheetId="13">'[1] URBANO 2ª PARTE'!#REF!</definedName>
    <definedName name="sss" localSheetId="14">'[1] URBANO 2ª PARTE'!#REF!</definedName>
    <definedName name="sss" localSheetId="15">'[1] URBANO 2ª PARTE'!#REF!</definedName>
    <definedName name="sss" localSheetId="16">'[1] URBANO 2ª PARTE'!#REF!</definedName>
    <definedName name="sss" localSheetId="17">'[1] URBANO 2ª PARTE'!#REF!</definedName>
    <definedName name="sss" localSheetId="18">'[1] URBANO 2ª PARTE'!#REF!</definedName>
    <definedName name="sss" localSheetId="3">'[1] URBANO 2ª PARTE'!#REF!</definedName>
    <definedName name="sss" localSheetId="5">'[1] URBANO 2ª PARTE'!#REF!</definedName>
    <definedName name="sss" localSheetId="6">'[1] URBANO 2ª PARTE'!#REF!</definedName>
    <definedName name="sss" localSheetId="8">'[1] URBANO 2ª PARTE'!#REF!</definedName>
    <definedName name="sss" localSheetId="9">'[1] URBANO 2ª PARTE'!#REF!</definedName>
    <definedName name="sss" localSheetId="0">'[2] URBANO 2ª PARTE'!#REF!</definedName>
    <definedName name="sss">'[1] URBANO 2ª PARTE'!#REF!</definedName>
    <definedName name="TARIFA" localSheetId="10">#REF!</definedName>
    <definedName name="TARIFA" localSheetId="12">#REF!</definedName>
    <definedName name="TARIFA" localSheetId="13">#REF!</definedName>
    <definedName name="TARIFA" localSheetId="14">#REF!</definedName>
    <definedName name="TARIFA" localSheetId="15">#REF!</definedName>
    <definedName name="TARIFA" localSheetId="16">#REF!</definedName>
    <definedName name="TARIFA" localSheetId="17">#REF!</definedName>
    <definedName name="TARIFA" localSheetId="18">#REF!</definedName>
    <definedName name="TARIFA" localSheetId="3">#REF!</definedName>
    <definedName name="TARIFA" localSheetId="5">#REF!</definedName>
    <definedName name="TARIFA" localSheetId="6">#REF!</definedName>
    <definedName name="TARIFA" localSheetId="8">#REF!</definedName>
    <definedName name="TARIFA" localSheetId="9">#REF!</definedName>
    <definedName name="TARIFA" localSheetId="0">#REF!</definedName>
    <definedName name="TARIFA">#REF!</definedName>
    <definedName name="TARIFA_12" localSheetId="16">#REF!</definedName>
    <definedName name="TARIFA_12">#REF!</definedName>
    <definedName name="TARIFA_2" localSheetId="16">#REF!</definedName>
    <definedName name="TARIFA_2">#REF!</definedName>
    <definedName name="TARIFA_5" localSheetId="16">#REF!</definedName>
    <definedName name="TARIFA_5">#REF!</definedName>
    <definedName name="TARIFA_7" localSheetId="16">#REF!</definedName>
    <definedName name="TARIFA_7">#REF!</definedName>
    <definedName name="TARIFA_8" localSheetId="16">#REF!</definedName>
    <definedName name="TARIFA_8">#REF!</definedName>
    <definedName name="taxa" localSheetId="0">#REF!</definedName>
    <definedName name="taxa">#N/A</definedName>
    <definedName name="taxa__44" localSheetId="10">#REF!</definedName>
    <definedName name="taxa__44" localSheetId="12">#REF!</definedName>
    <definedName name="taxa__44" localSheetId="13">#REF!</definedName>
    <definedName name="taxa__44" localSheetId="14">#REF!</definedName>
    <definedName name="taxa__44" localSheetId="15">#REF!</definedName>
    <definedName name="taxa__44" localSheetId="16">#REF!</definedName>
    <definedName name="taxa__44" localSheetId="17">#REF!</definedName>
    <definedName name="taxa__44" localSheetId="18">#REF!</definedName>
    <definedName name="taxa__44" localSheetId="3">#REF!</definedName>
    <definedName name="taxa__44" localSheetId="4">#REF!</definedName>
    <definedName name="taxa__44" localSheetId="5">#REF!</definedName>
    <definedName name="taxa__44" localSheetId="6">#REF!</definedName>
    <definedName name="taxa__44" localSheetId="8">#REF!</definedName>
    <definedName name="taxa__44" localSheetId="9">#REF!</definedName>
    <definedName name="taxa__44" localSheetId="0">#REF!</definedName>
    <definedName name="taxa__44">#REF!</definedName>
    <definedName name="taxa_10" localSheetId="10">#REF!</definedName>
    <definedName name="taxa_10" localSheetId="12">#REF!</definedName>
    <definedName name="taxa_10" localSheetId="13">#REF!</definedName>
    <definedName name="taxa_10" localSheetId="14">#REF!</definedName>
    <definedName name="taxa_10" localSheetId="15">#REF!</definedName>
    <definedName name="taxa_10" localSheetId="16">#REF!</definedName>
    <definedName name="taxa_10" localSheetId="17">#REF!</definedName>
    <definedName name="taxa_10" localSheetId="18">#REF!</definedName>
    <definedName name="taxa_10" localSheetId="3">#REF!</definedName>
    <definedName name="taxa_10" localSheetId="5">#REF!</definedName>
    <definedName name="taxa_10" localSheetId="6">#REF!</definedName>
    <definedName name="taxa_10" localSheetId="8">#REF!</definedName>
    <definedName name="taxa_10" localSheetId="9">#REF!</definedName>
    <definedName name="taxa_10" localSheetId="0">#REF!</definedName>
    <definedName name="taxa_10">#REF!</definedName>
    <definedName name="taxa_11" localSheetId="10">#REF!</definedName>
    <definedName name="taxa_11" localSheetId="12">#REF!</definedName>
    <definedName name="taxa_11" localSheetId="13">#REF!</definedName>
    <definedName name="taxa_11" localSheetId="14">#REF!</definedName>
    <definedName name="taxa_11" localSheetId="15">#REF!</definedName>
    <definedName name="taxa_11" localSheetId="16">#REF!</definedName>
    <definedName name="taxa_11" localSheetId="17">#REF!</definedName>
    <definedName name="taxa_11" localSheetId="18">#REF!</definedName>
    <definedName name="taxa_11" localSheetId="3">#REF!</definedName>
    <definedName name="taxa_11" localSheetId="5">#REF!</definedName>
    <definedName name="taxa_11" localSheetId="6">#REF!</definedName>
    <definedName name="taxa_11" localSheetId="8">#REF!</definedName>
    <definedName name="taxa_11" localSheetId="9">#REF!</definedName>
    <definedName name="taxa_11" localSheetId="0">#REF!</definedName>
    <definedName name="taxa_11">#REF!</definedName>
    <definedName name="taxa_11_1">NA()</definedName>
    <definedName name="taxa_12" localSheetId="10">#REF!</definedName>
    <definedName name="taxa_12" localSheetId="12">#REF!</definedName>
    <definedName name="taxa_12" localSheetId="13">#REF!</definedName>
    <definedName name="taxa_12" localSheetId="14">#REF!</definedName>
    <definedName name="taxa_12" localSheetId="15">#REF!</definedName>
    <definedName name="taxa_12" localSheetId="16">#REF!</definedName>
    <definedName name="taxa_12" localSheetId="17">#REF!</definedName>
    <definedName name="taxa_12" localSheetId="18">#REF!</definedName>
    <definedName name="taxa_12" localSheetId="3">#REF!</definedName>
    <definedName name="taxa_12" localSheetId="4">#REF!</definedName>
    <definedName name="taxa_12" localSheetId="5">#REF!</definedName>
    <definedName name="taxa_12" localSheetId="6">#REF!</definedName>
    <definedName name="taxa_12" localSheetId="8">#REF!</definedName>
    <definedName name="taxa_12" localSheetId="9">#REF!</definedName>
    <definedName name="taxa_12" localSheetId="0">#REF!</definedName>
    <definedName name="taxa_12">#REF!</definedName>
    <definedName name="taxa_18" localSheetId="10">#REF!</definedName>
    <definedName name="taxa_18" localSheetId="12">#REF!</definedName>
    <definedName name="taxa_18" localSheetId="13">#REF!</definedName>
    <definedName name="taxa_18" localSheetId="14">#REF!</definedName>
    <definedName name="taxa_18" localSheetId="15">#REF!</definedName>
    <definedName name="taxa_18" localSheetId="16">#REF!</definedName>
    <definedName name="taxa_18" localSheetId="17">#REF!</definedName>
    <definedName name="taxa_18" localSheetId="18">#REF!</definedName>
    <definedName name="taxa_18" localSheetId="3">#REF!</definedName>
    <definedName name="taxa_18" localSheetId="4">#REF!</definedName>
    <definedName name="taxa_18" localSheetId="5">#REF!</definedName>
    <definedName name="taxa_18" localSheetId="6">#REF!</definedName>
    <definedName name="taxa_18" localSheetId="8">#REF!</definedName>
    <definedName name="taxa_18" localSheetId="9">#REF!</definedName>
    <definedName name="taxa_18" localSheetId="0">#REF!</definedName>
    <definedName name="taxa_18">#REF!</definedName>
    <definedName name="taxa_19" localSheetId="10">#REF!</definedName>
    <definedName name="taxa_19" localSheetId="12">#REF!</definedName>
    <definedName name="taxa_19" localSheetId="13">#REF!</definedName>
    <definedName name="taxa_19" localSheetId="14">#REF!</definedName>
    <definedName name="taxa_19" localSheetId="15">#REF!</definedName>
    <definedName name="taxa_19" localSheetId="16">#REF!</definedName>
    <definedName name="taxa_19" localSheetId="17">#REF!</definedName>
    <definedName name="taxa_19" localSheetId="18">#REF!</definedName>
    <definedName name="taxa_19" localSheetId="3">#REF!</definedName>
    <definedName name="taxa_19" localSheetId="5">#REF!</definedName>
    <definedName name="taxa_19" localSheetId="6">#REF!</definedName>
    <definedName name="taxa_19" localSheetId="8">#REF!</definedName>
    <definedName name="taxa_19" localSheetId="9">#REF!</definedName>
    <definedName name="taxa_19" localSheetId="0">#REF!</definedName>
    <definedName name="taxa_19">#REF!</definedName>
    <definedName name="taxa_20" localSheetId="10">#REF!</definedName>
    <definedName name="taxa_20" localSheetId="12">#REF!</definedName>
    <definedName name="taxa_20" localSheetId="13">#REF!</definedName>
    <definedName name="taxa_20" localSheetId="14">#REF!</definedName>
    <definedName name="taxa_20" localSheetId="15">#REF!</definedName>
    <definedName name="taxa_20" localSheetId="16">#REF!</definedName>
    <definedName name="taxa_20" localSheetId="17">#REF!</definedName>
    <definedName name="taxa_20" localSheetId="18">#REF!</definedName>
    <definedName name="taxa_20" localSheetId="3">#REF!</definedName>
    <definedName name="taxa_20" localSheetId="4">#REF!</definedName>
    <definedName name="taxa_20" localSheetId="5">#REF!</definedName>
    <definedName name="taxa_20" localSheetId="6">#REF!</definedName>
    <definedName name="taxa_20" localSheetId="8">#REF!</definedName>
    <definedName name="taxa_20" localSheetId="9">#REF!</definedName>
    <definedName name="taxa_20" localSheetId="0">#REF!</definedName>
    <definedName name="taxa_20">#REF!</definedName>
    <definedName name="taxa_21" localSheetId="10">#REF!</definedName>
    <definedName name="taxa_21" localSheetId="12">#REF!</definedName>
    <definedName name="taxa_21" localSheetId="13">#REF!</definedName>
    <definedName name="taxa_21" localSheetId="14">#REF!</definedName>
    <definedName name="taxa_21" localSheetId="15">#REF!</definedName>
    <definedName name="taxa_21" localSheetId="16">#REF!</definedName>
    <definedName name="taxa_21" localSheetId="17">#REF!</definedName>
    <definedName name="taxa_21" localSheetId="18">#REF!</definedName>
    <definedName name="taxa_21" localSheetId="3">#REF!</definedName>
    <definedName name="taxa_21" localSheetId="4">#REF!</definedName>
    <definedName name="taxa_21" localSheetId="5">#REF!</definedName>
    <definedName name="taxa_21" localSheetId="6">#REF!</definedName>
    <definedName name="taxa_21" localSheetId="8">#REF!</definedName>
    <definedName name="taxa_21" localSheetId="9">#REF!</definedName>
    <definedName name="taxa_21" localSheetId="0">#REF!</definedName>
    <definedName name="taxa_21">#REF!</definedName>
    <definedName name="taxa_22" localSheetId="10">#REF!</definedName>
    <definedName name="taxa_22" localSheetId="12">#REF!</definedName>
    <definedName name="taxa_22" localSheetId="13">#REF!</definedName>
    <definedName name="taxa_22" localSheetId="14">#REF!</definedName>
    <definedName name="taxa_22" localSheetId="15">#REF!</definedName>
    <definedName name="taxa_22" localSheetId="16">#REF!</definedName>
    <definedName name="taxa_22" localSheetId="17">#REF!</definedName>
    <definedName name="taxa_22" localSheetId="18">#REF!</definedName>
    <definedName name="taxa_22" localSheetId="3">#REF!</definedName>
    <definedName name="taxa_22" localSheetId="4">#REF!</definedName>
    <definedName name="taxa_22" localSheetId="5">#REF!</definedName>
    <definedName name="taxa_22" localSheetId="6">#REF!</definedName>
    <definedName name="taxa_22" localSheetId="8">#REF!</definedName>
    <definedName name="taxa_22" localSheetId="9">#REF!</definedName>
    <definedName name="taxa_22" localSheetId="0">#REF!</definedName>
    <definedName name="taxa_22">#REF!</definedName>
    <definedName name="taxa_23" localSheetId="10">#REF!</definedName>
    <definedName name="taxa_23" localSheetId="12">#REF!</definedName>
    <definedName name="taxa_23" localSheetId="13">#REF!</definedName>
    <definedName name="taxa_23" localSheetId="14">#REF!</definedName>
    <definedName name="taxa_23" localSheetId="15">#REF!</definedName>
    <definedName name="taxa_23" localSheetId="16">#REF!</definedName>
    <definedName name="taxa_23" localSheetId="17">#REF!</definedName>
    <definedName name="taxa_23" localSheetId="18">#REF!</definedName>
    <definedName name="taxa_23" localSheetId="3">#REF!</definedName>
    <definedName name="taxa_23" localSheetId="4">#REF!</definedName>
    <definedName name="taxa_23" localSheetId="5">#REF!</definedName>
    <definedName name="taxa_23" localSheetId="6">#REF!</definedName>
    <definedName name="taxa_23" localSheetId="8">#REF!</definedName>
    <definedName name="taxa_23" localSheetId="9">#REF!</definedName>
    <definedName name="taxa_23" localSheetId="0">#REF!</definedName>
    <definedName name="taxa_23">#REF!</definedName>
    <definedName name="taxa_24" localSheetId="10">#REF!</definedName>
    <definedName name="taxa_24" localSheetId="12">#REF!</definedName>
    <definedName name="taxa_24" localSheetId="13">#REF!</definedName>
    <definedName name="taxa_24" localSheetId="14">#REF!</definedName>
    <definedName name="taxa_24" localSheetId="15">#REF!</definedName>
    <definedName name="taxa_24" localSheetId="16">#REF!</definedName>
    <definedName name="taxa_24" localSheetId="17">#REF!</definedName>
    <definedName name="taxa_24" localSheetId="18">#REF!</definedName>
    <definedName name="taxa_24" localSheetId="3">#REF!</definedName>
    <definedName name="taxa_24" localSheetId="4">#REF!</definedName>
    <definedName name="taxa_24" localSheetId="5">#REF!</definedName>
    <definedName name="taxa_24" localSheetId="6">#REF!</definedName>
    <definedName name="taxa_24" localSheetId="8">#REF!</definedName>
    <definedName name="taxa_24" localSheetId="9">#REF!</definedName>
    <definedName name="taxa_24" localSheetId="0">#REF!</definedName>
    <definedName name="taxa_24">#REF!</definedName>
    <definedName name="taxa_25" localSheetId="10">#REF!</definedName>
    <definedName name="taxa_25" localSheetId="12">#REF!</definedName>
    <definedName name="taxa_25" localSheetId="13">#REF!</definedName>
    <definedName name="taxa_25" localSheetId="14">#REF!</definedName>
    <definedName name="taxa_25" localSheetId="15">#REF!</definedName>
    <definedName name="taxa_25" localSheetId="16">#REF!</definedName>
    <definedName name="taxa_25" localSheetId="17">#REF!</definedName>
    <definedName name="taxa_25" localSheetId="18">#REF!</definedName>
    <definedName name="taxa_25" localSheetId="3">#REF!</definedName>
    <definedName name="taxa_25" localSheetId="4">#REF!</definedName>
    <definedName name="taxa_25" localSheetId="5">#REF!</definedName>
    <definedName name="taxa_25" localSheetId="6">#REF!</definedName>
    <definedName name="taxa_25" localSheetId="8">#REF!</definedName>
    <definedName name="taxa_25" localSheetId="9">#REF!</definedName>
    <definedName name="taxa_25" localSheetId="0">#REF!</definedName>
    <definedName name="taxa_25">#REF!</definedName>
    <definedName name="taxa_26" localSheetId="10">#REF!</definedName>
    <definedName name="taxa_26" localSheetId="12">#REF!</definedName>
    <definedName name="taxa_26" localSheetId="13">#REF!</definedName>
    <definedName name="taxa_26" localSheetId="14">#REF!</definedName>
    <definedName name="taxa_26" localSheetId="15">#REF!</definedName>
    <definedName name="taxa_26" localSheetId="16">#REF!</definedName>
    <definedName name="taxa_26" localSheetId="17">#REF!</definedName>
    <definedName name="taxa_26" localSheetId="18">#REF!</definedName>
    <definedName name="taxa_26" localSheetId="3">#REF!</definedName>
    <definedName name="taxa_26" localSheetId="4">#REF!</definedName>
    <definedName name="taxa_26" localSheetId="5">#REF!</definedName>
    <definedName name="taxa_26" localSheetId="6">#REF!</definedName>
    <definedName name="taxa_26" localSheetId="8">#REF!</definedName>
    <definedName name="taxa_26" localSheetId="9">#REF!</definedName>
    <definedName name="taxa_26" localSheetId="0">#REF!</definedName>
    <definedName name="taxa_26">#REF!</definedName>
    <definedName name="taxa_27" localSheetId="10">#REF!</definedName>
    <definedName name="taxa_27" localSheetId="12">#REF!</definedName>
    <definedName name="taxa_27" localSheetId="13">#REF!</definedName>
    <definedName name="taxa_27" localSheetId="14">#REF!</definedName>
    <definedName name="taxa_27" localSheetId="15">#REF!</definedName>
    <definedName name="taxa_27" localSheetId="16">#REF!</definedName>
    <definedName name="taxa_27" localSheetId="17">#REF!</definedName>
    <definedName name="taxa_27" localSheetId="18">#REF!</definedName>
    <definedName name="taxa_27" localSheetId="3">#REF!</definedName>
    <definedName name="taxa_27" localSheetId="4">#REF!</definedName>
    <definedName name="taxa_27" localSheetId="5">#REF!</definedName>
    <definedName name="taxa_27" localSheetId="6">#REF!</definedName>
    <definedName name="taxa_27" localSheetId="8">#REF!</definedName>
    <definedName name="taxa_27" localSheetId="9">#REF!</definedName>
    <definedName name="taxa_27" localSheetId="0">#REF!</definedName>
    <definedName name="taxa_27">#REF!</definedName>
    <definedName name="taxa_28" localSheetId="10">#REF!</definedName>
    <definedName name="taxa_28" localSheetId="12">#REF!</definedName>
    <definedName name="taxa_28" localSheetId="13">#REF!</definedName>
    <definedName name="taxa_28" localSheetId="14">#REF!</definedName>
    <definedName name="taxa_28" localSheetId="15">#REF!</definedName>
    <definedName name="taxa_28" localSheetId="16">#REF!</definedName>
    <definedName name="taxa_28" localSheetId="17">#REF!</definedName>
    <definedName name="taxa_28" localSheetId="18">#REF!</definedName>
    <definedName name="taxa_28" localSheetId="3">#REF!</definedName>
    <definedName name="taxa_28" localSheetId="4">#REF!</definedName>
    <definedName name="taxa_28" localSheetId="5">#REF!</definedName>
    <definedName name="taxa_28" localSheetId="6">#REF!</definedName>
    <definedName name="taxa_28" localSheetId="8">#REF!</definedName>
    <definedName name="taxa_28" localSheetId="9">#REF!</definedName>
    <definedName name="taxa_28" localSheetId="0">#REF!</definedName>
    <definedName name="taxa_28">#REF!</definedName>
    <definedName name="taxa_29" localSheetId="10">#REF!</definedName>
    <definedName name="taxa_29" localSheetId="12">#REF!</definedName>
    <definedName name="taxa_29" localSheetId="13">#REF!</definedName>
    <definedName name="taxa_29" localSheetId="14">#REF!</definedName>
    <definedName name="taxa_29" localSheetId="15">#REF!</definedName>
    <definedName name="taxa_29" localSheetId="16">#REF!</definedName>
    <definedName name="taxa_29" localSheetId="17">#REF!</definedName>
    <definedName name="taxa_29" localSheetId="18">#REF!</definedName>
    <definedName name="taxa_29" localSheetId="3">#REF!</definedName>
    <definedName name="taxa_29" localSheetId="4">#REF!</definedName>
    <definedName name="taxa_29" localSheetId="5">#REF!</definedName>
    <definedName name="taxa_29" localSheetId="6">#REF!</definedName>
    <definedName name="taxa_29" localSheetId="8">#REF!</definedName>
    <definedName name="taxa_29" localSheetId="9">#REF!</definedName>
    <definedName name="taxa_29" localSheetId="0">#REF!</definedName>
    <definedName name="taxa_29">#REF!</definedName>
    <definedName name="taxa_30" localSheetId="10">#REF!</definedName>
    <definedName name="taxa_30" localSheetId="12">#REF!</definedName>
    <definedName name="taxa_30" localSheetId="13">#REF!</definedName>
    <definedName name="taxa_30" localSheetId="14">#REF!</definedName>
    <definedName name="taxa_30" localSheetId="15">#REF!</definedName>
    <definedName name="taxa_30" localSheetId="16">#REF!</definedName>
    <definedName name="taxa_30" localSheetId="17">#REF!</definedName>
    <definedName name="taxa_30" localSheetId="18">#REF!</definedName>
    <definedName name="taxa_30" localSheetId="3">#REF!</definedName>
    <definedName name="taxa_30" localSheetId="4">#REF!</definedName>
    <definedName name="taxa_30" localSheetId="5">#REF!</definedName>
    <definedName name="taxa_30" localSheetId="6">#REF!</definedName>
    <definedName name="taxa_30" localSheetId="8">#REF!</definedName>
    <definedName name="taxa_30" localSheetId="9">#REF!</definedName>
    <definedName name="taxa_30" localSheetId="0">#REF!</definedName>
    <definedName name="taxa_30">#REF!</definedName>
    <definedName name="taxa_31" localSheetId="10">#REF!</definedName>
    <definedName name="taxa_31" localSheetId="12">#REF!</definedName>
    <definedName name="taxa_31" localSheetId="13">#REF!</definedName>
    <definedName name="taxa_31" localSheetId="14">#REF!</definedName>
    <definedName name="taxa_31" localSheetId="15">#REF!</definedName>
    <definedName name="taxa_31" localSheetId="16">#REF!</definedName>
    <definedName name="taxa_31" localSheetId="17">#REF!</definedName>
    <definedName name="taxa_31" localSheetId="18">#REF!</definedName>
    <definedName name="taxa_31" localSheetId="3">#REF!</definedName>
    <definedName name="taxa_31" localSheetId="4">#REF!</definedName>
    <definedName name="taxa_31" localSheetId="5">#REF!</definedName>
    <definedName name="taxa_31" localSheetId="6">#REF!</definedName>
    <definedName name="taxa_31" localSheetId="8">#REF!</definedName>
    <definedName name="taxa_31" localSheetId="9">#REF!</definedName>
    <definedName name="taxa_31" localSheetId="0">#REF!</definedName>
    <definedName name="taxa_31">#REF!</definedName>
    <definedName name="taxa_32" localSheetId="10">#REF!</definedName>
    <definedName name="taxa_32" localSheetId="12">#REF!</definedName>
    <definedName name="taxa_32" localSheetId="13">#REF!</definedName>
    <definedName name="taxa_32" localSheetId="14">#REF!</definedName>
    <definedName name="taxa_32" localSheetId="15">#REF!</definedName>
    <definedName name="taxa_32" localSheetId="16">#REF!</definedName>
    <definedName name="taxa_32" localSheetId="17">#REF!</definedName>
    <definedName name="taxa_32" localSheetId="18">#REF!</definedName>
    <definedName name="taxa_32" localSheetId="3">#REF!</definedName>
    <definedName name="taxa_32" localSheetId="4">#REF!</definedName>
    <definedName name="taxa_32" localSheetId="5">#REF!</definedName>
    <definedName name="taxa_32" localSheetId="6">#REF!</definedName>
    <definedName name="taxa_32" localSheetId="8">#REF!</definedName>
    <definedName name="taxa_32" localSheetId="9">#REF!</definedName>
    <definedName name="taxa_32" localSheetId="0">#REF!</definedName>
    <definedName name="taxa_32">#REF!</definedName>
    <definedName name="taxa_33" localSheetId="10">#REF!</definedName>
    <definedName name="taxa_33" localSheetId="12">#REF!</definedName>
    <definedName name="taxa_33" localSheetId="13">#REF!</definedName>
    <definedName name="taxa_33" localSheetId="14">#REF!</definedName>
    <definedName name="taxa_33" localSheetId="15">#REF!</definedName>
    <definedName name="taxa_33" localSheetId="16">#REF!</definedName>
    <definedName name="taxa_33" localSheetId="17">#REF!</definedName>
    <definedName name="taxa_33" localSheetId="18">#REF!</definedName>
    <definedName name="taxa_33" localSheetId="3">#REF!</definedName>
    <definedName name="taxa_33" localSheetId="4">#REF!</definedName>
    <definedName name="taxa_33" localSheetId="5">#REF!</definedName>
    <definedName name="taxa_33" localSheetId="6">#REF!</definedName>
    <definedName name="taxa_33" localSheetId="8">#REF!</definedName>
    <definedName name="taxa_33" localSheetId="9">#REF!</definedName>
    <definedName name="taxa_33" localSheetId="0">#REF!</definedName>
    <definedName name="taxa_33">#REF!</definedName>
    <definedName name="taxa_34" localSheetId="10">#REF!</definedName>
    <definedName name="taxa_34" localSheetId="12">#REF!</definedName>
    <definedName name="taxa_34" localSheetId="13">#REF!</definedName>
    <definedName name="taxa_34" localSheetId="14">#REF!</definedName>
    <definedName name="taxa_34" localSheetId="15">#REF!</definedName>
    <definedName name="taxa_34" localSheetId="16">#REF!</definedName>
    <definedName name="taxa_34" localSheetId="17">#REF!</definedName>
    <definedName name="taxa_34" localSheetId="18">#REF!</definedName>
    <definedName name="taxa_34" localSheetId="3">#REF!</definedName>
    <definedName name="taxa_34" localSheetId="4">#REF!</definedName>
    <definedName name="taxa_34" localSheetId="5">#REF!</definedName>
    <definedName name="taxa_34" localSheetId="6">#REF!</definedName>
    <definedName name="taxa_34" localSheetId="8">#REF!</definedName>
    <definedName name="taxa_34" localSheetId="9">#REF!</definedName>
    <definedName name="taxa_34" localSheetId="0">#REF!</definedName>
    <definedName name="taxa_34">#REF!</definedName>
    <definedName name="taxa_35" localSheetId="10">#REF!</definedName>
    <definedName name="taxa_35" localSheetId="12">#REF!</definedName>
    <definedName name="taxa_35" localSheetId="13">#REF!</definedName>
    <definedName name="taxa_35" localSheetId="14">#REF!</definedName>
    <definedName name="taxa_35" localSheetId="15">#REF!</definedName>
    <definedName name="taxa_35" localSheetId="16">#REF!</definedName>
    <definedName name="taxa_35" localSheetId="17">#REF!</definedName>
    <definedName name="taxa_35" localSheetId="18">#REF!</definedName>
    <definedName name="taxa_35" localSheetId="3">#REF!</definedName>
    <definedName name="taxa_35" localSheetId="4">#REF!</definedName>
    <definedName name="taxa_35" localSheetId="5">#REF!</definedName>
    <definedName name="taxa_35" localSheetId="6">#REF!</definedName>
    <definedName name="taxa_35" localSheetId="8">#REF!</definedName>
    <definedName name="taxa_35" localSheetId="9">#REF!</definedName>
    <definedName name="taxa_35" localSheetId="0">#REF!</definedName>
    <definedName name="taxa_35">#REF!</definedName>
    <definedName name="taxa_36" localSheetId="10">#REF!</definedName>
    <definedName name="taxa_36" localSheetId="12">#REF!</definedName>
    <definedName name="taxa_36" localSheetId="13">#REF!</definedName>
    <definedName name="taxa_36" localSheetId="14">#REF!</definedName>
    <definedName name="taxa_36" localSheetId="15">#REF!</definedName>
    <definedName name="taxa_36" localSheetId="16">#REF!</definedName>
    <definedName name="taxa_36" localSheetId="17">#REF!</definedName>
    <definedName name="taxa_36" localSheetId="18">#REF!</definedName>
    <definedName name="taxa_36" localSheetId="3">#REF!</definedName>
    <definedName name="taxa_36" localSheetId="4">#REF!</definedName>
    <definedName name="taxa_36" localSheetId="5">#REF!</definedName>
    <definedName name="taxa_36" localSheetId="6">#REF!</definedName>
    <definedName name="taxa_36" localSheetId="8">#REF!</definedName>
    <definedName name="taxa_36" localSheetId="9">#REF!</definedName>
    <definedName name="taxa_36" localSheetId="0">#REF!</definedName>
    <definedName name="taxa_36">#REF!</definedName>
    <definedName name="taxa_37" localSheetId="10">#REF!</definedName>
    <definedName name="taxa_37" localSheetId="12">#REF!</definedName>
    <definedName name="taxa_37" localSheetId="13">#REF!</definedName>
    <definedName name="taxa_37" localSheetId="14">#REF!</definedName>
    <definedName name="taxa_37" localSheetId="15">#REF!</definedName>
    <definedName name="taxa_37" localSheetId="16">#REF!</definedName>
    <definedName name="taxa_37" localSheetId="17">#REF!</definedName>
    <definedName name="taxa_37" localSheetId="18">#REF!</definedName>
    <definedName name="taxa_37" localSheetId="3">#REF!</definedName>
    <definedName name="taxa_37" localSheetId="4">#REF!</definedName>
    <definedName name="taxa_37" localSheetId="5">#REF!</definedName>
    <definedName name="taxa_37" localSheetId="6">#REF!</definedName>
    <definedName name="taxa_37" localSheetId="8">#REF!</definedName>
    <definedName name="taxa_37" localSheetId="9">#REF!</definedName>
    <definedName name="taxa_37" localSheetId="0">#REF!</definedName>
    <definedName name="taxa_37">#REF!</definedName>
    <definedName name="taxa_38" localSheetId="10">#REF!</definedName>
    <definedName name="taxa_38" localSheetId="12">#REF!</definedName>
    <definedName name="taxa_38" localSheetId="13">#REF!</definedName>
    <definedName name="taxa_38" localSheetId="14">#REF!</definedName>
    <definedName name="taxa_38" localSheetId="15">#REF!</definedName>
    <definedName name="taxa_38" localSheetId="16">#REF!</definedName>
    <definedName name="taxa_38" localSheetId="17">#REF!</definedName>
    <definedName name="taxa_38" localSheetId="18">#REF!</definedName>
    <definedName name="taxa_38" localSheetId="3">#REF!</definedName>
    <definedName name="taxa_38" localSheetId="4">#REF!</definedName>
    <definedName name="taxa_38" localSheetId="5">#REF!</definedName>
    <definedName name="taxa_38" localSheetId="6">#REF!</definedName>
    <definedName name="taxa_38" localSheetId="8">#REF!</definedName>
    <definedName name="taxa_38" localSheetId="9">#REF!</definedName>
    <definedName name="taxa_38" localSheetId="0">#REF!</definedName>
    <definedName name="taxa_38">#REF!</definedName>
    <definedName name="taxa_39" localSheetId="10">#REF!</definedName>
    <definedName name="taxa_39" localSheetId="12">#REF!</definedName>
    <definedName name="taxa_39" localSheetId="13">#REF!</definedName>
    <definedName name="taxa_39" localSheetId="14">#REF!</definedName>
    <definedName name="taxa_39" localSheetId="15">#REF!</definedName>
    <definedName name="taxa_39" localSheetId="16">#REF!</definedName>
    <definedName name="taxa_39" localSheetId="17">#REF!</definedName>
    <definedName name="taxa_39" localSheetId="18">#REF!</definedName>
    <definedName name="taxa_39" localSheetId="3">#REF!</definedName>
    <definedName name="taxa_39" localSheetId="5">#REF!</definedName>
    <definedName name="taxa_39" localSheetId="6">#REF!</definedName>
    <definedName name="taxa_39" localSheetId="8">#REF!</definedName>
    <definedName name="taxa_39" localSheetId="9">#REF!</definedName>
    <definedName name="taxa_39" localSheetId="0">#REF!</definedName>
    <definedName name="taxa_39">#REF!</definedName>
    <definedName name="taxa_40" localSheetId="10">#REF!</definedName>
    <definedName name="taxa_40" localSheetId="12">#REF!</definedName>
    <definedName name="taxa_40" localSheetId="13">#REF!</definedName>
    <definedName name="taxa_40" localSheetId="14">#REF!</definedName>
    <definedName name="taxa_40" localSheetId="15">#REF!</definedName>
    <definedName name="taxa_40" localSheetId="16">#REF!</definedName>
    <definedName name="taxa_40" localSheetId="17">#REF!</definedName>
    <definedName name="taxa_40" localSheetId="18">#REF!</definedName>
    <definedName name="taxa_40" localSheetId="3">#REF!</definedName>
    <definedName name="taxa_40" localSheetId="5">#REF!</definedName>
    <definedName name="taxa_40" localSheetId="6">#REF!</definedName>
    <definedName name="taxa_40" localSheetId="8">#REF!</definedName>
    <definedName name="taxa_40" localSheetId="9">#REF!</definedName>
    <definedName name="taxa_40" localSheetId="0">#REF!</definedName>
    <definedName name="taxa_40">#REF!</definedName>
    <definedName name="taxa_41" localSheetId="10">#REF!</definedName>
    <definedName name="taxa_41" localSheetId="12">#REF!</definedName>
    <definedName name="taxa_41" localSheetId="13">#REF!</definedName>
    <definedName name="taxa_41" localSheetId="14">#REF!</definedName>
    <definedName name="taxa_41" localSheetId="15">#REF!</definedName>
    <definedName name="taxa_41" localSheetId="16">#REF!</definedName>
    <definedName name="taxa_41" localSheetId="17">#REF!</definedName>
    <definedName name="taxa_41" localSheetId="18">#REF!</definedName>
    <definedName name="taxa_41" localSheetId="3">#REF!</definedName>
    <definedName name="taxa_41" localSheetId="5">#REF!</definedName>
    <definedName name="taxa_41" localSheetId="6">#REF!</definedName>
    <definedName name="taxa_41" localSheetId="8">#REF!</definedName>
    <definedName name="taxa_41" localSheetId="9">#REF!</definedName>
    <definedName name="taxa_41" localSheetId="0">#REF!</definedName>
    <definedName name="taxa_41">#REF!</definedName>
    <definedName name="taxa_42" localSheetId="10">#REF!</definedName>
    <definedName name="taxa_42" localSheetId="12">#REF!</definedName>
    <definedName name="taxa_42" localSheetId="13">#REF!</definedName>
    <definedName name="taxa_42" localSheetId="14">#REF!</definedName>
    <definedName name="taxa_42" localSheetId="15">#REF!</definedName>
    <definedName name="taxa_42" localSheetId="16">#REF!</definedName>
    <definedName name="taxa_42" localSheetId="17">#REF!</definedName>
    <definedName name="taxa_42" localSheetId="18">#REF!</definedName>
    <definedName name="taxa_42" localSheetId="3">#REF!</definedName>
    <definedName name="taxa_42" localSheetId="5">#REF!</definedName>
    <definedName name="taxa_42" localSheetId="6">#REF!</definedName>
    <definedName name="taxa_42" localSheetId="8">#REF!</definedName>
    <definedName name="taxa_42" localSheetId="9">#REF!</definedName>
    <definedName name="taxa_42" localSheetId="0">#REF!</definedName>
    <definedName name="taxa_42">#REF!</definedName>
    <definedName name="taxa_43" localSheetId="10">#REF!</definedName>
    <definedName name="taxa_43" localSheetId="12">#REF!</definedName>
    <definedName name="taxa_43" localSheetId="13">#REF!</definedName>
    <definedName name="taxa_43" localSheetId="14">#REF!</definedName>
    <definedName name="taxa_43" localSheetId="15">#REF!</definedName>
    <definedName name="taxa_43" localSheetId="16">#REF!</definedName>
    <definedName name="taxa_43" localSheetId="17">#REF!</definedName>
    <definedName name="taxa_43" localSheetId="18">#REF!</definedName>
    <definedName name="taxa_43" localSheetId="3">#REF!</definedName>
    <definedName name="taxa_43" localSheetId="5">#REF!</definedName>
    <definedName name="taxa_43" localSheetId="6">#REF!</definedName>
    <definedName name="taxa_43" localSheetId="8">#REF!</definedName>
    <definedName name="taxa_43" localSheetId="9">#REF!</definedName>
    <definedName name="taxa_43" localSheetId="0">#REF!</definedName>
    <definedName name="taxa_43">#REF!</definedName>
    <definedName name="taxa_44" localSheetId="10">#REF!</definedName>
    <definedName name="taxa_44" localSheetId="12">#REF!</definedName>
    <definedName name="taxa_44" localSheetId="13">#REF!</definedName>
    <definedName name="taxa_44" localSheetId="14">#REF!</definedName>
    <definedName name="taxa_44" localSheetId="15">#REF!</definedName>
    <definedName name="taxa_44" localSheetId="16">#REF!</definedName>
    <definedName name="taxa_44" localSheetId="17">#REF!</definedName>
    <definedName name="taxa_44" localSheetId="18">#REF!</definedName>
    <definedName name="taxa_44" localSheetId="3">#REF!</definedName>
    <definedName name="taxa_44" localSheetId="5">#REF!</definedName>
    <definedName name="taxa_44" localSheetId="6">#REF!</definedName>
    <definedName name="taxa_44" localSheetId="8">#REF!</definedName>
    <definedName name="taxa_44" localSheetId="9">#REF!</definedName>
    <definedName name="taxa_44" localSheetId="0">#REF!</definedName>
    <definedName name="taxa_44">#REF!</definedName>
    <definedName name="taxa_45" localSheetId="10">#REF!</definedName>
    <definedName name="taxa_45" localSheetId="12">#REF!</definedName>
    <definedName name="taxa_45" localSheetId="13">#REF!</definedName>
    <definedName name="taxa_45" localSheetId="14">#REF!</definedName>
    <definedName name="taxa_45" localSheetId="15">#REF!</definedName>
    <definedName name="taxa_45" localSheetId="16">#REF!</definedName>
    <definedName name="taxa_45" localSheetId="17">#REF!</definedName>
    <definedName name="taxa_45" localSheetId="18">#REF!</definedName>
    <definedName name="taxa_45" localSheetId="3">#REF!</definedName>
    <definedName name="taxa_45" localSheetId="5">#REF!</definedName>
    <definedName name="taxa_45" localSheetId="6">#REF!</definedName>
    <definedName name="taxa_45" localSheetId="8">#REF!</definedName>
    <definedName name="taxa_45" localSheetId="9">#REF!</definedName>
    <definedName name="taxa_45" localSheetId="0">#REF!</definedName>
    <definedName name="taxa_45">#REF!</definedName>
    <definedName name="taxa_5" localSheetId="10">#REF!</definedName>
    <definedName name="taxa_5" localSheetId="12">#REF!</definedName>
    <definedName name="taxa_5" localSheetId="13">#REF!</definedName>
    <definedName name="taxa_5" localSheetId="14">#REF!</definedName>
    <definedName name="taxa_5" localSheetId="15">#REF!</definedName>
    <definedName name="taxa_5" localSheetId="16">#REF!</definedName>
    <definedName name="taxa_5" localSheetId="17">#REF!</definedName>
    <definedName name="taxa_5" localSheetId="18">#REF!</definedName>
    <definedName name="taxa_5" localSheetId="3">#REF!</definedName>
    <definedName name="taxa_5" localSheetId="5">#REF!</definedName>
    <definedName name="taxa_5" localSheetId="6">#REF!</definedName>
    <definedName name="taxa_5" localSheetId="8">#REF!</definedName>
    <definedName name="taxa_5" localSheetId="9">#REF!</definedName>
    <definedName name="taxa_5" localSheetId="0">#REF!</definedName>
    <definedName name="taxa_5">#REF!</definedName>
    <definedName name="taxa_6" localSheetId="10">#REF!</definedName>
    <definedName name="taxa_6" localSheetId="12">#REF!</definedName>
    <definedName name="taxa_6" localSheetId="13">#REF!</definedName>
    <definedName name="taxa_6" localSheetId="14">#REF!</definedName>
    <definedName name="taxa_6" localSheetId="15">#REF!</definedName>
    <definedName name="taxa_6" localSheetId="16">#REF!</definedName>
    <definedName name="taxa_6" localSheetId="17">#REF!</definedName>
    <definedName name="taxa_6" localSheetId="18">#REF!</definedName>
    <definedName name="taxa_6" localSheetId="3">#REF!</definedName>
    <definedName name="taxa_6" localSheetId="5">#REF!</definedName>
    <definedName name="taxa_6" localSheetId="6">#REF!</definedName>
    <definedName name="taxa_6" localSheetId="8">#REF!</definedName>
    <definedName name="taxa_6" localSheetId="9">#REF!</definedName>
    <definedName name="taxa_6" localSheetId="0">#REF!</definedName>
    <definedName name="taxa_6">#REF!</definedName>
    <definedName name="taxa_7" localSheetId="0">#REF!</definedName>
    <definedName name="taxa_7">#N/A</definedName>
    <definedName name="taxa_8" localSheetId="0">#REF!</definedName>
    <definedName name="taxa_8">#N/A</definedName>
    <definedName name="taxa_9" localSheetId="0">#REF!</definedName>
    <definedName name="taxa_9">#N/A</definedName>
    <definedName name="_xlnm.Print_Titles" localSheetId="17">'(17)Fluxo_Caixa'!$3:$4</definedName>
    <definedName name="total_fr_leve" localSheetId="16">#REF!</definedName>
    <definedName name="total_fr_leve">#REF!</definedName>
    <definedName name="total_fr_pesada" localSheetId="16">#REF!</definedName>
    <definedName name="total_fr_pesada">#REF!</definedName>
    <definedName name="tx_remuneracao_cap_emp_fr" localSheetId="18">'[3](05)Coef.Param.'!$E$25</definedName>
    <definedName name="tx_remuneracao_cap_emp_fr">'[4](05)Coef.Param.'!$E$25</definedName>
    <definedName name="u">#N/A</definedName>
    <definedName name="vale_refeicao" localSheetId="16">#REF!</definedName>
    <definedName name="vale_refeicao">#REF!</definedName>
    <definedName name="vida_util_pneu" localSheetId="18">'[3](05)Coef.Param.'!$E$18</definedName>
    <definedName name="vida_util_pneu">'[4](05)Coef.Param.'!$E$18</definedName>
    <definedName name="w">#N/A</definedName>
    <definedName name="y">#N/A</definedName>
  </definedNames>
  <calcPr calcId="145621"/>
</workbook>
</file>

<file path=xl/calcChain.xml><?xml version="1.0" encoding="utf-8"?>
<calcChain xmlns="http://schemas.openxmlformats.org/spreadsheetml/2006/main">
  <c r="D99" i="95" l="1"/>
  <c r="D99" i="96" s="1"/>
  <c r="D99" i="97" s="1"/>
  <c r="H91" i="95"/>
  <c r="H91" i="96" s="1"/>
  <c r="H91" i="97" s="1"/>
  <c r="H144" i="111" s="1"/>
  <c r="A27" i="90"/>
  <c r="A49" i="91" s="1"/>
  <c r="A50" i="93" s="1"/>
  <c r="D65" i="87"/>
  <c r="D64" i="87"/>
  <c r="D98" i="95" s="1"/>
  <c r="D98" i="96" s="1"/>
  <c r="D98" i="97" s="1"/>
  <c r="D151" i="111" s="1"/>
  <c r="D63" i="87"/>
  <c r="D97" i="95" s="1"/>
  <c r="D97" i="96" s="1"/>
  <c r="D97" i="97" s="1"/>
  <c r="D150" i="111" s="1"/>
  <c r="H57" i="87"/>
  <c r="F57" i="87"/>
  <c r="F91" i="95" s="1"/>
  <c r="F91" i="96" s="1"/>
  <c r="F91" i="97" s="1"/>
  <c r="F144" i="111" s="1"/>
  <c r="D57" i="87"/>
  <c r="D91" i="95" s="1"/>
  <c r="D91" i="96" s="1"/>
  <c r="D91" i="97" s="1"/>
  <c r="D144" i="111" s="1"/>
  <c r="H17" i="87"/>
  <c r="H18" i="87"/>
  <c r="H19" i="87"/>
  <c r="H20" i="87"/>
  <c r="H21" i="87"/>
  <c r="H22" i="87"/>
  <c r="H23" i="87"/>
  <c r="H24" i="87"/>
  <c r="H25" i="87"/>
  <c r="H26" i="87"/>
  <c r="H27" i="87"/>
  <c r="H28" i="87"/>
  <c r="H29" i="87"/>
  <c r="H30" i="87"/>
  <c r="A17" i="85"/>
  <c r="A121" i="100" l="1"/>
  <c r="A69" i="103" s="1"/>
  <c r="A56" i="94" s="1"/>
  <c r="A141" i="82" s="1"/>
  <c r="A141" i="105" s="1"/>
  <c r="A144" i="113" s="1"/>
  <c r="A144" i="119" s="1"/>
  <c r="D152" i="111"/>
  <c r="A86" i="114" s="1"/>
  <c r="A64" i="108" s="1"/>
  <c r="A90" i="107" s="1"/>
  <c r="F32" i="107"/>
  <c r="F31" i="107"/>
  <c r="F30" i="107"/>
  <c r="F29" i="107"/>
  <c r="F28" i="107"/>
  <c r="F27" i="107"/>
  <c r="E31" i="107"/>
  <c r="E30" i="107"/>
  <c r="E29" i="107"/>
  <c r="E28" i="107"/>
  <c r="E27" i="107"/>
  <c r="B31" i="107" l="1"/>
  <c r="F9" i="86" l="1"/>
  <c r="E9" i="86"/>
  <c r="G9" i="107"/>
  <c r="G10" i="111" l="1"/>
  <c r="H10" i="111"/>
  <c r="C31" i="107"/>
  <c r="C30" i="107"/>
  <c r="C29" i="107"/>
  <c r="C28" i="107"/>
  <c r="C27" i="107"/>
  <c r="G31" i="107"/>
  <c r="G30" i="107"/>
  <c r="G29" i="107"/>
  <c r="G28" i="107"/>
  <c r="G27" i="107"/>
  <c r="D130" i="111" l="1"/>
  <c r="G12" i="111"/>
  <c r="G84" i="82"/>
  <c r="D142" i="111"/>
  <c r="A68" i="107" l="1"/>
  <c r="E39" i="107"/>
  <c r="E38" i="107"/>
  <c r="C39" i="107"/>
  <c r="C38" i="107"/>
  <c r="B28" i="107"/>
  <c r="B29" i="107"/>
  <c r="B30" i="107"/>
  <c r="B27" i="107"/>
  <c r="A30" i="107"/>
  <c r="E81" i="119" l="1"/>
  <c r="E80" i="119"/>
  <c r="H80" i="113"/>
  <c r="H81" i="113" s="1"/>
  <c r="E80" i="105"/>
  <c r="E81" i="105" s="1"/>
  <c r="H80" i="105"/>
  <c r="H81" i="105" s="1"/>
  <c r="E80" i="82"/>
  <c r="E81" i="82" s="1"/>
  <c r="H80" i="82"/>
  <c r="H81" i="82" s="1"/>
  <c r="D45" i="93"/>
  <c r="F45" i="93" s="1"/>
  <c r="F81" i="105" s="1"/>
  <c r="D44" i="93"/>
  <c r="F44" i="93" s="1"/>
  <c r="F80" i="105" s="1"/>
  <c r="D43" i="93"/>
  <c r="C44" i="93"/>
  <c r="D80" i="105" s="1"/>
  <c r="E44" i="93"/>
  <c r="C45" i="93"/>
  <c r="D81" i="119" s="1"/>
  <c r="E45" i="93"/>
  <c r="D81" i="113" l="1"/>
  <c r="F80" i="82"/>
  <c r="F80" i="119" s="1"/>
  <c r="D81" i="105"/>
  <c r="F81" i="82"/>
  <c r="F81" i="119" s="1"/>
  <c r="D81" i="82"/>
  <c r="D80" i="113"/>
  <c r="D80" i="82"/>
  <c r="D80" i="119"/>
  <c r="C20" i="107"/>
  <c r="C19" i="107"/>
  <c r="C18" i="107"/>
  <c r="C17" i="107"/>
  <c r="C16" i="107"/>
  <c r="L60" i="108"/>
  <c r="D59" i="108"/>
  <c r="E59" i="108"/>
  <c r="F59" i="108"/>
  <c r="G59" i="108"/>
  <c r="H59" i="108"/>
  <c r="I59" i="108"/>
  <c r="J59" i="108"/>
  <c r="C59" i="108"/>
  <c r="C47" i="102" l="1"/>
  <c r="G7" i="119"/>
  <c r="G9" i="119" s="1"/>
  <c r="G10" i="119" s="1"/>
  <c r="G11" i="119" s="1"/>
  <c r="G12" i="119" s="1"/>
  <c r="G13" i="119" s="1"/>
  <c r="G14" i="119" s="1"/>
  <c r="G15" i="119" s="1"/>
  <c r="G17" i="119" s="1"/>
  <c r="G18" i="119" s="1"/>
  <c r="G19" i="119" s="1"/>
  <c r="G22" i="119" s="1"/>
  <c r="G23" i="119" s="1"/>
  <c r="G24" i="119" s="1"/>
  <c r="G26" i="119" s="1"/>
  <c r="G27" i="119" s="1"/>
  <c r="G28" i="119" s="1"/>
  <c r="G30" i="119" s="1"/>
  <c r="G31" i="119" s="1"/>
  <c r="G32" i="119" s="1"/>
  <c r="G34" i="119" s="1"/>
  <c r="G35" i="119" s="1"/>
  <c r="G36" i="119" s="1"/>
  <c r="G38" i="119" s="1"/>
  <c r="E5" i="119"/>
  <c r="E6" i="119" s="1"/>
  <c r="E7" i="119" s="1"/>
  <c r="E8" i="119" s="1"/>
  <c r="E9" i="119" s="1"/>
  <c r="E10" i="119" s="1"/>
  <c r="E11" i="119" s="1"/>
  <c r="E12" i="119" s="1"/>
  <c r="E13" i="119" s="1"/>
  <c r="E14" i="119" s="1"/>
  <c r="G39" i="119" l="1"/>
  <c r="G41" i="119" s="1"/>
  <c r="G43" i="119" s="1"/>
  <c r="G45" i="119" s="1"/>
  <c r="G47" i="119" s="1"/>
  <c r="G50" i="119" s="1"/>
  <c r="G51" i="119" s="1"/>
  <c r="G52" i="119" s="1"/>
  <c r="G53" i="119" s="1"/>
  <c r="G54" i="119" s="1"/>
  <c r="G55" i="119" s="1"/>
  <c r="G56" i="119" s="1"/>
  <c r="G57" i="119" s="1"/>
  <c r="G58" i="119" s="1"/>
  <c r="G59" i="119" s="1"/>
  <c r="G60" i="119" s="1"/>
  <c r="G62" i="119" s="1"/>
  <c r="G63" i="119" s="1"/>
  <c r="G64" i="119" s="1"/>
  <c r="G65" i="119" s="1"/>
  <c r="G66" i="119" s="1"/>
  <c r="G67" i="119" s="1"/>
  <c r="G68" i="119" s="1"/>
  <c r="G70" i="119" s="1"/>
  <c r="G71" i="119" s="1"/>
  <c r="G72" i="119" s="1"/>
  <c r="G73" i="119" s="1"/>
  <c r="G74" i="119" s="1"/>
  <c r="G75" i="119" s="1"/>
  <c r="G76" i="119" s="1"/>
  <c r="G77" i="119" s="1"/>
  <c r="G78" i="119" s="1"/>
  <c r="G79" i="119" s="1"/>
  <c r="G40" i="119"/>
  <c r="G42" i="119" s="1"/>
  <c r="G44" i="119" s="1"/>
  <c r="E16" i="119"/>
  <c r="E17" i="119" s="1"/>
  <c r="E18" i="119" s="1"/>
  <c r="E19" i="119" s="1"/>
  <c r="E20" i="119" s="1"/>
  <c r="E21" i="119" s="1"/>
  <c r="E22" i="119" s="1"/>
  <c r="E23" i="119" s="1"/>
  <c r="E24" i="119" s="1"/>
  <c r="E25" i="119" s="1"/>
  <c r="E26" i="119" s="1"/>
  <c r="E27" i="119" s="1"/>
  <c r="E28" i="119" s="1"/>
  <c r="E29" i="119" s="1"/>
  <c r="E30" i="119" s="1"/>
  <c r="E31" i="119" s="1"/>
  <c r="E32" i="119" s="1"/>
  <c r="E33" i="119" s="1"/>
  <c r="E34" i="119" s="1"/>
  <c r="E35" i="119" s="1"/>
  <c r="E36" i="119" s="1"/>
  <c r="E37" i="119" s="1"/>
  <c r="E38" i="119" s="1"/>
  <c r="E39" i="119" s="1"/>
  <c r="E40" i="119" s="1"/>
  <c r="E41" i="119" s="1"/>
  <c r="E42" i="119" s="1"/>
  <c r="E43" i="119" s="1"/>
  <c r="E44" i="119" s="1"/>
  <c r="E15" i="119"/>
  <c r="C69" i="119"/>
  <c r="C61" i="119"/>
  <c r="C49" i="119"/>
  <c r="C46" i="119"/>
  <c r="C37" i="119"/>
  <c r="C33" i="119"/>
  <c r="C29" i="119"/>
  <c r="C25" i="119"/>
  <c r="C21" i="119"/>
  <c r="C16" i="119"/>
  <c r="C8" i="119"/>
  <c r="H5" i="119"/>
  <c r="H6" i="119" s="1"/>
  <c r="H7" i="119" s="1"/>
  <c r="H8" i="119" s="1"/>
  <c r="H9" i="119" s="1"/>
  <c r="H10" i="119" s="1"/>
  <c r="H11" i="119" s="1"/>
  <c r="H12" i="119" s="1"/>
  <c r="H13" i="119" s="1"/>
  <c r="H14" i="119" s="1"/>
  <c r="C5" i="119"/>
  <c r="D38" i="107"/>
  <c r="A61" i="107"/>
  <c r="F40" i="107"/>
  <c r="D40" i="107"/>
  <c r="L8" i="108"/>
  <c r="K8" i="108"/>
  <c r="K41" i="108"/>
  <c r="G84" i="119" l="1"/>
  <c r="G85" i="119" s="1"/>
  <c r="G87" i="119" s="1"/>
  <c r="G88" i="119" s="1"/>
  <c r="G90" i="119" s="1"/>
  <c r="G91" i="119" s="1"/>
  <c r="G94" i="119" s="1"/>
  <c r="G96" i="119" s="1"/>
  <c r="G98" i="119" s="1"/>
  <c r="G100" i="119" s="1"/>
  <c r="G102" i="119" s="1"/>
  <c r="G104" i="119" s="1"/>
  <c r="G106" i="119" s="1"/>
  <c r="G108" i="119" s="1"/>
  <c r="G110" i="119" s="1"/>
  <c r="G111" i="119" s="1"/>
  <c r="G112" i="119" s="1"/>
  <c r="G80" i="119"/>
  <c r="E45" i="119"/>
  <c r="E47" i="119"/>
  <c r="E48" i="119" s="1"/>
  <c r="E49" i="119" s="1"/>
  <c r="E50" i="119" s="1"/>
  <c r="E51" i="119" s="1"/>
  <c r="E52" i="119" s="1"/>
  <c r="E53" i="119" s="1"/>
  <c r="E54" i="119" s="1"/>
  <c r="E55" i="119" s="1"/>
  <c r="E56" i="119" s="1"/>
  <c r="E57" i="119" s="1"/>
  <c r="E58" i="119" s="1"/>
  <c r="E59" i="119" s="1"/>
  <c r="E60" i="119" s="1"/>
  <c r="E61" i="119" s="1"/>
  <c r="E62" i="119" s="1"/>
  <c r="E63" i="119" s="1"/>
  <c r="E64" i="119" s="1"/>
  <c r="E65" i="119" s="1"/>
  <c r="E66" i="119" s="1"/>
  <c r="E67" i="119" s="1"/>
  <c r="E68" i="119" s="1"/>
  <c r="E69" i="119" s="1"/>
  <c r="E70" i="119" s="1"/>
  <c r="E71" i="119" s="1"/>
  <c r="E72" i="119" s="1"/>
  <c r="E73" i="119" s="1"/>
  <c r="E74" i="119" s="1"/>
  <c r="E75" i="119" s="1"/>
  <c r="E76" i="119" s="1"/>
  <c r="E77" i="119" s="1"/>
  <c r="E78" i="119" s="1"/>
  <c r="E79" i="119" s="1"/>
  <c r="E82" i="119" s="1"/>
  <c r="E46" i="119"/>
  <c r="H16" i="119"/>
  <c r="H17" i="119" s="1"/>
  <c r="H18" i="119" s="1"/>
  <c r="H19" i="119" s="1"/>
  <c r="H20" i="119" s="1"/>
  <c r="H21" i="119" s="1"/>
  <c r="H22" i="119" s="1"/>
  <c r="H23" i="119" s="1"/>
  <c r="H24" i="119" s="1"/>
  <c r="H25" i="119" s="1"/>
  <c r="H26" i="119" s="1"/>
  <c r="H27" i="119" s="1"/>
  <c r="H28" i="119" s="1"/>
  <c r="H29" i="119" s="1"/>
  <c r="H30" i="119" s="1"/>
  <c r="H31" i="119" s="1"/>
  <c r="H32" i="119" s="1"/>
  <c r="H33" i="119" s="1"/>
  <c r="H34" i="119" s="1"/>
  <c r="H35" i="119" s="1"/>
  <c r="H36" i="119" s="1"/>
  <c r="H37" i="119" s="1"/>
  <c r="H38" i="119" s="1"/>
  <c r="H39" i="119" s="1"/>
  <c r="H40" i="119" s="1"/>
  <c r="H41" i="119" s="1"/>
  <c r="H42" i="119" s="1"/>
  <c r="H43" i="119" s="1"/>
  <c r="H44" i="119" s="1"/>
  <c r="H15" i="119"/>
  <c r="G81" i="119" l="1"/>
  <c r="I81" i="119" s="1"/>
  <c r="I80" i="119"/>
  <c r="E84" i="119"/>
  <c r="E85" i="119" s="1"/>
  <c r="E83" i="119"/>
  <c r="H46" i="119"/>
  <c r="H47" i="119"/>
  <c r="H48" i="119" s="1"/>
  <c r="H49" i="119" s="1"/>
  <c r="H50" i="119" s="1"/>
  <c r="H51" i="119" s="1"/>
  <c r="H52" i="119" s="1"/>
  <c r="H53" i="119" s="1"/>
  <c r="H54" i="119" s="1"/>
  <c r="H55" i="119" s="1"/>
  <c r="H56" i="119" s="1"/>
  <c r="H57" i="119" s="1"/>
  <c r="H58" i="119" s="1"/>
  <c r="H59" i="119" s="1"/>
  <c r="H60" i="119" s="1"/>
  <c r="H61" i="119" s="1"/>
  <c r="H62" i="119" s="1"/>
  <c r="H63" i="119" s="1"/>
  <c r="H64" i="119" s="1"/>
  <c r="H65" i="119" s="1"/>
  <c r="H66" i="119" s="1"/>
  <c r="H67" i="119" s="1"/>
  <c r="H68" i="119" s="1"/>
  <c r="H69" i="119" s="1"/>
  <c r="H70" i="119" s="1"/>
  <c r="H71" i="119" s="1"/>
  <c r="H72" i="119" s="1"/>
  <c r="H73" i="119" s="1"/>
  <c r="H74" i="119" s="1"/>
  <c r="H75" i="119" s="1"/>
  <c r="H76" i="119" s="1"/>
  <c r="H77" i="119" s="1"/>
  <c r="H78" i="119" s="1"/>
  <c r="H79" i="119" s="1"/>
  <c r="H45" i="119"/>
  <c r="F39" i="107"/>
  <c r="F38" i="107"/>
  <c r="D70" i="114"/>
  <c r="H82" i="119" l="1"/>
  <c r="H84" i="119" s="1"/>
  <c r="H85" i="119" s="1"/>
  <c r="H80" i="119"/>
  <c r="H81" i="119" s="1"/>
  <c r="E87" i="119"/>
  <c r="E88" i="119" s="1"/>
  <c r="E86" i="119"/>
  <c r="D39" i="107"/>
  <c r="H83" i="119" l="1"/>
  <c r="E90" i="119"/>
  <c r="E91" i="119" s="1"/>
  <c r="E89" i="119"/>
  <c r="H86" i="119"/>
  <c r="H87" i="119"/>
  <c r="H88" i="119" s="1"/>
  <c r="G39" i="107"/>
  <c r="B68" i="107" s="1"/>
  <c r="E109" i="119" l="1"/>
  <c r="E92" i="119"/>
  <c r="E113" i="119"/>
  <c r="E114" i="119" s="1"/>
  <c r="E115" i="119" s="1"/>
  <c r="H89" i="119"/>
  <c r="H90" i="119"/>
  <c r="H91" i="119" s="1"/>
  <c r="E111" i="119" l="1"/>
  <c r="E112" i="119" s="1"/>
  <c r="E110" i="119"/>
  <c r="E93" i="119"/>
  <c r="E94" i="119"/>
  <c r="E95" i="119" s="1"/>
  <c r="E96" i="119" s="1"/>
  <c r="E97" i="119" s="1"/>
  <c r="E98" i="119" s="1"/>
  <c r="E99" i="119" s="1"/>
  <c r="E100" i="119" s="1"/>
  <c r="E101" i="119" s="1"/>
  <c r="E102" i="119" s="1"/>
  <c r="E103" i="119" s="1"/>
  <c r="E104" i="119" s="1"/>
  <c r="E105" i="119" s="1"/>
  <c r="E106" i="119" s="1"/>
  <c r="E107" i="119" s="1"/>
  <c r="E108" i="119" s="1"/>
  <c r="H109" i="119"/>
  <c r="H113" i="119"/>
  <c r="H114" i="119" s="1"/>
  <c r="H115" i="119" s="1"/>
  <c r="H92" i="119"/>
  <c r="H94" i="119" l="1"/>
  <c r="H95" i="119" s="1"/>
  <c r="H96" i="119" s="1"/>
  <c r="H97" i="119" s="1"/>
  <c r="H98" i="119" s="1"/>
  <c r="H99" i="119" s="1"/>
  <c r="H100" i="119" s="1"/>
  <c r="H101" i="119" s="1"/>
  <c r="H102" i="119" s="1"/>
  <c r="H103" i="119" s="1"/>
  <c r="H104" i="119" s="1"/>
  <c r="H105" i="119" s="1"/>
  <c r="H106" i="119" s="1"/>
  <c r="H107" i="119" s="1"/>
  <c r="H108" i="119" s="1"/>
  <c r="H93" i="119"/>
  <c r="H110" i="119"/>
  <c r="H111" i="119"/>
  <c r="H112" i="119" s="1"/>
  <c r="C49" i="102" l="1"/>
  <c r="D137" i="111"/>
  <c r="H124" i="111" l="1"/>
  <c r="I124" i="111" s="1"/>
  <c r="J124" i="111" s="1"/>
  <c r="K124" i="111" s="1"/>
  <c r="L124" i="111" s="1"/>
  <c r="M124" i="111" s="1"/>
  <c r="N124" i="111" s="1"/>
  <c r="O124" i="111" s="1"/>
  <c r="P124" i="111" s="1"/>
  <c r="Q124" i="111" s="1"/>
  <c r="R124" i="111" s="1"/>
  <c r="S124" i="111" s="1"/>
  <c r="T124" i="111" s="1"/>
  <c r="U124" i="111" s="1"/>
  <c r="V124" i="111" s="1"/>
  <c r="V98" i="111"/>
  <c r="H98" i="111"/>
  <c r="G98" i="111"/>
  <c r="G40" i="107"/>
  <c r="B75" i="107" s="1"/>
  <c r="H8" i="111"/>
  <c r="G38" i="107" l="1"/>
  <c r="E41" i="107"/>
  <c r="F41" i="107" s="1"/>
  <c r="I8" i="111"/>
  <c r="J8" i="111" s="1"/>
  <c r="K8" i="111" s="1"/>
  <c r="L8" i="111" s="1"/>
  <c r="M8" i="111" s="1"/>
  <c r="N8" i="111" s="1"/>
  <c r="O8" i="111" s="1"/>
  <c r="P8" i="111" s="1"/>
  <c r="Q8" i="111" s="1"/>
  <c r="R8" i="111" s="1"/>
  <c r="S8" i="111" s="1"/>
  <c r="T8" i="111" s="1"/>
  <c r="U8" i="111" s="1"/>
  <c r="C41" i="107"/>
  <c r="D41" i="107" s="1"/>
  <c r="D67" i="114"/>
  <c r="D66" i="114"/>
  <c r="D63" i="114"/>
  <c r="D62" i="114"/>
  <c r="D59" i="114"/>
  <c r="G50" i="114"/>
  <c r="G49" i="114"/>
  <c r="G51" i="114" s="1"/>
  <c r="D69" i="114" s="1"/>
  <c r="G48" i="114"/>
  <c r="G47" i="114"/>
  <c r="B47" i="114"/>
  <c r="G46" i="114"/>
  <c r="B46" i="114"/>
  <c r="G45" i="114"/>
  <c r="B45" i="114"/>
  <c r="G44" i="114"/>
  <c r="B44" i="114"/>
  <c r="H43" i="114"/>
  <c r="G42" i="114"/>
  <c r="B42" i="114"/>
  <c r="G41" i="114"/>
  <c r="B41" i="114"/>
  <c r="G32" i="114"/>
  <c r="B32" i="114"/>
  <c r="G31" i="114"/>
  <c r="B31" i="114"/>
  <c r="G30" i="114"/>
  <c r="G33" i="114" s="1"/>
  <c r="G29" i="114"/>
  <c r="G28" i="114"/>
  <c r="G27" i="114"/>
  <c r="B27" i="114"/>
  <c r="G25" i="114"/>
  <c r="D61" i="114" s="1"/>
  <c r="B25" i="114"/>
  <c r="G24" i="114"/>
  <c r="B24" i="114"/>
  <c r="D17" i="114"/>
  <c r="D18" i="114" s="1"/>
  <c r="D16" i="114"/>
  <c r="D15" i="114"/>
  <c r="G5" i="114"/>
  <c r="B61" i="107" l="1"/>
  <c r="G26" i="114"/>
  <c r="E42" i="107"/>
  <c r="C42" i="107"/>
  <c r="D42" i="107" s="1"/>
  <c r="D60" i="114"/>
  <c r="D64" i="114" s="1"/>
  <c r="D65" i="114" s="1"/>
  <c r="D68" i="114" s="1"/>
  <c r="G37" i="114"/>
  <c r="G43" i="114" s="1"/>
  <c r="G55" i="114" s="1"/>
  <c r="G56" i="114" s="1"/>
  <c r="B48" i="114"/>
  <c r="D19" i="114"/>
  <c r="D134" i="111" l="1"/>
  <c r="D71" i="114"/>
  <c r="D72" i="114" s="1"/>
  <c r="G41" i="107"/>
  <c r="F42" i="107"/>
  <c r="E43" i="107"/>
  <c r="C43" i="107"/>
  <c r="D43" i="107" s="1"/>
  <c r="D20" i="114"/>
  <c r="D21" i="114" s="1"/>
  <c r="B50" i="114"/>
  <c r="B76" i="107" l="1"/>
  <c r="G42" i="107"/>
  <c r="B77" i="107" s="1"/>
  <c r="E44" i="107"/>
  <c r="F43" i="107"/>
  <c r="C44" i="107"/>
  <c r="K51" i="108"/>
  <c r="L51" i="108"/>
  <c r="K52" i="108"/>
  <c r="L52" i="108"/>
  <c r="K53" i="108"/>
  <c r="L53" i="108"/>
  <c r="K54" i="108"/>
  <c r="L54" i="108"/>
  <c r="K55" i="108"/>
  <c r="L55" i="108"/>
  <c r="K56" i="108"/>
  <c r="L56" i="108"/>
  <c r="K57" i="108"/>
  <c r="L57" i="108"/>
  <c r="D58" i="108"/>
  <c r="E58" i="108"/>
  <c r="F58" i="108"/>
  <c r="G58" i="108"/>
  <c r="H58" i="108"/>
  <c r="I58" i="108"/>
  <c r="J58" i="108"/>
  <c r="C58" i="108"/>
  <c r="G43" i="107" l="1"/>
  <c r="F44" i="107"/>
  <c r="E45" i="107"/>
  <c r="C45" i="107"/>
  <c r="D44" i="107"/>
  <c r="B78" i="107" l="1"/>
  <c r="C46" i="107"/>
  <c r="D46" i="107" s="1"/>
  <c r="D45" i="107"/>
  <c r="G44" i="107"/>
  <c r="B79" i="107" s="1"/>
  <c r="E46" i="107"/>
  <c r="F45" i="107"/>
  <c r="C47" i="107" l="1"/>
  <c r="C48" i="107" s="1"/>
  <c r="E47" i="107"/>
  <c r="F46" i="107"/>
  <c r="G46" i="107" s="1"/>
  <c r="B81" i="107" s="1"/>
  <c r="F19" i="107"/>
  <c r="A20" i="107"/>
  <c r="A31" i="107" s="1"/>
  <c r="A18" i="107"/>
  <c r="A29" i="107" s="1"/>
  <c r="A17" i="107"/>
  <c r="A28" i="107" s="1"/>
  <c r="A16" i="107"/>
  <c r="A27" i="107" s="1"/>
  <c r="A9" i="107"/>
  <c r="A8" i="107"/>
  <c r="A7" i="107"/>
  <c r="F17" i="107"/>
  <c r="F18" i="107"/>
  <c r="E67" i="107" s="1"/>
  <c r="F20" i="107"/>
  <c r="D42" i="108"/>
  <c r="E42" i="108"/>
  <c r="F42" i="108"/>
  <c r="F60" i="108" s="1"/>
  <c r="G42" i="108"/>
  <c r="H42" i="108"/>
  <c r="H60" i="108" s="1"/>
  <c r="I42" i="108"/>
  <c r="I60" i="108" s="1"/>
  <c r="J42" i="108"/>
  <c r="J60" i="108" s="1"/>
  <c r="G67" i="107" l="1"/>
  <c r="G68" i="107" s="1"/>
  <c r="D67" i="107"/>
  <c r="D68" i="107" s="1"/>
  <c r="F67" i="107"/>
  <c r="F68" i="107" s="1"/>
  <c r="D47" i="107"/>
  <c r="E48" i="107"/>
  <c r="F47" i="107"/>
  <c r="C49" i="107"/>
  <c r="D48" i="107"/>
  <c r="E20" i="107"/>
  <c r="G60" i="108"/>
  <c r="E17" i="107"/>
  <c r="D60" i="107" s="1"/>
  <c r="D60" i="108"/>
  <c r="E18" i="107"/>
  <c r="E60" i="108"/>
  <c r="E19" i="107"/>
  <c r="E68" i="107"/>
  <c r="D7" i="107"/>
  <c r="D8" i="107"/>
  <c r="D9" i="107"/>
  <c r="E60" i="107" l="1"/>
  <c r="E61" i="107" s="1"/>
  <c r="G47" i="107"/>
  <c r="B82" i="107" s="1"/>
  <c r="G17" i="107"/>
  <c r="E49" i="107"/>
  <c r="F48" i="107"/>
  <c r="G48" i="107" s="1"/>
  <c r="B83" i="107" s="1"/>
  <c r="C50" i="107"/>
  <c r="D49" i="107"/>
  <c r="G20" i="107"/>
  <c r="G18" i="107"/>
  <c r="D61" i="107"/>
  <c r="G19" i="107"/>
  <c r="D10" i="107"/>
  <c r="D74" i="107" l="1"/>
  <c r="E74" i="107"/>
  <c r="E76" i="107" s="1"/>
  <c r="D82" i="107"/>
  <c r="D83" i="107"/>
  <c r="D75" i="107"/>
  <c r="D76" i="107"/>
  <c r="D77" i="107"/>
  <c r="D78" i="107"/>
  <c r="D79" i="107"/>
  <c r="D81" i="107"/>
  <c r="E78" i="107"/>
  <c r="F60" i="107"/>
  <c r="F61" i="107" s="1"/>
  <c r="G60" i="107"/>
  <c r="G61" i="107" s="1"/>
  <c r="E50" i="107"/>
  <c r="E51" i="107" s="1"/>
  <c r="F49" i="107"/>
  <c r="G49" i="107" s="1"/>
  <c r="B84" i="107" s="1"/>
  <c r="C51" i="107"/>
  <c r="D50" i="107"/>
  <c r="C51" i="102"/>
  <c r="C50" i="102"/>
  <c r="C48" i="102"/>
  <c r="C42" i="102"/>
  <c r="C46" i="102"/>
  <c r="E79" i="107" l="1"/>
  <c r="E77" i="107"/>
  <c r="E82" i="107"/>
  <c r="E75" i="107"/>
  <c r="E83" i="107"/>
  <c r="E81" i="107"/>
  <c r="F74" i="107"/>
  <c r="F84" i="107" s="1"/>
  <c r="G74" i="107"/>
  <c r="D84" i="107"/>
  <c r="E84" i="107"/>
  <c r="F51" i="107"/>
  <c r="E52" i="107"/>
  <c r="C52" i="107"/>
  <c r="D51" i="107"/>
  <c r="F75" i="107" l="1"/>
  <c r="F76" i="107"/>
  <c r="F77" i="107"/>
  <c r="F79" i="107"/>
  <c r="F78" i="107"/>
  <c r="F81" i="107"/>
  <c r="F82" i="107"/>
  <c r="F83" i="107"/>
  <c r="G75" i="107"/>
  <c r="G77" i="107"/>
  <c r="G76" i="107"/>
  <c r="G79" i="107"/>
  <c r="G78" i="107"/>
  <c r="G81" i="107"/>
  <c r="G83" i="107"/>
  <c r="G82" i="107"/>
  <c r="G84" i="107"/>
  <c r="G51" i="107"/>
  <c r="B86" i="107" s="1"/>
  <c r="E53" i="107"/>
  <c r="F53" i="107" s="1"/>
  <c r="F52" i="107"/>
  <c r="C53" i="107"/>
  <c r="D53" i="107" s="1"/>
  <c r="D54" i="107" s="1"/>
  <c r="D52" i="107"/>
  <c r="E86" i="107" l="1"/>
  <c r="D86" i="107"/>
  <c r="F86" i="107"/>
  <c r="G86" i="107"/>
  <c r="G53" i="107"/>
  <c r="B88" i="107" s="1"/>
  <c r="G52" i="107"/>
  <c r="B87" i="107" s="1"/>
  <c r="A88" i="107"/>
  <c r="A87" i="107"/>
  <c r="A86" i="107"/>
  <c r="A85" i="107"/>
  <c r="A84" i="107"/>
  <c r="A83" i="107"/>
  <c r="A82" i="107"/>
  <c r="A81" i="107"/>
  <c r="A80" i="107"/>
  <c r="A79" i="107"/>
  <c r="A78" i="107"/>
  <c r="A77" i="107"/>
  <c r="A76" i="107"/>
  <c r="A75" i="107"/>
  <c r="C9" i="107"/>
  <c r="E9" i="107" s="1"/>
  <c r="C8" i="107"/>
  <c r="E8" i="107" s="1"/>
  <c r="C7" i="107"/>
  <c r="E7" i="107" s="1"/>
  <c r="F88" i="107" l="1"/>
  <c r="G88" i="107"/>
  <c r="D88" i="107"/>
  <c r="E88" i="107"/>
  <c r="G87" i="107"/>
  <c r="E87" i="107"/>
  <c r="D87" i="107"/>
  <c r="F87" i="107"/>
  <c r="E10" i="107"/>
  <c r="C10" i="107"/>
  <c r="K50" i="108" l="1"/>
  <c r="K49" i="108"/>
  <c r="L50" i="108"/>
  <c r="L49" i="108"/>
  <c r="L11" i="108"/>
  <c r="L12" i="108"/>
  <c r="L13" i="108"/>
  <c r="L14" i="108"/>
  <c r="L15" i="108"/>
  <c r="L16" i="108"/>
  <c r="L17" i="108"/>
  <c r="L18" i="108"/>
  <c r="L19" i="108"/>
  <c r="L20" i="108"/>
  <c r="L21" i="108"/>
  <c r="L22" i="108"/>
  <c r="L23" i="108"/>
  <c r="L24" i="108"/>
  <c r="L25" i="108"/>
  <c r="L26" i="108"/>
  <c r="L27" i="108"/>
  <c r="L28" i="108"/>
  <c r="L29" i="108"/>
  <c r="L30" i="108"/>
  <c r="L31" i="108"/>
  <c r="L32" i="108"/>
  <c r="L33" i="108"/>
  <c r="L34" i="108"/>
  <c r="L35" i="108"/>
  <c r="L36" i="108"/>
  <c r="L37" i="108"/>
  <c r="L38" i="108"/>
  <c r="L39" i="108"/>
  <c r="L40" i="108"/>
  <c r="L41" i="108"/>
  <c r="L10" i="108"/>
  <c r="L9" i="108"/>
  <c r="C78" i="100"/>
  <c r="F78" i="100"/>
  <c r="H78" i="100"/>
  <c r="G22" i="87"/>
  <c r="K58" i="108" l="1"/>
  <c r="L58" i="108"/>
  <c r="L42" i="108"/>
  <c r="K10" i="108"/>
  <c r="K11" i="108"/>
  <c r="K12" i="108"/>
  <c r="K13" i="108"/>
  <c r="K14" i="108"/>
  <c r="K15" i="108"/>
  <c r="K16" i="108"/>
  <c r="K17" i="108"/>
  <c r="K18" i="108"/>
  <c r="K19" i="108"/>
  <c r="K20" i="108"/>
  <c r="K21" i="108"/>
  <c r="K22" i="108"/>
  <c r="K23" i="108"/>
  <c r="K24" i="108"/>
  <c r="K25" i="108"/>
  <c r="K26" i="108"/>
  <c r="K27" i="108"/>
  <c r="K28" i="108"/>
  <c r="K29" i="108"/>
  <c r="K30" i="108"/>
  <c r="K31" i="108"/>
  <c r="K32" i="108"/>
  <c r="K33" i="108"/>
  <c r="K34" i="108"/>
  <c r="K35" i="108"/>
  <c r="K36" i="108"/>
  <c r="K37" i="108"/>
  <c r="K38" i="108"/>
  <c r="K39" i="108"/>
  <c r="K40" i="108"/>
  <c r="F16" i="107" l="1"/>
  <c r="K9" i="108"/>
  <c r="C42" i="108"/>
  <c r="E16" i="107" s="1"/>
  <c r="C60" i="107" s="1"/>
  <c r="C67" i="107" l="1"/>
  <c r="C68" i="107" s="1"/>
  <c r="H67" i="107" s="1"/>
  <c r="E32" i="107"/>
  <c r="K42" i="108"/>
  <c r="K60" i="108" s="1"/>
  <c r="F21" i="107"/>
  <c r="G16" i="107"/>
  <c r="E21" i="107"/>
  <c r="C61" i="107"/>
  <c r="H60" i="107" s="1"/>
  <c r="G18" i="111" s="1"/>
  <c r="C60" i="108"/>
  <c r="C74" i="107" l="1"/>
  <c r="C75" i="107"/>
  <c r="H75" i="107" s="1"/>
  <c r="H18" i="111" s="1"/>
  <c r="C77" i="107"/>
  <c r="H77" i="107" s="1"/>
  <c r="J18" i="111" s="1"/>
  <c r="C76" i="107"/>
  <c r="H76" i="107" s="1"/>
  <c r="I18" i="111" s="1"/>
  <c r="C79" i="107"/>
  <c r="H79" i="107" s="1"/>
  <c r="L18" i="111" s="1"/>
  <c r="C78" i="107"/>
  <c r="H78" i="107" s="1"/>
  <c r="K18" i="111" s="1"/>
  <c r="C81" i="107"/>
  <c r="H81" i="107" s="1"/>
  <c r="N18" i="111" s="1"/>
  <c r="C83" i="107"/>
  <c r="H83" i="107" s="1"/>
  <c r="P18" i="111" s="1"/>
  <c r="C82" i="107"/>
  <c r="H82" i="107" s="1"/>
  <c r="O18" i="111" s="1"/>
  <c r="C84" i="107"/>
  <c r="H84" i="107" s="1"/>
  <c r="Q18" i="111" s="1"/>
  <c r="C86" i="107"/>
  <c r="H86" i="107" s="1"/>
  <c r="S18" i="111" s="1"/>
  <c r="C88" i="107"/>
  <c r="H88" i="107" s="1"/>
  <c r="U18" i="111" s="1"/>
  <c r="C87" i="107"/>
  <c r="H87" i="107" s="1"/>
  <c r="T18" i="111" s="1"/>
  <c r="D17" i="87"/>
  <c r="D43" i="87"/>
  <c r="E43" i="87"/>
  <c r="E17" i="87"/>
  <c r="G32" i="107"/>
  <c r="F8" i="107"/>
  <c r="F9" i="107"/>
  <c r="F7" i="107"/>
  <c r="G21" i="107"/>
  <c r="E18" i="87" l="1"/>
  <c r="C21" i="107"/>
  <c r="D18" i="87"/>
  <c r="F10" i="107"/>
  <c r="H116" i="111"/>
  <c r="E20" i="87" l="1"/>
  <c r="E19" i="87"/>
  <c r="G17" i="87"/>
  <c r="D20" i="87"/>
  <c r="D19" i="87"/>
  <c r="E21" i="87" l="1"/>
  <c r="D21" i="87"/>
  <c r="I10" i="111"/>
  <c r="D12" i="111"/>
  <c r="H12" i="111" s="1"/>
  <c r="I12" i="111" s="1"/>
  <c r="J12" i="111" l="1"/>
  <c r="J10" i="111"/>
  <c r="C69" i="113"/>
  <c r="C61" i="113"/>
  <c r="C49" i="113"/>
  <c r="C46" i="113"/>
  <c r="C37" i="113"/>
  <c r="C33" i="113"/>
  <c r="C29" i="113"/>
  <c r="C25" i="113"/>
  <c r="C21" i="113"/>
  <c r="C16" i="113"/>
  <c r="C8" i="113"/>
  <c r="H5" i="113"/>
  <c r="H6" i="113" s="1"/>
  <c r="H7" i="113" s="1"/>
  <c r="H8" i="113" s="1"/>
  <c r="H9" i="113" s="1"/>
  <c r="H10" i="113" s="1"/>
  <c r="H11" i="113" s="1"/>
  <c r="H12" i="113" s="1"/>
  <c r="H13" i="113" s="1"/>
  <c r="H14" i="113" s="1"/>
  <c r="C5" i="113"/>
  <c r="F17" i="100"/>
  <c r="I31" i="100" s="1"/>
  <c r="E18" i="100"/>
  <c r="I41" i="100" s="1"/>
  <c r="F18" i="100"/>
  <c r="I43" i="100" s="1"/>
  <c r="E19" i="100"/>
  <c r="I53" i="100" s="1"/>
  <c r="F19" i="100"/>
  <c r="I55" i="100" s="1"/>
  <c r="E17" i="100"/>
  <c r="I29" i="100" s="1"/>
  <c r="D18" i="100"/>
  <c r="D19" i="100" s="1"/>
  <c r="E7" i="97"/>
  <c r="J53" i="97" s="1"/>
  <c r="E6" i="97"/>
  <c r="J51" i="97" s="1"/>
  <c r="D7" i="97"/>
  <c r="E7" i="96"/>
  <c r="J53" i="96" s="1"/>
  <c r="E6" i="96"/>
  <c r="J51" i="96" s="1"/>
  <c r="D7" i="96"/>
  <c r="E7" i="95"/>
  <c r="J53" i="95" s="1"/>
  <c r="E6" i="95"/>
  <c r="J51" i="95" s="1"/>
  <c r="D7" i="95"/>
  <c r="C115" i="100"/>
  <c r="C116" i="100"/>
  <c r="C74" i="100"/>
  <c r="C75" i="100"/>
  <c r="C76" i="100"/>
  <c r="C77" i="100"/>
  <c r="C79" i="100"/>
  <c r="C80" i="100"/>
  <c r="C81" i="100"/>
  <c r="C82" i="100"/>
  <c r="C83" i="100"/>
  <c r="C84" i="100"/>
  <c r="C85" i="100"/>
  <c r="C86" i="100"/>
  <c r="G18" i="100"/>
  <c r="G19" i="100" s="1"/>
  <c r="B24" i="100"/>
  <c r="H19" i="100"/>
  <c r="I52" i="100" s="1"/>
  <c r="H18" i="100"/>
  <c r="I40" i="100" s="1"/>
  <c r="H17" i="100"/>
  <c r="I28" i="100" s="1"/>
  <c r="H11" i="100"/>
  <c r="I11" i="100" s="1"/>
  <c r="H10" i="100"/>
  <c r="I10" i="100" s="1"/>
  <c r="H9" i="100"/>
  <c r="I9" i="100" s="1"/>
  <c r="H8" i="100"/>
  <c r="I8" i="100" s="1"/>
  <c r="H7" i="100"/>
  <c r="I7" i="100" s="1"/>
  <c r="J86" i="97"/>
  <c r="J81" i="97"/>
  <c r="J50" i="97"/>
  <c r="F48" i="97"/>
  <c r="F47" i="97"/>
  <c r="J81" i="96"/>
  <c r="J86" i="96"/>
  <c r="J50" i="96"/>
  <c r="F48" i="96"/>
  <c r="F47" i="96"/>
  <c r="J81" i="95"/>
  <c r="J50" i="95"/>
  <c r="H46" i="95"/>
  <c r="H45" i="95"/>
  <c r="F48" i="95"/>
  <c r="F47" i="95"/>
  <c r="D35" i="93"/>
  <c r="F35" i="93" s="1"/>
  <c r="D36" i="93"/>
  <c r="F36" i="93" s="1"/>
  <c r="D37" i="93"/>
  <c r="F37" i="93" s="1"/>
  <c r="D38" i="93"/>
  <c r="F38" i="93" s="1"/>
  <c r="D39" i="93"/>
  <c r="F39" i="93" s="1"/>
  <c r="D40" i="93"/>
  <c r="F40" i="93" s="1"/>
  <c r="D41" i="93"/>
  <c r="F41" i="93" s="1"/>
  <c r="D42" i="93"/>
  <c r="F42" i="93" s="1"/>
  <c r="F43" i="93"/>
  <c r="D34" i="93"/>
  <c r="F34" i="93" s="1"/>
  <c r="C35" i="93"/>
  <c r="D71" i="119" s="1"/>
  <c r="C36" i="93"/>
  <c r="D72" i="119" s="1"/>
  <c r="C37" i="93"/>
  <c r="D73" i="119" s="1"/>
  <c r="C38" i="93"/>
  <c r="D74" i="119" s="1"/>
  <c r="C39" i="93"/>
  <c r="D75" i="119" s="1"/>
  <c r="C40" i="93"/>
  <c r="D76" i="119" s="1"/>
  <c r="C41" i="93"/>
  <c r="D77" i="119" s="1"/>
  <c r="C42" i="93"/>
  <c r="D78" i="119" s="1"/>
  <c r="C43" i="93"/>
  <c r="D79" i="119" s="1"/>
  <c r="C34" i="93"/>
  <c r="D70" i="119" s="1"/>
  <c r="G72" i="86"/>
  <c r="G73" i="86" s="1"/>
  <c r="G74" i="86" s="1"/>
  <c r="G75" i="86" s="1"/>
  <c r="G76" i="86" s="1"/>
  <c r="G77" i="86" s="1"/>
  <c r="G78" i="86" s="1"/>
  <c r="G79" i="86" s="1"/>
  <c r="G80" i="86" s="1"/>
  <c r="D23" i="93"/>
  <c r="F23" i="93" s="1"/>
  <c r="D24" i="93"/>
  <c r="F24" i="93" s="1"/>
  <c r="D25" i="93"/>
  <c r="F25" i="93" s="1"/>
  <c r="D26" i="93"/>
  <c r="F26" i="93" s="1"/>
  <c r="D27" i="93"/>
  <c r="F27" i="93" s="1"/>
  <c r="D28" i="93"/>
  <c r="F28" i="93" s="1"/>
  <c r="D22" i="93"/>
  <c r="F22" i="93" s="1"/>
  <c r="C23" i="93"/>
  <c r="D63" i="119" s="1"/>
  <c r="C24" i="93"/>
  <c r="D64" i="119" s="1"/>
  <c r="C25" i="93"/>
  <c r="D65" i="119" s="1"/>
  <c r="C26" i="93"/>
  <c r="D66" i="119" s="1"/>
  <c r="C27" i="93"/>
  <c r="D67" i="119" s="1"/>
  <c r="C28" i="93"/>
  <c r="D68" i="119" s="1"/>
  <c r="C22" i="93"/>
  <c r="D62" i="119" s="1"/>
  <c r="D7" i="93"/>
  <c r="F7" i="93" s="1"/>
  <c r="D8" i="93"/>
  <c r="F8" i="93" s="1"/>
  <c r="D9" i="93"/>
  <c r="F9" i="93" s="1"/>
  <c r="D10" i="93"/>
  <c r="D11" i="93"/>
  <c r="F11" i="93" s="1"/>
  <c r="D12" i="93"/>
  <c r="F12" i="93" s="1"/>
  <c r="D13" i="93"/>
  <c r="F13" i="93" s="1"/>
  <c r="D14" i="93"/>
  <c r="F14" i="93" s="1"/>
  <c r="D15" i="93"/>
  <c r="F15" i="93" s="1"/>
  <c r="D16" i="93"/>
  <c r="F16" i="93" s="1"/>
  <c r="D6" i="93"/>
  <c r="F6" i="93" s="1"/>
  <c r="F10" i="93"/>
  <c r="C7" i="93"/>
  <c r="D51" i="119" s="1"/>
  <c r="C8" i="93"/>
  <c r="D52" i="119" s="1"/>
  <c r="C9" i="93"/>
  <c r="D53" i="119" s="1"/>
  <c r="C10" i="93"/>
  <c r="D54" i="119" s="1"/>
  <c r="C11" i="93"/>
  <c r="D55" i="119" s="1"/>
  <c r="C12" i="93"/>
  <c r="D56" i="119" s="1"/>
  <c r="C13" i="93"/>
  <c r="D57" i="119" s="1"/>
  <c r="C14" i="93"/>
  <c r="D58" i="119" s="1"/>
  <c r="C15" i="93"/>
  <c r="D59" i="119" s="1"/>
  <c r="C16" i="93"/>
  <c r="D60" i="119" s="1"/>
  <c r="C6" i="93"/>
  <c r="D50" i="119" s="1"/>
  <c r="C42" i="91"/>
  <c r="D45" i="119" s="1"/>
  <c r="D42" i="91"/>
  <c r="E42" i="91"/>
  <c r="H39" i="87"/>
  <c r="H116" i="100" s="1"/>
  <c r="H38" i="87"/>
  <c r="H115" i="100" s="1"/>
  <c r="H37" i="87"/>
  <c r="H36" i="87"/>
  <c r="H105" i="100" s="1"/>
  <c r="H35" i="87"/>
  <c r="H104" i="100" s="1"/>
  <c r="H34" i="87"/>
  <c r="G39" i="87"/>
  <c r="F116" i="100" s="1"/>
  <c r="G38" i="87"/>
  <c r="F115" i="100" s="1"/>
  <c r="G37" i="87"/>
  <c r="G36" i="87"/>
  <c r="G35" i="87"/>
  <c r="G34" i="87"/>
  <c r="G19" i="87"/>
  <c r="F75" i="100" s="1"/>
  <c r="H75" i="100"/>
  <c r="G20" i="87"/>
  <c r="F76" i="100" s="1"/>
  <c r="G23" i="87"/>
  <c r="F79" i="100" s="1"/>
  <c r="H79" i="100"/>
  <c r="G25" i="87"/>
  <c r="F81" i="100" s="1"/>
  <c r="H81" i="100"/>
  <c r="G27" i="87"/>
  <c r="F83" i="100" s="1"/>
  <c r="H83" i="100"/>
  <c r="G29" i="87"/>
  <c r="F85" i="100" s="1"/>
  <c r="H85" i="100"/>
  <c r="G30" i="87"/>
  <c r="F86" i="100" s="1"/>
  <c r="H86" i="100"/>
  <c r="H74" i="100"/>
  <c r="G21" i="87"/>
  <c r="F77" i="100" s="1"/>
  <c r="D53" i="82" l="1"/>
  <c r="D67" i="113"/>
  <c r="D51" i="82"/>
  <c r="D45" i="105"/>
  <c r="D64" i="82"/>
  <c r="F46" i="93"/>
  <c r="F48" i="93" s="1"/>
  <c r="D45" i="82"/>
  <c r="D78" i="113"/>
  <c r="D72" i="105"/>
  <c r="K12" i="111"/>
  <c r="D56" i="105"/>
  <c r="K10" i="111"/>
  <c r="D70" i="82"/>
  <c r="D62" i="105"/>
  <c r="D50" i="113"/>
  <c r="D72" i="113"/>
  <c r="D55" i="105"/>
  <c r="D54" i="105"/>
  <c r="D73" i="113"/>
  <c r="D50" i="82"/>
  <c r="D73" i="82"/>
  <c r="D67" i="105"/>
  <c r="D51" i="113"/>
  <c r="D59" i="82"/>
  <c r="D71" i="82"/>
  <c r="D74" i="105"/>
  <c r="D59" i="113"/>
  <c r="D63" i="82"/>
  <c r="D55" i="82"/>
  <c r="D73" i="105"/>
  <c r="J82" i="96"/>
  <c r="F57" i="105"/>
  <c r="F57" i="82"/>
  <c r="F67" i="105"/>
  <c r="F67" i="82"/>
  <c r="D66" i="82"/>
  <c r="D58" i="105"/>
  <c r="D79" i="105"/>
  <c r="D56" i="113"/>
  <c r="D64" i="113"/>
  <c r="F56" i="105"/>
  <c r="F56" i="82"/>
  <c r="F66" i="82"/>
  <c r="F66" i="105"/>
  <c r="D54" i="82"/>
  <c r="D65" i="82"/>
  <c r="D72" i="82"/>
  <c r="D57" i="105"/>
  <c r="D68" i="105"/>
  <c r="D78" i="105"/>
  <c r="D57" i="113"/>
  <c r="D65" i="113"/>
  <c r="D74" i="113"/>
  <c r="F54" i="82"/>
  <c r="F54" i="105"/>
  <c r="F65" i="82"/>
  <c r="F65" i="105"/>
  <c r="D58" i="113"/>
  <c r="F64" i="105"/>
  <c r="F64" i="82"/>
  <c r="D66" i="105"/>
  <c r="D52" i="113"/>
  <c r="D60" i="113"/>
  <c r="D68" i="113"/>
  <c r="F60" i="105"/>
  <c r="F60" i="82"/>
  <c r="D58" i="82"/>
  <c r="D62" i="82"/>
  <c r="D79" i="82"/>
  <c r="D50" i="105"/>
  <c r="D53" i="105"/>
  <c r="D64" i="105"/>
  <c r="D71" i="105"/>
  <c r="D53" i="113"/>
  <c r="D66" i="113"/>
  <c r="D65" i="105"/>
  <c r="D71" i="113"/>
  <c r="F59" i="105"/>
  <c r="F59" i="82"/>
  <c r="F51" i="105"/>
  <c r="F51" i="82"/>
  <c r="D57" i="82"/>
  <c r="D68" i="82"/>
  <c r="D78" i="82"/>
  <c r="D60" i="105"/>
  <c r="D52" i="105"/>
  <c r="D63" i="105"/>
  <c r="D45" i="113"/>
  <c r="D54" i="113"/>
  <c r="D62" i="113"/>
  <c r="D70" i="113"/>
  <c r="F55" i="82"/>
  <c r="F55" i="105"/>
  <c r="F53" i="105"/>
  <c r="F53" i="82"/>
  <c r="D60" i="82"/>
  <c r="D52" i="82"/>
  <c r="F58" i="105"/>
  <c r="F58" i="82"/>
  <c r="F68" i="105"/>
  <c r="F68" i="82"/>
  <c r="D56" i="82"/>
  <c r="D67" i="82"/>
  <c r="D74" i="82"/>
  <c r="D59" i="105"/>
  <c r="D51" i="105"/>
  <c r="D70" i="105"/>
  <c r="D55" i="113"/>
  <c r="D63" i="113"/>
  <c r="D79" i="113"/>
  <c r="F70" i="82"/>
  <c r="F70" i="105"/>
  <c r="F72" i="82"/>
  <c r="F72" i="105"/>
  <c r="F79" i="82"/>
  <c r="F79" i="105"/>
  <c r="F71" i="82"/>
  <c r="F71" i="105"/>
  <c r="F75" i="82"/>
  <c r="F75" i="105"/>
  <c r="F77" i="82"/>
  <c r="F77" i="105"/>
  <c r="F74" i="82"/>
  <c r="F74" i="105"/>
  <c r="F78" i="82"/>
  <c r="F78" i="105"/>
  <c r="F76" i="82"/>
  <c r="F76" i="105"/>
  <c r="F73" i="82"/>
  <c r="F73" i="105"/>
  <c r="D77" i="82"/>
  <c r="D77" i="105"/>
  <c r="D77" i="113"/>
  <c r="D75" i="82"/>
  <c r="D75" i="105"/>
  <c r="D75" i="113"/>
  <c r="D76" i="82"/>
  <c r="D76" i="113"/>
  <c r="D76" i="105"/>
  <c r="H114" i="100"/>
  <c r="F112" i="111"/>
  <c r="F111" i="111"/>
  <c r="F110" i="111"/>
  <c r="S110" i="111" s="1"/>
  <c r="F63" i="82"/>
  <c r="F63" i="105"/>
  <c r="F62" i="82"/>
  <c r="F62" i="105"/>
  <c r="F52" i="82"/>
  <c r="F52" i="105"/>
  <c r="F50" i="105"/>
  <c r="F50" i="82"/>
  <c r="F109" i="111"/>
  <c r="R109" i="111" s="1"/>
  <c r="H76" i="100"/>
  <c r="F104" i="100"/>
  <c r="F114" i="100"/>
  <c r="F105" i="100"/>
  <c r="H40" i="87"/>
  <c r="F95" i="100"/>
  <c r="H95" i="100"/>
  <c r="J84" i="95"/>
  <c r="G18" i="87"/>
  <c r="F74" i="100" s="1"/>
  <c r="J84" i="96"/>
  <c r="J84" i="97"/>
  <c r="H15" i="113"/>
  <c r="H16" i="113"/>
  <c r="H17" i="113" s="1"/>
  <c r="H18" i="113" s="1"/>
  <c r="H19" i="113" s="1"/>
  <c r="H20" i="113" s="1"/>
  <c r="H21" i="113" s="1"/>
  <c r="H22" i="113" s="1"/>
  <c r="H23" i="113" s="1"/>
  <c r="H24" i="113" s="1"/>
  <c r="H25" i="113" s="1"/>
  <c r="H26" i="113" s="1"/>
  <c r="H27" i="113" s="1"/>
  <c r="H28" i="113" s="1"/>
  <c r="H29" i="113" s="1"/>
  <c r="H30" i="113" s="1"/>
  <c r="H31" i="113" s="1"/>
  <c r="H32" i="113" s="1"/>
  <c r="H33" i="113" s="1"/>
  <c r="H34" i="113" s="1"/>
  <c r="H35" i="113" s="1"/>
  <c r="H36" i="113" s="1"/>
  <c r="H37" i="113" s="1"/>
  <c r="H38" i="113" s="1"/>
  <c r="H39" i="113" s="1"/>
  <c r="H40" i="113" s="1"/>
  <c r="H41" i="113" s="1"/>
  <c r="H42" i="113" s="1"/>
  <c r="H43" i="113" s="1"/>
  <c r="H44" i="113" s="1"/>
  <c r="J82" i="97"/>
  <c r="J82" i="95"/>
  <c r="D104" i="100"/>
  <c r="D73" i="100"/>
  <c r="E39" i="100"/>
  <c r="D64" i="100"/>
  <c r="D95" i="100"/>
  <c r="F29" i="93"/>
  <c r="F31" i="93" s="1"/>
  <c r="F17" i="93"/>
  <c r="G81" i="86"/>
  <c r="G84" i="86" s="1"/>
  <c r="G85" i="86" s="1"/>
  <c r="G86" i="86" s="1"/>
  <c r="G87" i="86" s="1"/>
  <c r="H77" i="100"/>
  <c r="F69" i="105" l="1"/>
  <c r="F69" i="82"/>
  <c r="L12" i="111"/>
  <c r="L10" i="111"/>
  <c r="F53" i="119"/>
  <c r="I53" i="119" s="1"/>
  <c r="F59" i="119"/>
  <c r="I59" i="119" s="1"/>
  <c r="F54" i="119"/>
  <c r="I54" i="119" s="1"/>
  <c r="F55" i="119"/>
  <c r="I55" i="119" s="1"/>
  <c r="F64" i="119"/>
  <c r="I64" i="119" s="1"/>
  <c r="F58" i="119"/>
  <c r="I58" i="119" s="1"/>
  <c r="F60" i="119"/>
  <c r="I60" i="119" s="1"/>
  <c r="F56" i="119"/>
  <c r="I56" i="119" s="1"/>
  <c r="F51" i="119"/>
  <c r="I51" i="119" s="1"/>
  <c r="F57" i="119"/>
  <c r="I57" i="119" s="1"/>
  <c r="F68" i="119"/>
  <c r="I68" i="119" s="1"/>
  <c r="F66" i="119"/>
  <c r="I66" i="119" s="1"/>
  <c r="F67" i="119"/>
  <c r="I67" i="119" s="1"/>
  <c r="F65" i="119"/>
  <c r="I65" i="119" s="1"/>
  <c r="F78" i="119"/>
  <c r="I78" i="119" s="1"/>
  <c r="F71" i="119"/>
  <c r="I71" i="119" s="1"/>
  <c r="F74" i="119"/>
  <c r="I74" i="119" s="1"/>
  <c r="F77" i="119"/>
  <c r="I77" i="119" s="1"/>
  <c r="F72" i="119"/>
  <c r="I72" i="119" s="1"/>
  <c r="F79" i="119"/>
  <c r="I79" i="119" s="1"/>
  <c r="F73" i="119"/>
  <c r="I73" i="119" s="1"/>
  <c r="F76" i="119"/>
  <c r="I76" i="119" s="1"/>
  <c r="F75" i="119"/>
  <c r="I75" i="119" s="1"/>
  <c r="F70" i="119"/>
  <c r="F63" i="119"/>
  <c r="I63" i="119" s="1"/>
  <c r="F62" i="119"/>
  <c r="F52" i="119"/>
  <c r="I52" i="119" s="1"/>
  <c r="F50" i="119"/>
  <c r="J110" i="111"/>
  <c r="M110" i="111"/>
  <c r="P110" i="111"/>
  <c r="P111" i="111"/>
  <c r="S111" i="111"/>
  <c r="M111" i="111"/>
  <c r="J111" i="111"/>
  <c r="R112" i="111"/>
  <c r="M112" i="111"/>
  <c r="H45" i="113"/>
  <c r="H46" i="113"/>
  <c r="H47" i="113"/>
  <c r="H48" i="113" s="1"/>
  <c r="H49" i="113" s="1"/>
  <c r="H50" i="113" s="1"/>
  <c r="H51" i="113" s="1"/>
  <c r="H52" i="113" s="1"/>
  <c r="H53" i="113" s="1"/>
  <c r="H54" i="113" s="1"/>
  <c r="H55" i="113" s="1"/>
  <c r="H56" i="113" s="1"/>
  <c r="H57" i="113" s="1"/>
  <c r="H58" i="113" s="1"/>
  <c r="H59" i="113" s="1"/>
  <c r="H60" i="113" s="1"/>
  <c r="H61" i="113" s="1"/>
  <c r="H62" i="113" s="1"/>
  <c r="H63" i="113" s="1"/>
  <c r="H64" i="113" s="1"/>
  <c r="H65" i="113" s="1"/>
  <c r="H66" i="113" s="1"/>
  <c r="H67" i="113" s="1"/>
  <c r="H68" i="113" s="1"/>
  <c r="H69" i="113" s="1"/>
  <c r="H70" i="113" s="1"/>
  <c r="H71" i="113" s="1"/>
  <c r="H72" i="113" s="1"/>
  <c r="H73" i="113" s="1"/>
  <c r="H74" i="113" s="1"/>
  <c r="H75" i="113" s="1"/>
  <c r="H76" i="113" s="1"/>
  <c r="H77" i="113" s="1"/>
  <c r="H78" i="113" s="1"/>
  <c r="H79" i="113" s="1"/>
  <c r="H82" i="113" s="1"/>
  <c r="G88" i="86"/>
  <c r="G89" i="86" s="1"/>
  <c r="G90" i="86" s="1"/>
  <c r="G93" i="86"/>
  <c r="G94" i="86" s="1"/>
  <c r="G95" i="86" s="1"/>
  <c r="F69" i="119" l="1"/>
  <c r="M12" i="111"/>
  <c r="M10" i="111"/>
  <c r="I70" i="119"/>
  <c r="I69" i="119" s="1"/>
  <c r="H49" i="111" s="1"/>
  <c r="I62" i="119"/>
  <c r="I61" i="119" s="1"/>
  <c r="H48" i="111" s="1"/>
  <c r="F61" i="119"/>
  <c r="I50" i="119"/>
  <c r="I49" i="119" s="1"/>
  <c r="F49" i="119"/>
  <c r="H83" i="113"/>
  <c r="H84" i="113"/>
  <c r="H85" i="113" s="1"/>
  <c r="G96" i="86"/>
  <c r="G97" i="86" s="1"/>
  <c r="G98" i="86"/>
  <c r="G99" i="86" s="1"/>
  <c r="N12" i="111" l="1"/>
  <c r="N10" i="111"/>
  <c r="F48" i="119"/>
  <c r="I48" i="119"/>
  <c r="I121" i="119" s="1"/>
  <c r="H47" i="111"/>
  <c r="H86" i="113"/>
  <c r="H87" i="113"/>
  <c r="H88" i="113" s="1"/>
  <c r="G101" i="86"/>
  <c r="G102" i="86" s="1"/>
  <c r="G100" i="86"/>
  <c r="O12" i="111" l="1"/>
  <c r="O10" i="111"/>
  <c r="G103" i="86"/>
  <c r="G104" i="86" s="1"/>
  <c r="E43" i="93"/>
  <c r="H89" i="113"/>
  <c r="H90" i="113"/>
  <c r="H91" i="113" s="1"/>
  <c r="P12" i="111" l="1"/>
  <c r="P10" i="111"/>
  <c r="H92" i="113"/>
  <c r="H109" i="113"/>
  <c r="H113" i="113"/>
  <c r="H114" i="113" s="1"/>
  <c r="H115" i="113" s="1"/>
  <c r="Q12" i="111" l="1"/>
  <c r="Q10" i="111"/>
  <c r="H111" i="113"/>
  <c r="H112" i="113" s="1"/>
  <c r="H110" i="113"/>
  <c r="H93" i="113"/>
  <c r="H94" i="113"/>
  <c r="H95" i="113" s="1"/>
  <c r="H96" i="113" s="1"/>
  <c r="H97" i="113" s="1"/>
  <c r="H98" i="113" s="1"/>
  <c r="H99" i="113" s="1"/>
  <c r="H100" i="113" s="1"/>
  <c r="H101" i="113" s="1"/>
  <c r="H102" i="113" s="1"/>
  <c r="H103" i="113" s="1"/>
  <c r="H104" i="113" s="1"/>
  <c r="H105" i="113" s="1"/>
  <c r="H106" i="113" s="1"/>
  <c r="H107" i="113" s="1"/>
  <c r="H108" i="113" s="1"/>
  <c r="R12" i="111" l="1"/>
  <c r="R10" i="111"/>
  <c r="S12" i="111" l="1"/>
  <c r="S10" i="111"/>
  <c r="I47" i="111"/>
  <c r="J47" i="111" s="1"/>
  <c r="K47" i="111" s="1"/>
  <c r="L47" i="111" s="1"/>
  <c r="M47" i="111" s="1"/>
  <c r="N47" i="111" s="1"/>
  <c r="O47" i="111" s="1"/>
  <c r="P47" i="111" s="1"/>
  <c r="Q47" i="111" s="1"/>
  <c r="R47" i="111" s="1"/>
  <c r="S47" i="111" s="1"/>
  <c r="T47" i="111" s="1"/>
  <c r="U47" i="111" s="1"/>
  <c r="T12" i="111" l="1"/>
  <c r="T10" i="111"/>
  <c r="U12" i="111" l="1"/>
  <c r="U10" i="111"/>
  <c r="I48" i="111"/>
  <c r="J48" i="111" s="1"/>
  <c r="K48" i="111" s="1"/>
  <c r="L48" i="111" s="1"/>
  <c r="M48" i="111" s="1"/>
  <c r="N48" i="111" s="1"/>
  <c r="O48" i="111" s="1"/>
  <c r="P48" i="111" s="1"/>
  <c r="Q48" i="111" s="1"/>
  <c r="R48" i="111" s="1"/>
  <c r="S48" i="111" s="1"/>
  <c r="T48" i="111" s="1"/>
  <c r="U48" i="111" s="1"/>
  <c r="I49" i="111" l="1"/>
  <c r="J49" i="111" s="1"/>
  <c r="K49" i="111" s="1"/>
  <c r="L49" i="111" s="1"/>
  <c r="M49" i="111" s="1"/>
  <c r="N49" i="111" s="1"/>
  <c r="O49" i="111" s="1"/>
  <c r="P49" i="111" s="1"/>
  <c r="Q49" i="111" s="1"/>
  <c r="R49" i="111" s="1"/>
  <c r="S49" i="111" s="1"/>
  <c r="T49" i="111" s="1"/>
  <c r="U49" i="111" s="1"/>
  <c r="H8" i="87"/>
  <c r="F8" i="86" l="1"/>
  <c r="E24" i="87" s="1"/>
  <c r="E8" i="86"/>
  <c r="D24" i="87" s="1"/>
  <c r="H82" i="100" l="1"/>
  <c r="H80" i="100"/>
  <c r="G26" i="87"/>
  <c r="F82" i="100" s="1"/>
  <c r="G24" i="87"/>
  <c r="F80" i="100" s="1"/>
  <c r="H84" i="100" l="1"/>
  <c r="G28" i="87"/>
  <c r="F84" i="100" s="1"/>
  <c r="D76" i="111"/>
  <c r="G76" i="111" s="1"/>
  <c r="C114" i="100"/>
  <c r="B110" i="100"/>
  <c r="F12" i="100"/>
  <c r="U116" i="111"/>
  <c r="T116" i="111"/>
  <c r="C53" i="111"/>
  <c r="C52" i="111"/>
  <c r="C51" i="111"/>
  <c r="B50" i="111"/>
  <c r="C49" i="111"/>
  <c r="C48" i="111"/>
  <c r="C47" i="111"/>
  <c r="B46" i="111"/>
  <c r="C41" i="111"/>
  <c r="C40" i="111"/>
  <c r="B39" i="111"/>
  <c r="C38" i="111"/>
  <c r="C37" i="111"/>
  <c r="C36" i="111"/>
  <c r="B35" i="111"/>
  <c r="D29" i="111"/>
  <c r="D24" i="111"/>
  <c r="D114" i="119" s="1"/>
  <c r="D20" i="111"/>
  <c r="D14" i="111"/>
  <c r="L14" i="111" l="1"/>
  <c r="L16" i="111" s="1"/>
  <c r="T14" i="111"/>
  <c r="T16" i="111" s="1"/>
  <c r="J14" i="111"/>
  <c r="J16" i="111" s="1"/>
  <c r="P14" i="111"/>
  <c r="P16" i="111" s="1"/>
  <c r="H14" i="111"/>
  <c r="Q14" i="111"/>
  <c r="Q16" i="111" s="1"/>
  <c r="G14" i="111"/>
  <c r="G16" i="111" s="1"/>
  <c r="R14" i="111"/>
  <c r="R16" i="111" s="1"/>
  <c r="K14" i="111"/>
  <c r="K16" i="111" s="1"/>
  <c r="S14" i="111"/>
  <c r="S16" i="111" s="1"/>
  <c r="M14" i="111"/>
  <c r="M16" i="111" s="1"/>
  <c r="U14" i="111"/>
  <c r="U16" i="111" s="1"/>
  <c r="N14" i="111"/>
  <c r="N16" i="111" s="1"/>
  <c r="I14" i="111"/>
  <c r="I16" i="111" s="1"/>
  <c r="O14" i="111"/>
  <c r="O16" i="111" s="1"/>
  <c r="H76" i="111"/>
  <c r="H75" i="111" s="1"/>
  <c r="I76" i="111"/>
  <c r="J76" i="111"/>
  <c r="K76" i="111"/>
  <c r="L76" i="111"/>
  <c r="M76" i="111"/>
  <c r="N76" i="111"/>
  <c r="O76" i="111"/>
  <c r="P76" i="111"/>
  <c r="Q76" i="111"/>
  <c r="R76" i="111"/>
  <c r="S76" i="111"/>
  <c r="T76" i="111"/>
  <c r="U76" i="111"/>
  <c r="H29" i="111"/>
  <c r="G29" i="111"/>
  <c r="I29" i="111"/>
  <c r="J29" i="111"/>
  <c r="K29" i="111"/>
  <c r="L29" i="111"/>
  <c r="M29" i="111"/>
  <c r="N29" i="111"/>
  <c r="O29" i="111"/>
  <c r="P29" i="111"/>
  <c r="Q29" i="111"/>
  <c r="R29" i="111"/>
  <c r="S29" i="111"/>
  <c r="T29" i="111"/>
  <c r="U29" i="111"/>
  <c r="G75" i="111"/>
  <c r="K20" i="111"/>
  <c r="I20" i="111"/>
  <c r="H20" i="111"/>
  <c r="G20" i="111"/>
  <c r="L20" i="111"/>
  <c r="J20" i="111"/>
  <c r="R20" i="111"/>
  <c r="P20" i="111"/>
  <c r="S20" i="111"/>
  <c r="T20" i="111"/>
  <c r="M20" i="111"/>
  <c r="U20" i="111"/>
  <c r="N20" i="111"/>
  <c r="O20" i="111"/>
  <c r="Q20" i="111"/>
  <c r="D114" i="105"/>
  <c r="D114" i="113"/>
  <c r="H16" i="111"/>
  <c r="H12" i="100"/>
  <c r="D114" i="82"/>
  <c r="G116" i="111"/>
  <c r="K116" i="111"/>
  <c r="J116" i="111"/>
  <c r="S116" i="111"/>
  <c r="R116" i="111"/>
  <c r="L116" i="111"/>
  <c r="I116" i="111"/>
  <c r="Q116" i="111"/>
  <c r="M116" i="111"/>
  <c r="N116" i="111"/>
  <c r="O116" i="111"/>
  <c r="P116" i="111"/>
  <c r="G22" i="111" l="1"/>
  <c r="I12" i="100"/>
  <c r="E114" i="100" s="1"/>
  <c r="D114" i="100"/>
  <c r="D115" i="100" s="1"/>
  <c r="D116" i="100" s="1"/>
  <c r="I75" i="111"/>
  <c r="G72" i="111" l="1"/>
  <c r="F111" i="82" s="1"/>
  <c r="G73" i="111"/>
  <c r="F112" i="82" s="1"/>
  <c r="G71" i="111"/>
  <c r="F110" i="82" s="1"/>
  <c r="G26" i="111"/>
  <c r="G25" i="111"/>
  <c r="G28" i="111"/>
  <c r="G27" i="111"/>
  <c r="E115" i="100"/>
  <c r="I114" i="100"/>
  <c r="J75" i="111"/>
  <c r="I22" i="111"/>
  <c r="F112" i="105" l="1"/>
  <c r="F111" i="105"/>
  <c r="F110" i="105"/>
  <c r="G24" i="111"/>
  <c r="G31" i="111" s="1"/>
  <c r="E116" i="100"/>
  <c r="I116" i="100" s="1"/>
  <c r="I115" i="100"/>
  <c r="K75" i="111"/>
  <c r="L75" i="111" l="1"/>
  <c r="M75" i="111" l="1"/>
  <c r="N75" i="111" l="1"/>
  <c r="O75" i="111" l="1"/>
  <c r="P75" i="111" l="1"/>
  <c r="Q75" i="111" l="1"/>
  <c r="R75" i="111" l="1"/>
  <c r="S75" i="111" l="1"/>
  <c r="T75" i="111" l="1"/>
  <c r="U75" i="111" l="1"/>
  <c r="E39" i="93" l="1"/>
  <c r="E8" i="93"/>
  <c r="E7" i="93"/>
  <c r="G20" i="82"/>
  <c r="G48" i="82" s="1"/>
  <c r="G82" i="82" s="1"/>
  <c r="G92" i="82" s="1"/>
  <c r="G109" i="82" s="1"/>
  <c r="G7" i="82"/>
  <c r="G7" i="105"/>
  <c r="G9" i="105" s="1"/>
  <c r="G10" i="105" s="1"/>
  <c r="G11" i="105" s="1"/>
  <c r="G12" i="105" s="1"/>
  <c r="G13" i="105" s="1"/>
  <c r="G14" i="105" s="1"/>
  <c r="E9" i="93" l="1"/>
  <c r="G9" i="82"/>
  <c r="G10" i="82" s="1"/>
  <c r="G11" i="82" s="1"/>
  <c r="G12" i="82" s="1"/>
  <c r="G13" i="82" s="1"/>
  <c r="G14" i="82" s="1"/>
  <c r="G15" i="82" s="1"/>
  <c r="G17" i="105"/>
  <c r="G18" i="105" s="1"/>
  <c r="G19" i="105" s="1"/>
  <c r="G22" i="105" s="1"/>
  <c r="G23" i="105" s="1"/>
  <c r="G24" i="105" s="1"/>
  <c r="G26" i="105" s="1"/>
  <c r="G27" i="105" s="1"/>
  <c r="G28" i="105" s="1"/>
  <c r="G30" i="105" s="1"/>
  <c r="G31" i="105" s="1"/>
  <c r="G32" i="105" s="1"/>
  <c r="G34" i="105" s="1"/>
  <c r="G35" i="105" s="1"/>
  <c r="G36" i="105" s="1"/>
  <c r="G38" i="105" s="1"/>
  <c r="G39" i="105" s="1"/>
  <c r="G40" i="105" s="1"/>
  <c r="G41" i="105" s="1"/>
  <c r="G42" i="105" s="1"/>
  <c r="G43" i="105" s="1"/>
  <c r="G44" i="105" s="1"/>
  <c r="G15" i="105"/>
  <c r="G20" i="105"/>
  <c r="G48" i="105" s="1"/>
  <c r="G82" i="105" s="1"/>
  <c r="G92" i="105" s="1"/>
  <c r="G109" i="105" s="1"/>
  <c r="I46" i="95"/>
  <c r="J46" i="95" s="1"/>
  <c r="I45" i="95"/>
  <c r="J45" i="95" s="1"/>
  <c r="C69" i="105"/>
  <c r="C61" i="105"/>
  <c r="C49" i="105"/>
  <c r="C46" i="105"/>
  <c r="C37" i="105"/>
  <c r="C33" i="105"/>
  <c r="C29" i="105"/>
  <c r="C25" i="105"/>
  <c r="C21" i="105"/>
  <c r="C16" i="105"/>
  <c r="C8" i="105"/>
  <c r="C5" i="105"/>
  <c r="C69" i="82"/>
  <c r="C61" i="82"/>
  <c r="C46" i="82"/>
  <c r="C37" i="82"/>
  <c r="C16" i="82"/>
  <c r="C49" i="82"/>
  <c r="C33" i="82"/>
  <c r="C29" i="82"/>
  <c r="C25" i="82"/>
  <c r="C21" i="82"/>
  <c r="C8" i="82"/>
  <c r="C5" i="82"/>
  <c r="C105" i="100"/>
  <c r="C104" i="100"/>
  <c r="B100" i="100"/>
  <c r="C95" i="100"/>
  <c r="B91" i="100"/>
  <c r="C73" i="100"/>
  <c r="B69" i="100"/>
  <c r="C64" i="100"/>
  <c r="C99" i="119" s="1"/>
  <c r="E95" i="100"/>
  <c r="E73" i="100"/>
  <c r="F51" i="100"/>
  <c r="E104" i="100"/>
  <c r="E105" i="100" s="1"/>
  <c r="F73" i="100"/>
  <c r="H73" i="100"/>
  <c r="E20" i="97"/>
  <c r="D35" i="97"/>
  <c r="D31" i="97"/>
  <c r="D32" i="97" s="1"/>
  <c r="D33" i="97" s="1"/>
  <c r="D26" i="97"/>
  <c r="D24" i="97"/>
  <c r="E20" i="96"/>
  <c r="E20" i="95"/>
  <c r="H47" i="95" s="1"/>
  <c r="C36" i="91"/>
  <c r="C37" i="91"/>
  <c r="C38" i="91"/>
  <c r="C39" i="91"/>
  <c r="C40" i="91"/>
  <c r="C41" i="91"/>
  <c r="C35" i="91"/>
  <c r="C46" i="91"/>
  <c r="I32" i="91"/>
  <c r="H32" i="91"/>
  <c r="D46" i="91"/>
  <c r="D36" i="91"/>
  <c r="D37" i="91"/>
  <c r="D38" i="91"/>
  <c r="D39" i="91"/>
  <c r="D40" i="91"/>
  <c r="D41" i="91"/>
  <c r="D35" i="91"/>
  <c r="D41" i="119" l="1"/>
  <c r="D41" i="113"/>
  <c r="D42" i="119"/>
  <c r="D42" i="113"/>
  <c r="D38" i="119"/>
  <c r="D38" i="113"/>
  <c r="D40" i="119"/>
  <c r="D40" i="113"/>
  <c r="D47" i="119"/>
  <c r="D47" i="113"/>
  <c r="D44" i="119"/>
  <c r="D44" i="113"/>
  <c r="D39" i="119"/>
  <c r="D39" i="113"/>
  <c r="D43" i="119"/>
  <c r="D43" i="113"/>
  <c r="C99" i="82"/>
  <c r="C99" i="105"/>
  <c r="C99" i="113"/>
  <c r="G47" i="105"/>
  <c r="G45" i="105"/>
  <c r="G17" i="82"/>
  <c r="G18" i="82" s="1"/>
  <c r="G19" i="82" s="1"/>
  <c r="G22" i="82" s="1"/>
  <c r="G23" i="82" s="1"/>
  <c r="G24" i="82" s="1"/>
  <c r="G26" i="82" s="1"/>
  <c r="G27" i="82" s="1"/>
  <c r="G28" i="82" s="1"/>
  <c r="G30" i="82" s="1"/>
  <c r="G31" i="82" s="1"/>
  <c r="G32" i="82" s="1"/>
  <c r="G34" i="82" s="1"/>
  <c r="G35" i="82" s="1"/>
  <c r="G36" i="82" s="1"/>
  <c r="G38" i="82" s="1"/>
  <c r="G39" i="82" s="1"/>
  <c r="G40" i="82" s="1"/>
  <c r="G41" i="82" s="1"/>
  <c r="G42" i="82" s="1"/>
  <c r="G43" i="82" s="1"/>
  <c r="G44" i="82" s="1"/>
  <c r="E74" i="100"/>
  <c r="G73" i="100"/>
  <c r="E21" i="95"/>
  <c r="E21" i="96"/>
  <c r="E10" i="93"/>
  <c r="E21" i="97"/>
  <c r="F19" i="93"/>
  <c r="D41" i="105"/>
  <c r="D40" i="105"/>
  <c r="D38" i="82"/>
  <c r="D44" i="82"/>
  <c r="D43" i="82"/>
  <c r="D42" i="82"/>
  <c r="D43" i="105"/>
  <c r="D39" i="82"/>
  <c r="D39" i="105"/>
  <c r="D47" i="105"/>
  <c r="D41" i="82"/>
  <c r="D38" i="105"/>
  <c r="D40" i="82"/>
  <c r="D44" i="105"/>
  <c r="D47" i="82"/>
  <c r="D42" i="105"/>
  <c r="D105" i="100"/>
  <c r="H48" i="95"/>
  <c r="I47" i="95"/>
  <c r="J47" i="95" s="1"/>
  <c r="D74" i="100"/>
  <c r="D75" i="100" s="1"/>
  <c r="D76" i="100" s="1"/>
  <c r="D77" i="100" s="1"/>
  <c r="F39" i="100"/>
  <c r="E51" i="100"/>
  <c r="G51" i="105" l="1"/>
  <c r="G52" i="105" s="1"/>
  <c r="G53" i="105" s="1"/>
  <c r="G54" i="105" s="1"/>
  <c r="G55" i="105" s="1"/>
  <c r="G56" i="105" s="1"/>
  <c r="G57" i="105" s="1"/>
  <c r="G58" i="105" s="1"/>
  <c r="G59" i="105" s="1"/>
  <c r="G60" i="105" s="1"/>
  <c r="G62" i="105" s="1"/>
  <c r="G63" i="105" s="1"/>
  <c r="G64" i="105" s="1"/>
  <c r="G65" i="105" s="1"/>
  <c r="G66" i="105" s="1"/>
  <c r="G67" i="105" s="1"/>
  <c r="G68" i="105" s="1"/>
  <c r="G70" i="105" s="1"/>
  <c r="G71" i="105" s="1"/>
  <c r="G72" i="105" s="1"/>
  <c r="G73" i="105" s="1"/>
  <c r="G74" i="105" s="1"/>
  <c r="G75" i="105" s="1"/>
  <c r="G76" i="105" s="1"/>
  <c r="G77" i="105" s="1"/>
  <c r="G78" i="105" s="1"/>
  <c r="G79" i="105" s="1"/>
  <c r="G80" i="105" s="1"/>
  <c r="G84" i="105"/>
  <c r="D79" i="100"/>
  <c r="D80" i="100" s="1"/>
  <c r="D81" i="100" s="1"/>
  <c r="D82" i="100" s="1"/>
  <c r="D83" i="100" s="1"/>
  <c r="D84" i="100" s="1"/>
  <c r="D85" i="100" s="1"/>
  <c r="D86" i="100" s="1"/>
  <c r="D78" i="100"/>
  <c r="G47" i="82"/>
  <c r="G51" i="82" s="1"/>
  <c r="G52" i="82" s="1"/>
  <c r="G45" i="82"/>
  <c r="E75" i="100"/>
  <c r="G74" i="100"/>
  <c r="I74" i="100"/>
  <c r="E11" i="93"/>
  <c r="G81" i="105" l="1"/>
  <c r="I81" i="105" s="1"/>
  <c r="I80" i="105"/>
  <c r="G85" i="105"/>
  <c r="G87" i="105" s="1"/>
  <c r="G88" i="105" s="1"/>
  <c r="G90" i="105" s="1"/>
  <c r="G91" i="105" s="1"/>
  <c r="G94" i="105" s="1"/>
  <c r="G96" i="105" s="1"/>
  <c r="G98" i="105" s="1"/>
  <c r="G100" i="105" s="1"/>
  <c r="G102" i="105" s="1"/>
  <c r="G104" i="105" s="1"/>
  <c r="G106" i="105" s="1"/>
  <c r="G108" i="105" s="1"/>
  <c r="G53" i="82"/>
  <c r="I52" i="82"/>
  <c r="I75" i="100"/>
  <c r="E76" i="100"/>
  <c r="G75" i="100"/>
  <c r="E12" i="93"/>
  <c r="G110" i="105" l="1"/>
  <c r="G111" i="105" s="1"/>
  <c r="G54" i="82"/>
  <c r="I53" i="82"/>
  <c r="G76" i="100"/>
  <c r="E77" i="100"/>
  <c r="E78" i="100" s="1"/>
  <c r="I76" i="100"/>
  <c r="E13" i="93"/>
  <c r="G112" i="105"/>
  <c r="G78" i="100" l="1"/>
  <c r="I78" i="100"/>
  <c r="G55" i="82"/>
  <c r="I54" i="82"/>
  <c r="E79" i="100"/>
  <c r="G77" i="100"/>
  <c r="I77" i="100"/>
  <c r="E14" i="93"/>
  <c r="G56" i="82" l="1"/>
  <c r="I55" i="82"/>
  <c r="E80" i="100"/>
  <c r="I79" i="100"/>
  <c r="G79" i="100"/>
  <c r="E16" i="93"/>
  <c r="E15" i="93"/>
  <c r="G57" i="82" l="1"/>
  <c r="I56" i="82"/>
  <c r="E81" i="100"/>
  <c r="I80" i="100"/>
  <c r="G80" i="100"/>
  <c r="F32" i="86"/>
  <c r="F31" i="86"/>
  <c r="F30" i="86"/>
  <c r="E32" i="86"/>
  <c r="D55" i="86"/>
  <c r="D56" i="86" s="1"/>
  <c r="D57" i="86" s="1"/>
  <c r="D58" i="86" s="1"/>
  <c r="D59" i="86" s="1"/>
  <c r="D60" i="86" s="1"/>
  <c r="E30" i="86"/>
  <c r="G58" i="82" l="1"/>
  <c r="I57" i="82"/>
  <c r="E82" i="100"/>
  <c r="I81" i="100"/>
  <c r="G81" i="100"/>
  <c r="D64" i="86"/>
  <c r="D61" i="86"/>
  <c r="G59" i="82" l="1"/>
  <c r="I58" i="82"/>
  <c r="E83" i="100"/>
  <c r="G82" i="100"/>
  <c r="I82" i="100"/>
  <c r="G60" i="82" l="1"/>
  <c r="I59" i="82"/>
  <c r="E84" i="100"/>
  <c r="G83" i="100"/>
  <c r="I83" i="100"/>
  <c r="G62" i="82" l="1"/>
  <c r="G63" i="82" s="1"/>
  <c r="G64" i="82" s="1"/>
  <c r="G65" i="82" s="1"/>
  <c r="G66" i="82" s="1"/>
  <c r="G67" i="82" s="1"/>
  <c r="G68" i="82" s="1"/>
  <c r="G70" i="82" s="1"/>
  <c r="G71" i="82" s="1"/>
  <c r="G72" i="82" s="1"/>
  <c r="G73" i="82" s="1"/>
  <c r="G74" i="82" s="1"/>
  <c r="G75" i="82" s="1"/>
  <c r="G76" i="82" s="1"/>
  <c r="G77" i="82" s="1"/>
  <c r="G78" i="82" s="1"/>
  <c r="G79" i="82" s="1"/>
  <c r="I60" i="82"/>
  <c r="E85" i="100"/>
  <c r="G84" i="100"/>
  <c r="I84" i="100"/>
  <c r="G85" i="82" l="1"/>
  <c r="G87" i="82" s="1"/>
  <c r="G88" i="82" s="1"/>
  <c r="G90" i="82" s="1"/>
  <c r="G91" i="82" s="1"/>
  <c r="G94" i="82" s="1"/>
  <c r="G96" i="82" s="1"/>
  <c r="G98" i="82" s="1"/>
  <c r="G100" i="82" s="1"/>
  <c r="G102" i="82" s="1"/>
  <c r="G104" i="82" s="1"/>
  <c r="G106" i="82" s="1"/>
  <c r="G110" i="82" s="1"/>
  <c r="G80" i="82"/>
  <c r="E86" i="100"/>
  <c r="I86" i="100" s="1"/>
  <c r="G85" i="100"/>
  <c r="I85" i="100"/>
  <c r="C33" i="102"/>
  <c r="C32" i="102"/>
  <c r="G108" i="82" l="1"/>
  <c r="G81" i="82"/>
  <c r="I81" i="82" s="1"/>
  <c r="I81" i="113" s="1"/>
  <c r="I80" i="82"/>
  <c r="I80" i="113" s="1"/>
  <c r="G111" i="82"/>
  <c r="E10" i="87"/>
  <c r="G112" i="82" l="1"/>
  <c r="I105" i="100"/>
  <c r="I104" i="100"/>
  <c r="G104" i="100" l="1"/>
  <c r="I106" i="100"/>
  <c r="F106" i="105" s="1"/>
  <c r="G13" i="90"/>
  <c r="F14" i="90"/>
  <c r="G14" i="90"/>
  <c r="F15" i="90"/>
  <c r="G15" i="90"/>
  <c r="F16" i="90"/>
  <c r="G16" i="90"/>
  <c r="F17" i="90"/>
  <c r="G17" i="90"/>
  <c r="F18" i="90"/>
  <c r="G18" i="90"/>
  <c r="E13" i="90"/>
  <c r="E14" i="90"/>
  <c r="E15" i="90"/>
  <c r="E16" i="90"/>
  <c r="C13" i="90"/>
  <c r="C14" i="90"/>
  <c r="C15" i="90"/>
  <c r="C16" i="90"/>
  <c r="C17" i="90"/>
  <c r="C18" i="90"/>
  <c r="D12" i="119" l="1"/>
  <c r="D12" i="113"/>
  <c r="D15" i="119"/>
  <c r="D15" i="113"/>
  <c r="D11" i="119"/>
  <c r="D11" i="113"/>
  <c r="D14" i="119"/>
  <c r="D14" i="113"/>
  <c r="D13" i="119"/>
  <c r="D13" i="113"/>
  <c r="D10" i="119"/>
  <c r="D10" i="113"/>
  <c r="F105" i="105"/>
  <c r="I108" i="100"/>
  <c r="F13" i="90"/>
  <c r="E31" i="86"/>
  <c r="D10" i="82"/>
  <c r="D10" i="105"/>
  <c r="D15" i="82"/>
  <c r="D15" i="105"/>
  <c r="D11" i="105"/>
  <c r="D11" i="82"/>
  <c r="D14" i="105"/>
  <c r="D14" i="82"/>
  <c r="D13" i="105"/>
  <c r="D13" i="82"/>
  <c r="D12" i="105"/>
  <c r="D12" i="82"/>
  <c r="E17" i="90" l="1"/>
  <c r="E18" i="90" l="1"/>
  <c r="F35" i="86" l="1"/>
  <c r="E37" i="86"/>
  <c r="E42" i="86" s="1"/>
  <c r="E47" i="86" s="1"/>
  <c r="E35" i="86"/>
  <c r="F37" i="86"/>
  <c r="F42" i="86" s="1"/>
  <c r="F47" i="86" s="1"/>
  <c r="F36" i="86"/>
  <c r="F41" i="86" s="1"/>
  <c r="F46" i="86" s="1"/>
  <c r="E36" i="86"/>
  <c r="E41" i="86" s="1"/>
  <c r="E46" i="86" s="1"/>
  <c r="E54" i="86"/>
  <c r="E55" i="86" l="1"/>
  <c r="F35" i="91"/>
  <c r="E40" i="86"/>
  <c r="F40" i="86"/>
  <c r="F54" i="86"/>
  <c r="F55" i="86" l="1"/>
  <c r="G35" i="91"/>
  <c r="E56" i="86"/>
  <c r="F36" i="91"/>
  <c r="F45" i="86"/>
  <c r="E45" i="86"/>
  <c r="F37" i="91" l="1"/>
  <c r="E57" i="86"/>
  <c r="F56" i="86"/>
  <c r="G36" i="91"/>
  <c r="G37" i="91" l="1"/>
  <c r="F57" i="86"/>
  <c r="E58" i="86"/>
  <c r="F38" i="91"/>
  <c r="F39" i="91" l="1"/>
  <c r="E59" i="86"/>
  <c r="F58" i="86"/>
  <c r="G38" i="91"/>
  <c r="G39" i="91" l="1"/>
  <c r="F59" i="86"/>
  <c r="E60" i="86"/>
  <c r="E61" i="86" s="1"/>
  <c r="F42" i="91" s="1"/>
  <c r="H42" i="91" s="1"/>
  <c r="F45" i="82" s="1"/>
  <c r="F40" i="91"/>
  <c r="I45" i="82" l="1"/>
  <c r="E64" i="86"/>
  <c r="F41" i="91"/>
  <c r="F60" i="86"/>
  <c r="F61" i="86" s="1"/>
  <c r="G42" i="91" s="1"/>
  <c r="I42" i="91" s="1"/>
  <c r="F45" i="105" s="1"/>
  <c r="I45" i="105" s="1"/>
  <c r="G40" i="91"/>
  <c r="I45" i="113" l="1"/>
  <c r="F45" i="119"/>
  <c r="I45" i="119" s="1"/>
  <c r="G41" i="91"/>
  <c r="F64" i="86"/>
  <c r="F46" i="91"/>
  <c r="G46" i="91" l="1"/>
  <c r="G45" i="107" l="1"/>
  <c r="B80" i="107" l="1"/>
  <c r="G80" i="107" l="1"/>
  <c r="C80" i="107"/>
  <c r="D80" i="107"/>
  <c r="E80" i="107"/>
  <c r="F80" i="107"/>
  <c r="I110" i="82"/>
  <c r="H43" i="87"/>
  <c r="D44" i="87"/>
  <c r="G43" i="87"/>
  <c r="H80" i="107" l="1"/>
  <c r="M18" i="111" s="1"/>
  <c r="I110" i="105"/>
  <c r="I110" i="113" s="1"/>
  <c r="G70" i="111"/>
  <c r="H22" i="111"/>
  <c r="E44" i="87"/>
  <c r="E45" i="87" s="1"/>
  <c r="D45" i="87"/>
  <c r="G44" i="87"/>
  <c r="H73" i="111" l="1"/>
  <c r="F112" i="119" s="1"/>
  <c r="I112" i="119" s="1"/>
  <c r="H72" i="111"/>
  <c r="F111" i="119" s="1"/>
  <c r="I111" i="119" s="1"/>
  <c r="H71" i="111"/>
  <c r="F110" i="119" s="1"/>
  <c r="I110" i="119" s="1"/>
  <c r="H44" i="87"/>
  <c r="H45" i="87"/>
  <c r="E46" i="87"/>
  <c r="D46" i="87"/>
  <c r="G45" i="87"/>
  <c r="I109" i="119" l="1"/>
  <c r="I124" i="119" s="1"/>
  <c r="F109" i="119"/>
  <c r="H27" i="111"/>
  <c r="H26" i="111"/>
  <c r="H25" i="111"/>
  <c r="H28" i="111"/>
  <c r="D47" i="87"/>
  <c r="G46" i="87"/>
  <c r="H46" i="87"/>
  <c r="E47" i="87"/>
  <c r="I71" i="111" l="1"/>
  <c r="I73" i="111"/>
  <c r="I72" i="111"/>
  <c r="J22" i="111"/>
  <c r="H24" i="111"/>
  <c r="H31" i="111" s="1"/>
  <c r="I28" i="111"/>
  <c r="I25" i="111"/>
  <c r="I27" i="111"/>
  <c r="I26" i="111"/>
  <c r="H70" i="111"/>
  <c r="G47" i="87"/>
  <c r="G48" i="87" s="1"/>
  <c r="D51" i="87"/>
  <c r="E51" i="87"/>
  <c r="H47" i="87"/>
  <c r="H48" i="87" s="1"/>
  <c r="J71" i="111" l="1"/>
  <c r="J73" i="111"/>
  <c r="J72" i="111"/>
  <c r="F113" i="111"/>
  <c r="I24" i="111"/>
  <c r="I31" i="111" s="1"/>
  <c r="J26" i="111"/>
  <c r="J27" i="111"/>
  <c r="J28" i="111"/>
  <c r="J25" i="111"/>
  <c r="I70" i="111"/>
  <c r="K22" i="111"/>
  <c r="F50" i="107"/>
  <c r="F54" i="107" s="1"/>
  <c r="E52" i="87"/>
  <c r="H51" i="87"/>
  <c r="G51" i="87"/>
  <c r="D52" i="87"/>
  <c r="K27" i="111" l="1"/>
  <c r="K72" i="111"/>
  <c r="K71" i="111"/>
  <c r="K73" i="111"/>
  <c r="K26" i="111"/>
  <c r="K28" i="111"/>
  <c r="K25" i="111"/>
  <c r="G50" i="107"/>
  <c r="L22" i="111"/>
  <c r="J70" i="111"/>
  <c r="J24" i="111"/>
  <c r="J31" i="111" s="1"/>
  <c r="K113" i="111"/>
  <c r="J113" i="111"/>
  <c r="R113" i="111"/>
  <c r="T113" i="111"/>
  <c r="U113" i="111"/>
  <c r="M113" i="111"/>
  <c r="L113" i="111"/>
  <c r="N113" i="111"/>
  <c r="O113" i="111"/>
  <c r="P113" i="111"/>
  <c r="I113" i="111"/>
  <c r="Q113" i="111"/>
  <c r="S113" i="111"/>
  <c r="G52" i="87"/>
  <c r="G53" i="87" s="1"/>
  <c r="H52" i="87"/>
  <c r="H53" i="87" s="1"/>
  <c r="B85" i="107" l="1"/>
  <c r="G54" i="107"/>
  <c r="F114" i="111"/>
  <c r="L72" i="111"/>
  <c r="L71" i="111"/>
  <c r="L73" i="111"/>
  <c r="K24" i="111"/>
  <c r="K31" i="111" s="1"/>
  <c r="L27" i="111"/>
  <c r="L28" i="111"/>
  <c r="L26" i="111"/>
  <c r="L25" i="111"/>
  <c r="K70" i="111"/>
  <c r="M22" i="111"/>
  <c r="G85" i="107" l="1"/>
  <c r="D85" i="107"/>
  <c r="C85" i="107"/>
  <c r="F85" i="107"/>
  <c r="E85" i="107"/>
  <c r="M72" i="111"/>
  <c r="M71" i="111"/>
  <c r="M73" i="111"/>
  <c r="L24" i="111"/>
  <c r="L31" i="111" s="1"/>
  <c r="M27" i="111"/>
  <c r="M25" i="111"/>
  <c r="M26" i="111"/>
  <c r="M28" i="111"/>
  <c r="L70" i="111"/>
  <c r="N22" i="111"/>
  <c r="Q114" i="111"/>
  <c r="S114" i="111"/>
  <c r="P114" i="111"/>
  <c r="P103" i="111" s="1"/>
  <c r="U114" i="111"/>
  <c r="K114" i="111"/>
  <c r="R114" i="111"/>
  <c r="J114" i="111"/>
  <c r="J103" i="111" s="1"/>
  <c r="M114" i="111"/>
  <c r="O114" i="111"/>
  <c r="L114" i="111"/>
  <c r="N114" i="111"/>
  <c r="N103" i="111" s="1"/>
  <c r="I114" i="111"/>
  <c r="T114" i="111"/>
  <c r="T103" i="111" s="1"/>
  <c r="H103" i="111"/>
  <c r="G103" i="111"/>
  <c r="H85" i="107" l="1"/>
  <c r="R18" i="111" s="1"/>
  <c r="N72" i="111"/>
  <c r="N71" i="111"/>
  <c r="N73" i="111"/>
  <c r="O22" i="111"/>
  <c r="M70" i="111"/>
  <c r="M24" i="111"/>
  <c r="M31" i="111" s="1"/>
  <c r="N26" i="111"/>
  <c r="N28" i="111"/>
  <c r="N27" i="111"/>
  <c r="N25" i="111"/>
  <c r="O73" i="111" l="1"/>
  <c r="O71" i="111"/>
  <c r="O72" i="111"/>
  <c r="N24" i="111"/>
  <c r="N31" i="111" s="1"/>
  <c r="N70" i="111"/>
  <c r="O25" i="111"/>
  <c r="O26" i="111"/>
  <c r="O27" i="111"/>
  <c r="O28" i="111"/>
  <c r="P22" i="111"/>
  <c r="P71" i="111" l="1"/>
  <c r="P73" i="111"/>
  <c r="P72" i="111"/>
  <c r="Q22" i="111"/>
  <c r="O24" i="111"/>
  <c r="O31" i="111" s="1"/>
  <c r="O70" i="111"/>
  <c r="P27" i="111"/>
  <c r="P25" i="111"/>
  <c r="P26" i="111"/>
  <c r="P28" i="111"/>
  <c r="Q71" i="111" l="1"/>
  <c r="Q73" i="111"/>
  <c r="Q72" i="111"/>
  <c r="P24" i="111"/>
  <c r="P31" i="111" s="1"/>
  <c r="P70" i="111"/>
  <c r="Q28" i="111"/>
  <c r="Q26" i="111"/>
  <c r="Q25" i="111"/>
  <c r="Q27" i="111"/>
  <c r="R22" i="111"/>
  <c r="C45" i="102"/>
  <c r="H5" i="105"/>
  <c r="H6" i="105" s="1"/>
  <c r="H7" i="105" s="1"/>
  <c r="H8" i="105" s="1"/>
  <c r="H9" i="105" s="1"/>
  <c r="H10" i="105" s="1"/>
  <c r="H11" i="105" s="1"/>
  <c r="H12" i="105" s="1"/>
  <c r="H13" i="105" s="1"/>
  <c r="H14" i="105" s="1"/>
  <c r="E5" i="105"/>
  <c r="E6" i="105" s="1"/>
  <c r="E7" i="105" s="1"/>
  <c r="E8" i="105" s="1"/>
  <c r="E9" i="105" s="1"/>
  <c r="E10" i="105" s="1"/>
  <c r="E11" i="105" s="1"/>
  <c r="E12" i="105" s="1"/>
  <c r="E13" i="105" s="1"/>
  <c r="E14" i="105" s="1"/>
  <c r="R73" i="111" l="1"/>
  <c r="R71" i="111"/>
  <c r="R72" i="111"/>
  <c r="Q24" i="111"/>
  <c r="Q31" i="111" s="1"/>
  <c r="Q70" i="111"/>
  <c r="R25" i="111"/>
  <c r="R28" i="111"/>
  <c r="R26" i="111"/>
  <c r="R27" i="111"/>
  <c r="S22" i="111"/>
  <c r="E16" i="105"/>
  <c r="E17" i="105" s="1"/>
  <c r="E18" i="105" s="1"/>
  <c r="E19" i="105" s="1"/>
  <c r="E20" i="105" s="1"/>
  <c r="E21" i="105" s="1"/>
  <c r="E22" i="105" s="1"/>
  <c r="E23" i="105" s="1"/>
  <c r="E24" i="105" s="1"/>
  <c r="E25" i="105" s="1"/>
  <c r="E26" i="105" s="1"/>
  <c r="E27" i="105" s="1"/>
  <c r="E28" i="105" s="1"/>
  <c r="E29" i="105" s="1"/>
  <c r="E30" i="105" s="1"/>
  <c r="E31" i="105" s="1"/>
  <c r="E32" i="105" s="1"/>
  <c r="E33" i="105" s="1"/>
  <c r="E34" i="105" s="1"/>
  <c r="E35" i="105" s="1"/>
  <c r="E36" i="105" s="1"/>
  <c r="E37" i="105" s="1"/>
  <c r="E38" i="105" s="1"/>
  <c r="E39" i="105" s="1"/>
  <c r="E40" i="105" s="1"/>
  <c r="E41" i="105" s="1"/>
  <c r="E42" i="105" s="1"/>
  <c r="E43" i="105" s="1"/>
  <c r="E44" i="105" s="1"/>
  <c r="E45" i="105" s="1"/>
  <c r="E15" i="105"/>
  <c r="H16" i="105"/>
  <c r="H17" i="105" s="1"/>
  <c r="H18" i="105" s="1"/>
  <c r="H19" i="105" s="1"/>
  <c r="H20" i="105" s="1"/>
  <c r="H21" i="105" s="1"/>
  <c r="H22" i="105" s="1"/>
  <c r="H23" i="105" s="1"/>
  <c r="H24" i="105" s="1"/>
  <c r="H25" i="105" s="1"/>
  <c r="H26" i="105" s="1"/>
  <c r="H27" i="105" s="1"/>
  <c r="H28" i="105" s="1"/>
  <c r="H29" i="105" s="1"/>
  <c r="H30" i="105" s="1"/>
  <c r="H31" i="105" s="1"/>
  <c r="H32" i="105" s="1"/>
  <c r="H33" i="105" s="1"/>
  <c r="H34" i="105" s="1"/>
  <c r="H35" i="105" s="1"/>
  <c r="H36" i="105" s="1"/>
  <c r="H37" i="105" s="1"/>
  <c r="H38" i="105" s="1"/>
  <c r="H39" i="105" s="1"/>
  <c r="H40" i="105" s="1"/>
  <c r="H41" i="105" s="1"/>
  <c r="H42" i="105" s="1"/>
  <c r="H43" i="105" s="1"/>
  <c r="H44" i="105" s="1"/>
  <c r="H45" i="105" s="1"/>
  <c r="H15" i="105"/>
  <c r="S72" i="111" l="1"/>
  <c r="S71" i="111"/>
  <c r="S73" i="111"/>
  <c r="R70" i="111"/>
  <c r="S25" i="111"/>
  <c r="S26" i="111"/>
  <c r="S28" i="111"/>
  <c r="S27" i="111"/>
  <c r="R24" i="111"/>
  <c r="R31" i="111" s="1"/>
  <c r="T22" i="111"/>
  <c r="H47" i="105"/>
  <c r="H48" i="105" s="1"/>
  <c r="H49" i="105" s="1"/>
  <c r="H50" i="105" s="1"/>
  <c r="H51" i="105" s="1"/>
  <c r="H52" i="105" s="1"/>
  <c r="H53" i="105" s="1"/>
  <c r="H54" i="105" s="1"/>
  <c r="H55" i="105" s="1"/>
  <c r="H56" i="105" s="1"/>
  <c r="H57" i="105" s="1"/>
  <c r="H58" i="105" s="1"/>
  <c r="H59" i="105" s="1"/>
  <c r="H60" i="105" s="1"/>
  <c r="H61" i="105" s="1"/>
  <c r="H62" i="105" s="1"/>
  <c r="H63" i="105" s="1"/>
  <c r="H64" i="105" s="1"/>
  <c r="H65" i="105" s="1"/>
  <c r="H66" i="105" s="1"/>
  <c r="H67" i="105" s="1"/>
  <c r="H68" i="105" s="1"/>
  <c r="H69" i="105" s="1"/>
  <c r="H70" i="105" s="1"/>
  <c r="H71" i="105" s="1"/>
  <c r="H72" i="105" s="1"/>
  <c r="H73" i="105" s="1"/>
  <c r="H74" i="105" s="1"/>
  <c r="H75" i="105" s="1"/>
  <c r="H76" i="105" s="1"/>
  <c r="H77" i="105" s="1"/>
  <c r="H78" i="105" s="1"/>
  <c r="H79" i="105" s="1"/>
  <c r="H82" i="105" s="1"/>
  <c r="H46" i="105"/>
  <c r="E47" i="105"/>
  <c r="E48" i="105" s="1"/>
  <c r="E49" i="105" s="1"/>
  <c r="E46" i="105"/>
  <c r="T72" i="111" l="1"/>
  <c r="T71" i="111"/>
  <c r="T73" i="111"/>
  <c r="U22" i="111"/>
  <c r="S70" i="111"/>
  <c r="T27" i="111"/>
  <c r="T26" i="111"/>
  <c r="T25" i="111"/>
  <c r="T28" i="111"/>
  <c r="S24" i="111"/>
  <c r="S31" i="111" s="1"/>
  <c r="E50" i="105"/>
  <c r="E51" i="105" s="1"/>
  <c r="E52" i="105" s="1"/>
  <c r="E53" i="105" s="1"/>
  <c r="E54" i="105" s="1"/>
  <c r="E55" i="105" s="1"/>
  <c r="E56" i="105" s="1"/>
  <c r="E57" i="105" s="1"/>
  <c r="E58" i="105" s="1"/>
  <c r="E59" i="105" s="1"/>
  <c r="E60" i="105" s="1"/>
  <c r="E61" i="105" s="1"/>
  <c r="H84" i="105"/>
  <c r="H85" i="105" s="1"/>
  <c r="H86" i="105" s="1"/>
  <c r="U72" i="111" l="1"/>
  <c r="U71" i="111"/>
  <c r="U73" i="111"/>
  <c r="T70" i="111"/>
  <c r="U28" i="111"/>
  <c r="U26" i="111"/>
  <c r="U25" i="111"/>
  <c r="U27" i="111"/>
  <c r="T24" i="111"/>
  <c r="T31" i="111" s="1"/>
  <c r="H87" i="105"/>
  <c r="H88" i="105" s="1"/>
  <c r="H89" i="105" s="1"/>
  <c r="H83" i="105"/>
  <c r="E62" i="105"/>
  <c r="E63" i="105" s="1"/>
  <c r="E64" i="105" s="1"/>
  <c r="E65" i="105" s="1"/>
  <c r="E66" i="105" s="1"/>
  <c r="E67" i="105" s="1"/>
  <c r="E68" i="105" s="1"/>
  <c r="E69" i="105" s="1"/>
  <c r="H90" i="105"/>
  <c r="H91" i="105" s="1"/>
  <c r="G25" i="91"/>
  <c r="G26" i="91"/>
  <c r="G27" i="91"/>
  <c r="G19" i="91"/>
  <c r="G20" i="91"/>
  <c r="G21" i="91"/>
  <c r="G13" i="91"/>
  <c r="G14" i="91"/>
  <c r="G15" i="91"/>
  <c r="G7" i="91"/>
  <c r="G8" i="91"/>
  <c r="G9" i="91"/>
  <c r="I4" i="91"/>
  <c r="H4" i="91"/>
  <c r="G22" i="90"/>
  <c r="G23" i="90"/>
  <c r="G24" i="90"/>
  <c r="F12" i="90"/>
  <c r="G12" i="90"/>
  <c r="G7" i="90"/>
  <c r="G8" i="90"/>
  <c r="F8" i="90"/>
  <c r="F7" i="90"/>
  <c r="I4" i="90"/>
  <c r="H4" i="90"/>
  <c r="I95" i="100"/>
  <c r="E40" i="87"/>
  <c r="E31" i="87"/>
  <c r="H13" i="87"/>
  <c r="H9" i="87"/>
  <c r="H7" i="87"/>
  <c r="E14" i="87"/>
  <c r="U24" i="111" l="1"/>
  <c r="U31" i="111" s="1"/>
  <c r="U70" i="111"/>
  <c r="I117" i="100"/>
  <c r="F108" i="105" s="1"/>
  <c r="I96" i="100"/>
  <c r="F104" i="105" s="1"/>
  <c r="E70" i="105"/>
  <c r="E71" i="105" s="1"/>
  <c r="E72" i="105" s="1"/>
  <c r="E73" i="105" s="1"/>
  <c r="E74" i="105" s="1"/>
  <c r="E75" i="105" s="1"/>
  <c r="E76" i="105" s="1"/>
  <c r="E77" i="105" s="1"/>
  <c r="E78" i="105" s="1"/>
  <c r="E79" i="105" s="1"/>
  <c r="E82" i="105" s="1"/>
  <c r="H113" i="105"/>
  <c r="H114" i="105" s="1"/>
  <c r="H115" i="105" s="1"/>
  <c r="H109" i="105"/>
  <c r="H92" i="105"/>
  <c r="H10" i="87"/>
  <c r="H14" i="87"/>
  <c r="H64" i="100" s="1"/>
  <c r="H31" i="87"/>
  <c r="I98" i="100" l="1"/>
  <c r="F103" i="105"/>
  <c r="I119" i="100"/>
  <c r="F107" i="105"/>
  <c r="H94" i="105"/>
  <c r="H95" i="105" s="1"/>
  <c r="H96" i="105" s="1"/>
  <c r="H97" i="105" s="1"/>
  <c r="H98" i="105" s="1"/>
  <c r="H99" i="105" s="1"/>
  <c r="H100" i="105" s="1"/>
  <c r="H101" i="105" s="1"/>
  <c r="H102" i="105" s="1"/>
  <c r="H103" i="105" s="1"/>
  <c r="H104" i="105" s="1"/>
  <c r="H105" i="105" s="1"/>
  <c r="H106" i="105" s="1"/>
  <c r="H107" i="105" s="1"/>
  <c r="H108" i="105" s="1"/>
  <c r="H93" i="105"/>
  <c r="H111" i="105"/>
  <c r="H112" i="105" s="1"/>
  <c r="H110" i="105"/>
  <c r="H55" i="87"/>
  <c r="I108" i="105" l="1"/>
  <c r="E84" i="105"/>
  <c r="E85" i="105" s="1"/>
  <c r="E83" i="105"/>
  <c r="I107" i="105" l="1"/>
  <c r="E86" i="105"/>
  <c r="E87" i="105"/>
  <c r="E88" i="105" s="1"/>
  <c r="H45" i="97"/>
  <c r="E89" i="105" l="1"/>
  <c r="E90" i="105"/>
  <c r="E91" i="105" s="1"/>
  <c r="H47" i="97"/>
  <c r="E113" i="105" l="1"/>
  <c r="E114" i="105" s="1"/>
  <c r="E115" i="105" s="1"/>
  <c r="E92" i="105"/>
  <c r="E109" i="105"/>
  <c r="D31" i="87"/>
  <c r="D14" i="87"/>
  <c r="C44" i="102"/>
  <c r="C43" i="102"/>
  <c r="C41" i="102"/>
  <c r="C40" i="102"/>
  <c r="C39" i="102"/>
  <c r="C38" i="102"/>
  <c r="C37" i="102"/>
  <c r="C36" i="102"/>
  <c r="C35" i="102"/>
  <c r="C34" i="102"/>
  <c r="E110" i="105" l="1"/>
  <c r="E111" i="105"/>
  <c r="E112" i="105" s="1"/>
  <c r="E94" i="105"/>
  <c r="E95" i="105" s="1"/>
  <c r="E96" i="105" s="1"/>
  <c r="E97" i="105" s="1"/>
  <c r="E98" i="105" s="1"/>
  <c r="E99" i="105" s="1"/>
  <c r="E100" i="105" s="1"/>
  <c r="E101" i="105" s="1"/>
  <c r="E102" i="105" s="1"/>
  <c r="E103" i="105" s="1"/>
  <c r="E104" i="105" s="1"/>
  <c r="E105" i="105" s="1"/>
  <c r="E106" i="105" s="1"/>
  <c r="E107" i="105" s="1"/>
  <c r="E108" i="105" s="1"/>
  <c r="E93" i="105"/>
  <c r="B48" i="100"/>
  <c r="B36" i="100"/>
  <c r="C51" i="100"/>
  <c r="C39" i="100"/>
  <c r="C27" i="100"/>
  <c r="E64" i="100"/>
  <c r="I64" i="100" s="1"/>
  <c r="F27" i="100"/>
  <c r="I73" i="100" l="1"/>
  <c r="E27" i="100"/>
  <c r="G51" i="100" l="1"/>
  <c r="P66" i="103" s="1"/>
  <c r="H5" i="82"/>
  <c r="H6" i="82" s="1"/>
  <c r="H7" i="82" s="1"/>
  <c r="H8" i="82" s="1"/>
  <c r="H9" i="82" s="1"/>
  <c r="H10" i="82" s="1"/>
  <c r="H11" i="82" s="1"/>
  <c r="H12" i="82" s="1"/>
  <c r="H13" i="82" s="1"/>
  <c r="H14" i="82" s="1"/>
  <c r="E5" i="82"/>
  <c r="E6" i="82" s="1"/>
  <c r="E7" i="82" s="1"/>
  <c r="E8" i="82" s="1"/>
  <c r="E9" i="82" s="1"/>
  <c r="E10" i="82" s="1"/>
  <c r="E11" i="82" s="1"/>
  <c r="E12" i="82" s="1"/>
  <c r="E13" i="82" s="1"/>
  <c r="E14" i="82" s="1"/>
  <c r="H16" i="82" l="1"/>
  <c r="H17" i="82" s="1"/>
  <c r="H18" i="82" s="1"/>
  <c r="H19" i="82" s="1"/>
  <c r="H20" i="82" s="1"/>
  <c r="H21" i="82" s="1"/>
  <c r="H15" i="82"/>
  <c r="E16" i="82"/>
  <c r="E17" i="82" s="1"/>
  <c r="E18" i="82" s="1"/>
  <c r="E19" i="82" s="1"/>
  <c r="E20" i="82" s="1"/>
  <c r="E21" i="82" s="1"/>
  <c r="E15" i="82"/>
  <c r="G27" i="100"/>
  <c r="P22" i="103" s="1"/>
  <c r="I74" i="105"/>
  <c r="H51" i="100"/>
  <c r="I51" i="100" s="1"/>
  <c r="I79" i="97"/>
  <c r="F79" i="97"/>
  <c r="G79" i="97" s="1"/>
  <c r="H77" i="97"/>
  <c r="G77" i="97"/>
  <c r="I75" i="97"/>
  <c r="H75" i="97"/>
  <c r="G75" i="97"/>
  <c r="I74" i="97"/>
  <c r="G74" i="97"/>
  <c r="D74" i="97"/>
  <c r="D75" i="97" s="1"/>
  <c r="I73" i="97"/>
  <c r="H73" i="97"/>
  <c r="G73" i="97"/>
  <c r="I71" i="97"/>
  <c r="G71" i="97"/>
  <c r="I70" i="97"/>
  <c r="G70" i="97"/>
  <c r="I69" i="97"/>
  <c r="G69" i="97"/>
  <c r="I67" i="97"/>
  <c r="G67" i="97"/>
  <c r="I66" i="97"/>
  <c r="G66" i="97"/>
  <c r="I65" i="97"/>
  <c r="G65" i="97"/>
  <c r="I64" i="97"/>
  <c r="H64" i="97"/>
  <c r="H65" i="97" s="1"/>
  <c r="H66" i="97" s="1"/>
  <c r="H67" i="97" s="1"/>
  <c r="G64" i="97"/>
  <c r="I62" i="97"/>
  <c r="H62" i="97"/>
  <c r="G62" i="97"/>
  <c r="H48" i="97"/>
  <c r="I45" i="97"/>
  <c r="J45" i="97" s="1"/>
  <c r="G45" i="97"/>
  <c r="G46" i="97"/>
  <c r="G47" i="97" s="1"/>
  <c r="G48" i="97" s="1"/>
  <c r="H79" i="97"/>
  <c r="H74" i="97"/>
  <c r="I77" i="97"/>
  <c r="I79" i="96"/>
  <c r="F79" i="96"/>
  <c r="G79" i="96" s="1"/>
  <c r="H77" i="96"/>
  <c r="G77" i="96"/>
  <c r="I75" i="96"/>
  <c r="H75" i="96"/>
  <c r="G75" i="96"/>
  <c r="I74" i="96"/>
  <c r="G74" i="96"/>
  <c r="D74" i="96"/>
  <c r="D75" i="96" s="1"/>
  <c r="I73" i="96"/>
  <c r="H73" i="96"/>
  <c r="G73" i="96"/>
  <c r="I71" i="96"/>
  <c r="G71" i="96"/>
  <c r="I70" i="96"/>
  <c r="G70" i="96"/>
  <c r="I69" i="96"/>
  <c r="G69" i="96"/>
  <c r="I67" i="96"/>
  <c r="G67" i="96"/>
  <c r="I66" i="96"/>
  <c r="G66" i="96"/>
  <c r="I65" i="96"/>
  <c r="G65" i="96"/>
  <c r="I64" i="96"/>
  <c r="H64" i="96"/>
  <c r="H65" i="96" s="1"/>
  <c r="H66" i="96" s="1"/>
  <c r="H67" i="96" s="1"/>
  <c r="G64" i="96"/>
  <c r="I62" i="96"/>
  <c r="H62" i="96"/>
  <c r="G62" i="96"/>
  <c r="H45" i="96"/>
  <c r="I45" i="96" s="1"/>
  <c r="J45" i="96" s="1"/>
  <c r="G45" i="96"/>
  <c r="H46" i="96"/>
  <c r="I46" i="96" s="1"/>
  <c r="J46" i="96" s="1"/>
  <c r="D35" i="96"/>
  <c r="G46" i="96" s="1"/>
  <c r="G47" i="96" s="1"/>
  <c r="G48" i="96" s="1"/>
  <c r="D31" i="96"/>
  <c r="H69" i="96" s="1"/>
  <c r="D26" i="96"/>
  <c r="H79" i="96" s="1"/>
  <c r="D24" i="96"/>
  <c r="H74" i="96" s="1"/>
  <c r="I79" i="95"/>
  <c r="F79" i="95"/>
  <c r="G79" i="95" s="1"/>
  <c r="H77" i="95"/>
  <c r="G77" i="95"/>
  <c r="I73" i="95"/>
  <c r="H75" i="95"/>
  <c r="H73" i="95"/>
  <c r="G74" i="95"/>
  <c r="G73" i="95"/>
  <c r="G75" i="95"/>
  <c r="D74" i="95"/>
  <c r="D75" i="95" s="1"/>
  <c r="I70" i="95"/>
  <c r="I71" i="95"/>
  <c r="I69" i="95"/>
  <c r="G71" i="95"/>
  <c r="G70" i="95"/>
  <c r="G69" i="95"/>
  <c r="D31" i="95"/>
  <c r="D32" i="95" s="1"/>
  <c r="D33" i="95" s="1"/>
  <c r="H71" i="95" s="1"/>
  <c r="I65" i="95"/>
  <c r="I66" i="95"/>
  <c r="I67" i="95"/>
  <c r="I64" i="95"/>
  <c r="H64" i="95"/>
  <c r="H65" i="95" s="1"/>
  <c r="H66" i="95" s="1"/>
  <c r="H67" i="95" s="1"/>
  <c r="G67" i="95"/>
  <c r="G66" i="95"/>
  <c r="G65" i="95"/>
  <c r="G64" i="95"/>
  <c r="I62" i="95"/>
  <c r="H62" i="95"/>
  <c r="G62" i="95"/>
  <c r="D26" i="95"/>
  <c r="H79" i="95" s="1"/>
  <c r="D24" i="95"/>
  <c r="H74" i="95" s="1"/>
  <c r="D35" i="95"/>
  <c r="G46" i="95" s="1"/>
  <c r="G47" i="95" s="1"/>
  <c r="G48" i="95" s="1"/>
  <c r="G45" i="95"/>
  <c r="I56" i="100" l="1"/>
  <c r="F98" i="105" s="1"/>
  <c r="I54" i="100"/>
  <c r="F98" i="82" s="1"/>
  <c r="H27" i="100"/>
  <c r="I27" i="100" s="1"/>
  <c r="I87" i="100"/>
  <c r="F102" i="105" s="1"/>
  <c r="I77" i="96"/>
  <c r="J77" i="96" s="1"/>
  <c r="I73" i="105"/>
  <c r="J73" i="97"/>
  <c r="J67" i="97"/>
  <c r="H46" i="97"/>
  <c r="I46" i="97" s="1"/>
  <c r="J46" i="97" s="1"/>
  <c r="J62" i="96"/>
  <c r="H47" i="96"/>
  <c r="I47" i="96" s="1"/>
  <c r="J47" i="96" s="1"/>
  <c r="H48" i="96"/>
  <c r="I48" i="96" s="1"/>
  <c r="J48" i="96" s="1"/>
  <c r="G39" i="100"/>
  <c r="P44" i="103" s="1"/>
  <c r="J74" i="96"/>
  <c r="J69" i="96"/>
  <c r="J75" i="96"/>
  <c r="J67" i="96"/>
  <c r="J73" i="96"/>
  <c r="J64" i="97"/>
  <c r="J74" i="97"/>
  <c r="J66" i="97"/>
  <c r="J62" i="97"/>
  <c r="J75" i="97"/>
  <c r="J69" i="97"/>
  <c r="J65" i="97"/>
  <c r="J70" i="97"/>
  <c r="I47" i="97"/>
  <c r="J47" i="97" s="1"/>
  <c r="I48" i="97"/>
  <c r="J48" i="97" s="1"/>
  <c r="J77" i="97"/>
  <c r="J79" i="97"/>
  <c r="J71" i="97"/>
  <c r="H70" i="97"/>
  <c r="H71" i="97"/>
  <c r="H69" i="97"/>
  <c r="J79" i="96"/>
  <c r="J65" i="96"/>
  <c r="J70" i="96"/>
  <c r="J66" i="96"/>
  <c r="J71" i="96"/>
  <c r="J64" i="96"/>
  <c r="D32" i="96"/>
  <c r="J79" i="95"/>
  <c r="J73" i="95"/>
  <c r="H69" i="95"/>
  <c r="J66" i="95"/>
  <c r="J69" i="95"/>
  <c r="J64" i="95"/>
  <c r="H70" i="95"/>
  <c r="J65" i="95"/>
  <c r="J71" i="95"/>
  <c r="J67" i="95"/>
  <c r="J70" i="95"/>
  <c r="J62" i="95"/>
  <c r="I48" i="95"/>
  <c r="J48" i="95" s="1"/>
  <c r="J49" i="95" s="1"/>
  <c r="F98" i="119" l="1"/>
  <c r="I89" i="100"/>
  <c r="F101" i="105"/>
  <c r="I58" i="100"/>
  <c r="B49" i="103" s="1"/>
  <c r="I32" i="100"/>
  <c r="F94" i="105" s="1"/>
  <c r="I30" i="100"/>
  <c r="F94" i="82" s="1"/>
  <c r="J52" i="95"/>
  <c r="F84" i="82" s="1"/>
  <c r="J54" i="95"/>
  <c r="F84" i="105" s="1"/>
  <c r="J49" i="97"/>
  <c r="J80" i="97"/>
  <c r="J80" i="96"/>
  <c r="J49" i="96"/>
  <c r="F97" i="105"/>
  <c r="H39" i="100"/>
  <c r="I39" i="100" s="1"/>
  <c r="H70" i="96"/>
  <c r="D33" i="96"/>
  <c r="H71" i="96" s="1"/>
  <c r="F94" i="119" l="1"/>
  <c r="F84" i="119"/>
  <c r="F97" i="119"/>
  <c r="I98" i="119"/>
  <c r="I97" i="119" s="1"/>
  <c r="H61" i="111" s="1"/>
  <c r="F97" i="82"/>
  <c r="I44" i="100"/>
  <c r="F96" i="105" s="1"/>
  <c r="I42" i="100"/>
  <c r="F96" i="82" s="1"/>
  <c r="F93" i="82"/>
  <c r="I34" i="100"/>
  <c r="B5" i="103" s="1"/>
  <c r="J85" i="97"/>
  <c r="F91" i="105" s="1"/>
  <c r="J83" i="97"/>
  <c r="J54" i="97"/>
  <c r="F90" i="105" s="1"/>
  <c r="J52" i="97"/>
  <c r="F90" i="82" s="1"/>
  <c r="J85" i="96"/>
  <c r="F88" i="105" s="1"/>
  <c r="J83" i="96"/>
  <c r="F88" i="82" s="1"/>
  <c r="J54" i="96"/>
  <c r="F87" i="105" s="1"/>
  <c r="J52" i="96"/>
  <c r="F87" i="82" s="1"/>
  <c r="J56" i="95"/>
  <c r="F93" i="105"/>
  <c r="I84" i="119" l="1"/>
  <c r="F87" i="119"/>
  <c r="F88" i="119"/>
  <c r="I88" i="119" s="1"/>
  <c r="F96" i="119"/>
  <c r="F93" i="119"/>
  <c r="I94" i="119"/>
  <c r="I93" i="119" s="1"/>
  <c r="H59" i="111" s="1"/>
  <c r="J87" i="97"/>
  <c r="F91" i="82"/>
  <c r="F90" i="119"/>
  <c r="J87" i="96"/>
  <c r="I46" i="100"/>
  <c r="B27" i="103" s="1"/>
  <c r="B42" i="103" s="1"/>
  <c r="J56" i="97"/>
  <c r="J56" i="96"/>
  <c r="F95" i="105"/>
  <c r="I65" i="100"/>
  <c r="F100" i="105" s="1"/>
  <c r="F91" i="119" l="1"/>
  <c r="I91" i="119" s="1"/>
  <c r="F95" i="119"/>
  <c r="I96" i="119"/>
  <c r="I95" i="119" s="1"/>
  <c r="H60" i="111" s="1"/>
  <c r="F86" i="119"/>
  <c r="I87" i="119"/>
  <c r="I86" i="119" s="1"/>
  <c r="H52" i="111" s="1"/>
  <c r="I90" i="119"/>
  <c r="F95" i="82"/>
  <c r="I67" i="100"/>
  <c r="F99" i="105"/>
  <c r="I89" i="119" l="1"/>
  <c r="F89" i="119"/>
  <c r="H53" i="111"/>
  <c r="F92" i="105"/>
  <c r="F123" i="105" s="1"/>
  <c r="I94" i="105"/>
  <c r="I93" i="105" l="1"/>
  <c r="I96" i="105"/>
  <c r="I98" i="105" l="1"/>
  <c r="I95" i="105"/>
  <c r="I97" i="105" l="1"/>
  <c r="I100" i="105"/>
  <c r="I99" i="105" l="1"/>
  <c r="I102" i="105"/>
  <c r="I101" i="105" l="1"/>
  <c r="I104" i="105"/>
  <c r="I106" i="105"/>
  <c r="I103" i="105" l="1"/>
  <c r="I105" i="105"/>
  <c r="I92" i="105" l="1"/>
  <c r="H123" i="105" l="1"/>
  <c r="I73" i="82"/>
  <c r="I73" i="113" s="1"/>
  <c r="I74" i="82" l="1"/>
  <c r="I74" i="113" s="1"/>
  <c r="I74" i="95" l="1"/>
  <c r="J74" i="95" s="1"/>
  <c r="I77" i="95" l="1"/>
  <c r="J77" i="95" s="1"/>
  <c r="I75" i="95" l="1"/>
  <c r="J75" i="95" l="1"/>
  <c r="J80" i="95" l="1"/>
  <c r="J83" i="95" s="1"/>
  <c r="F85" i="82" s="1"/>
  <c r="K40" i="94"/>
  <c r="H27" i="94"/>
  <c r="L27" i="94" s="1"/>
  <c r="D26" i="94"/>
  <c r="D22" i="94"/>
  <c r="J21" i="94"/>
  <c r="H20" i="94"/>
  <c r="L16" i="94"/>
  <c r="D16" i="94"/>
  <c r="C16" i="94"/>
  <c r="H15" i="94"/>
  <c r="L15" i="94" s="1"/>
  <c r="H14" i="94"/>
  <c r="L14" i="94" s="1"/>
  <c r="L17" i="94" s="1"/>
  <c r="H13" i="94"/>
  <c r="L7" i="94"/>
  <c r="L6" i="94"/>
  <c r="L8" i="94" s="1"/>
  <c r="J85" i="95" l="1"/>
  <c r="F85" i="105" s="1"/>
  <c r="C23" i="94"/>
  <c r="C27" i="94"/>
  <c r="D27" i="94"/>
  <c r="D28" i="94"/>
  <c r="D37" i="94"/>
  <c r="C28" i="94"/>
  <c r="D36" i="94"/>
  <c r="C25" i="94"/>
  <c r="C40" i="94" s="1"/>
  <c r="D23" i="94"/>
  <c r="C21" i="94"/>
  <c r="C24" i="94"/>
  <c r="H21" i="94"/>
  <c r="L21" i="94" s="1"/>
  <c r="C26" i="94"/>
  <c r="C22" i="94"/>
  <c r="F85" i="119" l="1"/>
  <c r="J87" i="95"/>
  <c r="I94" i="82"/>
  <c r="C30" i="94"/>
  <c r="D38" i="94"/>
  <c r="D25" i="94"/>
  <c r="D30" i="94" s="1"/>
  <c r="C39" i="94"/>
  <c r="C46" i="94" s="1"/>
  <c r="C51" i="94" s="1"/>
  <c r="C49" i="94"/>
  <c r="I94" i="113" l="1"/>
  <c r="I93" i="113" s="1"/>
  <c r="G59" i="111" s="1"/>
  <c r="G89" i="111" s="1"/>
  <c r="I85" i="119"/>
  <c r="I83" i="119" s="1"/>
  <c r="F83" i="119"/>
  <c r="F82" i="119" s="1"/>
  <c r="I59" i="111"/>
  <c r="H89" i="111"/>
  <c r="I93" i="82"/>
  <c r="C6" i="103"/>
  <c r="B20" i="103"/>
  <c r="D7" i="103"/>
  <c r="D20" i="103" s="1"/>
  <c r="I98" i="82"/>
  <c r="I96" i="82"/>
  <c r="D49" i="94"/>
  <c r="D40" i="94"/>
  <c r="D46" i="94" s="1"/>
  <c r="I98" i="113" l="1"/>
  <c r="I97" i="113" s="1"/>
  <c r="G61" i="111" s="1"/>
  <c r="G91" i="111" s="1"/>
  <c r="I96" i="113"/>
  <c r="I95" i="113" s="1"/>
  <c r="G60" i="111" s="1"/>
  <c r="G90" i="111" s="1"/>
  <c r="H51" i="111"/>
  <c r="I82" i="119"/>
  <c r="I122" i="119" s="1"/>
  <c r="H90" i="111"/>
  <c r="I61" i="111"/>
  <c r="H91" i="111"/>
  <c r="I60" i="111"/>
  <c r="J59" i="111"/>
  <c r="K59" i="111" s="1"/>
  <c r="L59" i="111" s="1"/>
  <c r="M59" i="111" s="1"/>
  <c r="N59" i="111" s="1"/>
  <c r="O59" i="111" s="1"/>
  <c r="P59" i="111" s="1"/>
  <c r="Q59" i="111" s="1"/>
  <c r="R59" i="111" s="1"/>
  <c r="S59" i="111" s="1"/>
  <c r="T59" i="111" s="1"/>
  <c r="U59" i="111" s="1"/>
  <c r="I89" i="111"/>
  <c r="I97" i="82"/>
  <c r="I95" i="82"/>
  <c r="C20" i="103"/>
  <c r="E8" i="103"/>
  <c r="E20" i="103" s="1"/>
  <c r="D51" i="94"/>
  <c r="D7" i="90" s="1"/>
  <c r="J60" i="111" l="1"/>
  <c r="K60" i="111" s="1"/>
  <c r="L60" i="111" s="1"/>
  <c r="M60" i="111" s="1"/>
  <c r="N60" i="111" s="1"/>
  <c r="O60" i="111" s="1"/>
  <c r="P60" i="111" s="1"/>
  <c r="Q60" i="111" s="1"/>
  <c r="R60" i="111" s="1"/>
  <c r="S60" i="111" s="1"/>
  <c r="T60" i="111" s="1"/>
  <c r="U60" i="111" s="1"/>
  <c r="I90" i="111"/>
  <c r="J61" i="111"/>
  <c r="K61" i="111" s="1"/>
  <c r="L61" i="111" s="1"/>
  <c r="M61" i="111" s="1"/>
  <c r="N61" i="111" s="1"/>
  <c r="O61" i="111" s="1"/>
  <c r="P61" i="111" s="1"/>
  <c r="Q61" i="111" s="1"/>
  <c r="R61" i="111" s="1"/>
  <c r="S61" i="111" s="1"/>
  <c r="T61" i="111" s="1"/>
  <c r="U61" i="111" s="1"/>
  <c r="I91" i="111"/>
  <c r="F9" i="103"/>
  <c r="F20" i="103" s="1"/>
  <c r="D8" i="90"/>
  <c r="E46" i="91"/>
  <c r="E36" i="91"/>
  <c r="E37" i="91"/>
  <c r="E38" i="91"/>
  <c r="E39" i="91"/>
  <c r="E40" i="91"/>
  <c r="E41" i="91"/>
  <c r="E35" i="91"/>
  <c r="I40" i="91" l="1"/>
  <c r="F43" i="105" s="1"/>
  <c r="I43" i="105" s="1"/>
  <c r="H40" i="91"/>
  <c r="F43" i="82" s="1"/>
  <c r="H39" i="91"/>
  <c r="F42" i="82" s="1"/>
  <c r="I39" i="91"/>
  <c r="F42" i="105" s="1"/>
  <c r="I38" i="91"/>
  <c r="H38" i="91"/>
  <c r="F41" i="82" s="1"/>
  <c r="H37" i="91"/>
  <c r="F40" i="82" s="1"/>
  <c r="I37" i="91"/>
  <c r="I36" i="91"/>
  <c r="F39" i="105" s="1"/>
  <c r="I39" i="105" s="1"/>
  <c r="H36" i="91"/>
  <c r="F39" i="82" s="1"/>
  <c r="I35" i="91"/>
  <c r="F38" i="105" s="1"/>
  <c r="H35" i="91"/>
  <c r="F38" i="82" s="1"/>
  <c r="H41" i="91"/>
  <c r="F44" i="82" s="1"/>
  <c r="I41" i="91"/>
  <c r="G10" i="103"/>
  <c r="G20" i="103" s="1"/>
  <c r="J89" i="111"/>
  <c r="J90" i="111"/>
  <c r="J91" i="111"/>
  <c r="I63" i="105"/>
  <c r="I50" i="105"/>
  <c r="I46" i="91"/>
  <c r="F47" i="105" s="1"/>
  <c r="H46" i="91"/>
  <c r="F47" i="82" s="1"/>
  <c r="F26" i="91"/>
  <c r="F27" i="91"/>
  <c r="E25" i="91"/>
  <c r="I25" i="91" s="1"/>
  <c r="F25" i="91"/>
  <c r="E19" i="91"/>
  <c r="I19" i="91" s="1"/>
  <c r="F20" i="91"/>
  <c r="F21" i="91"/>
  <c r="F19" i="91"/>
  <c r="E13" i="91"/>
  <c r="I13" i="91" s="1"/>
  <c r="F14" i="91"/>
  <c r="F15" i="91"/>
  <c r="F13" i="91"/>
  <c r="E27" i="91"/>
  <c r="E21" i="91"/>
  <c r="E15" i="91"/>
  <c r="E8" i="91"/>
  <c r="G9" i="86"/>
  <c r="G12" i="86" s="1"/>
  <c r="G13" i="86" s="1"/>
  <c r="E7" i="91"/>
  <c r="I7" i="91" s="1"/>
  <c r="F8" i="91"/>
  <c r="F9" i="91"/>
  <c r="F7" i="91"/>
  <c r="C8" i="91"/>
  <c r="C9" i="91"/>
  <c r="C7" i="91"/>
  <c r="D12" i="90"/>
  <c r="F24" i="90"/>
  <c r="F23" i="90"/>
  <c r="F22" i="90"/>
  <c r="C23" i="90"/>
  <c r="C24" i="90"/>
  <c r="C22" i="90"/>
  <c r="E12" i="90"/>
  <c r="C12" i="90"/>
  <c r="E8" i="90"/>
  <c r="I8" i="90" s="1"/>
  <c r="F7" i="105" s="1"/>
  <c r="E7" i="90"/>
  <c r="H7" i="90" s="1"/>
  <c r="C8" i="90"/>
  <c r="C7" i="90"/>
  <c r="H19" i="91" l="1"/>
  <c r="D9" i="119"/>
  <c r="D9" i="113"/>
  <c r="I12" i="90"/>
  <c r="F9" i="105" s="1"/>
  <c r="D22" i="119"/>
  <c r="D22" i="113"/>
  <c r="I15" i="91"/>
  <c r="F28" i="105" s="1"/>
  <c r="H15" i="91"/>
  <c r="F28" i="82" s="1"/>
  <c r="D19" i="119"/>
  <c r="D19" i="113"/>
  <c r="D6" i="119"/>
  <c r="D6" i="113"/>
  <c r="H7" i="91"/>
  <c r="F22" i="82" s="1"/>
  <c r="D24" i="119"/>
  <c r="D24" i="113"/>
  <c r="I21" i="91"/>
  <c r="F32" i="105" s="1"/>
  <c r="H21" i="91"/>
  <c r="F32" i="82" s="1"/>
  <c r="D7" i="119"/>
  <c r="D7" i="113"/>
  <c r="H13" i="91"/>
  <c r="F26" i="82" s="1"/>
  <c r="H8" i="91"/>
  <c r="I8" i="91"/>
  <c r="F23" i="105" s="1"/>
  <c r="D17" i="119"/>
  <c r="D17" i="113"/>
  <c r="D23" i="119"/>
  <c r="D23" i="113"/>
  <c r="D18" i="119"/>
  <c r="D18" i="113"/>
  <c r="F38" i="119"/>
  <c r="I38" i="119" s="1"/>
  <c r="F47" i="119"/>
  <c r="F46" i="119" s="1"/>
  <c r="F42" i="119"/>
  <c r="I42" i="119" s="1"/>
  <c r="F43" i="119"/>
  <c r="I43" i="119" s="1"/>
  <c r="F39" i="119"/>
  <c r="I39" i="119" s="1"/>
  <c r="F40" i="105"/>
  <c r="I40" i="105" s="1"/>
  <c r="F44" i="105"/>
  <c r="F41" i="105"/>
  <c r="F41" i="119" s="1"/>
  <c r="I41" i="119" s="1"/>
  <c r="F37" i="82"/>
  <c r="H43" i="91"/>
  <c r="I43" i="91"/>
  <c r="I7" i="90"/>
  <c r="F6" i="105" s="1"/>
  <c r="I6" i="105" s="1"/>
  <c r="H8" i="90"/>
  <c r="H11" i="103"/>
  <c r="H20" i="103" s="1"/>
  <c r="K89" i="111"/>
  <c r="K91" i="111"/>
  <c r="K90" i="111"/>
  <c r="I62" i="105"/>
  <c r="H12" i="90"/>
  <c r="F9" i="82" s="1"/>
  <c r="H47" i="91"/>
  <c r="I47" i="105"/>
  <c r="I46" i="105" s="1"/>
  <c r="I47" i="91"/>
  <c r="F22" i="105"/>
  <c r="F26" i="105"/>
  <c r="F23" i="82"/>
  <c r="I42" i="105"/>
  <c r="H25" i="91"/>
  <c r="F34" i="82" s="1"/>
  <c r="F34" i="105"/>
  <c r="I27" i="91"/>
  <c r="F36" i="105" s="1"/>
  <c r="H27" i="91"/>
  <c r="F36" i="82" s="1"/>
  <c r="F30" i="105"/>
  <c r="F30" i="82"/>
  <c r="I50" i="82"/>
  <c r="I50" i="113" s="1"/>
  <c r="I63" i="82"/>
  <c r="I63" i="113" s="1"/>
  <c r="I62" i="82"/>
  <c r="I62" i="113" s="1"/>
  <c r="I44" i="82"/>
  <c r="F46" i="82"/>
  <c r="I47" i="82"/>
  <c r="D17" i="82"/>
  <c r="D17" i="105"/>
  <c r="D24" i="82"/>
  <c r="D24" i="105"/>
  <c r="I53" i="105"/>
  <c r="I53" i="113" s="1"/>
  <c r="I43" i="82"/>
  <c r="I43" i="113" s="1"/>
  <c r="I41" i="82"/>
  <c r="I42" i="82"/>
  <c r="D9" i="105"/>
  <c r="D9" i="82"/>
  <c r="I39" i="82"/>
  <c r="I39" i="113" s="1"/>
  <c r="D22" i="82"/>
  <c r="D22" i="105"/>
  <c r="D19" i="82"/>
  <c r="D19" i="105"/>
  <c r="D23" i="82"/>
  <c r="D23" i="105"/>
  <c r="I54" i="105"/>
  <c r="I54" i="113" s="1"/>
  <c r="I40" i="82"/>
  <c r="D7" i="105"/>
  <c r="I52" i="105"/>
  <c r="I52" i="113" s="1"/>
  <c r="I38" i="105"/>
  <c r="I38" i="82"/>
  <c r="F46" i="105"/>
  <c r="D6" i="105"/>
  <c r="D18" i="105"/>
  <c r="D18" i="82"/>
  <c r="I51" i="105"/>
  <c r="D13" i="90"/>
  <c r="D6" i="82"/>
  <c r="D7" i="82"/>
  <c r="D14" i="90"/>
  <c r="C15" i="91"/>
  <c r="C14" i="91"/>
  <c r="C13" i="91"/>
  <c r="E14" i="91"/>
  <c r="E9" i="91"/>
  <c r="E26" i="91"/>
  <c r="I26" i="91" s="1"/>
  <c r="E20" i="91"/>
  <c r="G30" i="86"/>
  <c r="G31" i="86" s="1"/>
  <c r="G32" i="86" s="1"/>
  <c r="G35" i="86" s="1"/>
  <c r="G14" i="86"/>
  <c r="G15" i="86" s="1"/>
  <c r="G16" i="86" s="1"/>
  <c r="G21" i="86" s="1"/>
  <c r="G22" i="86" s="1"/>
  <c r="I40" i="113" l="1"/>
  <c r="I47" i="113"/>
  <c r="I46" i="113" s="1"/>
  <c r="G45" i="111" s="1"/>
  <c r="I42" i="113"/>
  <c r="I38" i="113"/>
  <c r="H14" i="91"/>
  <c r="F27" i="82" s="1"/>
  <c r="I14" i="91"/>
  <c r="I16" i="91" s="1"/>
  <c r="F28" i="119"/>
  <c r="I28" i="119" s="1"/>
  <c r="D26" i="119"/>
  <c r="D26" i="113"/>
  <c r="F32" i="119"/>
  <c r="I32" i="119" s="1"/>
  <c r="D28" i="119"/>
  <c r="D28" i="113"/>
  <c r="D27" i="119"/>
  <c r="D27" i="113"/>
  <c r="H14" i="90"/>
  <c r="F11" i="82" s="1"/>
  <c r="I14" i="90"/>
  <c r="F11" i="105" s="1"/>
  <c r="F36" i="119"/>
  <c r="I36" i="119" s="1"/>
  <c r="F9" i="119"/>
  <c r="I9" i="119" s="1"/>
  <c r="H20" i="91"/>
  <c r="F31" i="82" s="1"/>
  <c r="I20" i="91"/>
  <c r="F31" i="105" s="1"/>
  <c r="I9" i="91"/>
  <c r="F24" i="105" s="1"/>
  <c r="H9" i="91"/>
  <c r="F24" i="82" s="1"/>
  <c r="H13" i="90"/>
  <c r="F10" i="82" s="1"/>
  <c r="I13" i="90"/>
  <c r="F10" i="105" s="1"/>
  <c r="F23" i="119"/>
  <c r="I23" i="119" s="1"/>
  <c r="F40" i="119"/>
  <c r="F44" i="119"/>
  <c r="I44" i="119" s="1"/>
  <c r="F30" i="119"/>
  <c r="I47" i="119"/>
  <c r="F26" i="119"/>
  <c r="F34" i="119"/>
  <c r="F22" i="119"/>
  <c r="I44" i="105"/>
  <c r="I44" i="113" s="1"/>
  <c r="I41" i="105"/>
  <c r="I41" i="113" s="1"/>
  <c r="F37" i="105"/>
  <c r="I37" i="82"/>
  <c r="F6" i="82"/>
  <c r="F7" i="82"/>
  <c r="E22" i="93"/>
  <c r="I32" i="105"/>
  <c r="I23" i="105"/>
  <c r="I36" i="105"/>
  <c r="I9" i="90"/>
  <c r="I12" i="103"/>
  <c r="I20" i="103" s="1"/>
  <c r="L89" i="111"/>
  <c r="L90" i="111"/>
  <c r="L91" i="111"/>
  <c r="I46" i="82"/>
  <c r="F35" i="105"/>
  <c r="H26" i="91"/>
  <c r="G95" i="100"/>
  <c r="G96" i="100" s="1"/>
  <c r="F104" i="82" s="1"/>
  <c r="I51" i="82"/>
  <c r="I51" i="113" s="1"/>
  <c r="D28" i="82"/>
  <c r="D28" i="105"/>
  <c r="D26" i="105"/>
  <c r="D26" i="82"/>
  <c r="D27" i="82"/>
  <c r="D27" i="105"/>
  <c r="I55" i="105"/>
  <c r="I55" i="113" s="1"/>
  <c r="I28" i="105"/>
  <c r="H9" i="90"/>
  <c r="I34" i="105"/>
  <c r="I26" i="105"/>
  <c r="I30" i="105"/>
  <c r="I22" i="105"/>
  <c r="I9" i="105"/>
  <c r="I34" i="82"/>
  <c r="I30" i="82"/>
  <c r="I28" i="82"/>
  <c r="D15" i="90"/>
  <c r="C19" i="91"/>
  <c r="C20" i="91"/>
  <c r="C21" i="91"/>
  <c r="G17" i="86"/>
  <c r="G18" i="86" s="1"/>
  <c r="G23" i="86" s="1"/>
  <c r="G36" i="86"/>
  <c r="G37" i="86" s="1"/>
  <c r="G40" i="86"/>
  <c r="I28" i="113" l="1"/>
  <c r="F27" i="105"/>
  <c r="I30" i="113"/>
  <c r="I34" i="113"/>
  <c r="F37" i="119"/>
  <c r="D32" i="119"/>
  <c r="D32" i="113"/>
  <c r="D31" i="119"/>
  <c r="D31" i="113"/>
  <c r="F10" i="119"/>
  <c r="I10" i="119" s="1"/>
  <c r="D30" i="119"/>
  <c r="D30" i="113"/>
  <c r="F24" i="119"/>
  <c r="I24" i="119" s="1"/>
  <c r="H15" i="90"/>
  <c r="F12" i="82" s="1"/>
  <c r="I15" i="90"/>
  <c r="F12" i="105" s="1"/>
  <c r="F11" i="119"/>
  <c r="I11" i="119" s="1"/>
  <c r="F31" i="119"/>
  <c r="I31" i="119" s="1"/>
  <c r="F27" i="119"/>
  <c r="I27" i="119" s="1"/>
  <c r="I40" i="119"/>
  <c r="I37" i="119" s="1"/>
  <c r="H44" i="111" s="1"/>
  <c r="F104" i="119"/>
  <c r="I22" i="119"/>
  <c r="I26" i="119"/>
  <c r="F6" i="119"/>
  <c r="I6" i="119" s="1"/>
  <c r="I34" i="119"/>
  <c r="I46" i="119"/>
  <c r="H45" i="111" s="1"/>
  <c r="I45" i="111" s="1"/>
  <c r="J45" i="111" s="1"/>
  <c r="K45" i="111" s="1"/>
  <c r="L45" i="111" s="1"/>
  <c r="M45" i="111" s="1"/>
  <c r="N45" i="111" s="1"/>
  <c r="O45" i="111" s="1"/>
  <c r="P45" i="111" s="1"/>
  <c r="Q45" i="111" s="1"/>
  <c r="R45" i="111" s="1"/>
  <c r="S45" i="111" s="1"/>
  <c r="T45" i="111" s="1"/>
  <c r="U45" i="111" s="1"/>
  <c r="F7" i="119"/>
  <c r="I30" i="119"/>
  <c r="I37" i="105"/>
  <c r="F35" i="82"/>
  <c r="F33" i="82" s="1"/>
  <c r="I6" i="82"/>
  <c r="I6" i="113" s="1"/>
  <c r="I7" i="82"/>
  <c r="F5" i="82"/>
  <c r="G114" i="100"/>
  <c r="I28" i="91"/>
  <c r="E23" i="93"/>
  <c r="F103" i="82"/>
  <c r="G98" i="100"/>
  <c r="J13" i="103"/>
  <c r="J20" i="103" s="1"/>
  <c r="M89" i="111"/>
  <c r="M91" i="111"/>
  <c r="M90" i="111"/>
  <c r="I65" i="105"/>
  <c r="I64" i="105"/>
  <c r="I9" i="82"/>
  <c r="I9" i="113" s="1"/>
  <c r="I27" i="82"/>
  <c r="I64" i="82"/>
  <c r="I7" i="105"/>
  <c r="I22" i="82"/>
  <c r="I22" i="113" s="1"/>
  <c r="D31" i="82"/>
  <c r="D31" i="105"/>
  <c r="I23" i="82"/>
  <c r="I23" i="113" s="1"/>
  <c r="I36" i="82"/>
  <c r="I36" i="113" s="1"/>
  <c r="I32" i="82"/>
  <c r="I32" i="113" s="1"/>
  <c r="D30" i="105"/>
  <c r="D30" i="82"/>
  <c r="I10" i="105"/>
  <c r="I10" i="82"/>
  <c r="D32" i="105"/>
  <c r="D32" i="82"/>
  <c r="F5" i="105"/>
  <c r="I22" i="91"/>
  <c r="I10" i="91"/>
  <c r="H16" i="91"/>
  <c r="H28" i="91"/>
  <c r="H22" i="91"/>
  <c r="H10" i="91"/>
  <c r="F25" i="82"/>
  <c r="I26" i="82"/>
  <c r="I26" i="113" s="1"/>
  <c r="D16" i="90"/>
  <c r="C27" i="91"/>
  <c r="C26" i="91"/>
  <c r="C25" i="91"/>
  <c r="G115" i="100"/>
  <c r="G45" i="86"/>
  <c r="G46" i="86" s="1"/>
  <c r="G47" i="86" s="1"/>
  <c r="G41" i="86"/>
  <c r="G42" i="86" s="1"/>
  <c r="F35" i="119" l="1"/>
  <c r="I35" i="119" s="1"/>
  <c r="I64" i="113"/>
  <c r="I10" i="113"/>
  <c r="I7" i="113"/>
  <c r="F25" i="119"/>
  <c r="F21" i="119"/>
  <c r="D35" i="119"/>
  <c r="D35" i="113"/>
  <c r="D36" i="119"/>
  <c r="D36" i="113"/>
  <c r="H16" i="90"/>
  <c r="F13" i="82" s="1"/>
  <c r="I16" i="90"/>
  <c r="F13" i="105" s="1"/>
  <c r="F12" i="119"/>
  <c r="I12" i="119" s="1"/>
  <c r="F29" i="119"/>
  <c r="D34" i="119"/>
  <c r="D34" i="113"/>
  <c r="F33" i="119"/>
  <c r="I104" i="119"/>
  <c r="I103" i="119" s="1"/>
  <c r="H64" i="111" s="1"/>
  <c r="F103" i="119"/>
  <c r="I29" i="119"/>
  <c r="H42" i="111" s="1"/>
  <c r="F5" i="119"/>
  <c r="I7" i="119"/>
  <c r="I5" i="119" s="1"/>
  <c r="I25" i="119"/>
  <c r="H41" i="111" s="1"/>
  <c r="I21" i="119"/>
  <c r="I33" i="119"/>
  <c r="H43" i="111" s="1"/>
  <c r="I37" i="113"/>
  <c r="I5" i="82"/>
  <c r="I104" i="82"/>
  <c r="I104" i="113" s="1"/>
  <c r="E41" i="93"/>
  <c r="E40" i="93"/>
  <c r="E24" i="93"/>
  <c r="K14" i="103"/>
  <c r="K20" i="103" s="1"/>
  <c r="N89" i="111"/>
  <c r="N90" i="111"/>
  <c r="N91" i="111"/>
  <c r="F29" i="82"/>
  <c r="I5" i="105"/>
  <c r="I25" i="82"/>
  <c r="I65" i="82"/>
  <c r="I65" i="113" s="1"/>
  <c r="I11" i="82"/>
  <c r="I11" i="113" s="1"/>
  <c r="D35" i="105"/>
  <c r="D35" i="82"/>
  <c r="I11" i="105"/>
  <c r="I12" i="105"/>
  <c r="I24" i="82"/>
  <c r="I24" i="113" s="1"/>
  <c r="D34" i="105"/>
  <c r="D34" i="82"/>
  <c r="D36" i="105"/>
  <c r="D36" i="82"/>
  <c r="I35" i="82"/>
  <c r="I57" i="105"/>
  <c r="I57" i="113" s="1"/>
  <c r="I31" i="82"/>
  <c r="I12" i="82"/>
  <c r="I12" i="113" s="1"/>
  <c r="I76" i="105"/>
  <c r="I76" i="82"/>
  <c r="I31" i="105"/>
  <c r="F29" i="105"/>
  <c r="I56" i="105"/>
  <c r="I56" i="113" s="1"/>
  <c r="I24" i="105"/>
  <c r="F21" i="105"/>
  <c r="I35" i="105"/>
  <c r="F33" i="105"/>
  <c r="I27" i="105"/>
  <c r="I27" i="113" s="1"/>
  <c r="F25" i="105"/>
  <c r="D17" i="90"/>
  <c r="G116" i="100"/>
  <c r="I31" i="113" l="1"/>
  <c r="I76" i="113"/>
  <c r="I35" i="113"/>
  <c r="F20" i="119"/>
  <c r="F13" i="119"/>
  <c r="I13" i="119" s="1"/>
  <c r="H17" i="90"/>
  <c r="I17" i="90"/>
  <c r="F14" i="105" s="1"/>
  <c r="I103" i="113"/>
  <c r="I20" i="119"/>
  <c r="I120" i="119" s="1"/>
  <c r="H40" i="111"/>
  <c r="H36" i="111"/>
  <c r="I44" i="111"/>
  <c r="J44" i="111" s="1"/>
  <c r="K44" i="111" s="1"/>
  <c r="L44" i="111" s="1"/>
  <c r="M44" i="111" s="1"/>
  <c r="N44" i="111" s="1"/>
  <c r="O44" i="111" s="1"/>
  <c r="P44" i="111" s="1"/>
  <c r="Q44" i="111" s="1"/>
  <c r="R44" i="111" s="1"/>
  <c r="S44" i="111" s="1"/>
  <c r="T44" i="111" s="1"/>
  <c r="U44" i="111" s="1"/>
  <c r="G44" i="111"/>
  <c r="I33" i="113"/>
  <c r="G43" i="111" s="1"/>
  <c r="I25" i="113"/>
  <c r="I21" i="113"/>
  <c r="G40" i="111" s="1"/>
  <c r="I29" i="113"/>
  <c r="I43" i="111"/>
  <c r="J43" i="111" s="1"/>
  <c r="K43" i="111" s="1"/>
  <c r="L43" i="111" s="1"/>
  <c r="M43" i="111" s="1"/>
  <c r="N43" i="111" s="1"/>
  <c r="O43" i="111" s="1"/>
  <c r="P43" i="111" s="1"/>
  <c r="Q43" i="111" s="1"/>
  <c r="R43" i="111" s="1"/>
  <c r="S43" i="111" s="1"/>
  <c r="T43" i="111" s="1"/>
  <c r="U43" i="111" s="1"/>
  <c r="I5" i="113"/>
  <c r="G36" i="111" s="1"/>
  <c r="I103" i="82"/>
  <c r="E25" i="93"/>
  <c r="L15" i="103"/>
  <c r="L20" i="103" s="1"/>
  <c r="O89" i="111"/>
  <c r="O91" i="111"/>
  <c r="O90" i="111"/>
  <c r="I33" i="82"/>
  <c r="I29" i="82"/>
  <c r="I68" i="105"/>
  <c r="I66" i="105"/>
  <c r="I67" i="105"/>
  <c r="F14" i="82"/>
  <c r="I66" i="82"/>
  <c r="F20" i="105"/>
  <c r="F120" i="105" s="1"/>
  <c r="I13" i="82"/>
  <c r="I13" i="105"/>
  <c r="I21" i="105"/>
  <c r="I29" i="105"/>
  <c r="I33" i="105"/>
  <c r="I25" i="105"/>
  <c r="D18" i="90"/>
  <c r="G117" i="100"/>
  <c r="F108" i="82" s="1"/>
  <c r="G13" i="87"/>
  <c r="E22" i="90"/>
  <c r="I13" i="113" l="1"/>
  <c r="I66" i="113"/>
  <c r="F108" i="119"/>
  <c r="F14" i="119"/>
  <c r="I14" i="119" s="1"/>
  <c r="I18" i="90"/>
  <c r="F15" i="105" s="1"/>
  <c r="G64" i="111"/>
  <c r="G94" i="111" s="1"/>
  <c r="I42" i="111"/>
  <c r="J42" i="111" s="1"/>
  <c r="K42" i="111" s="1"/>
  <c r="L42" i="111" s="1"/>
  <c r="M42" i="111" s="1"/>
  <c r="N42" i="111" s="1"/>
  <c r="O42" i="111" s="1"/>
  <c r="P42" i="111" s="1"/>
  <c r="Q42" i="111" s="1"/>
  <c r="R42" i="111" s="1"/>
  <c r="S42" i="111" s="1"/>
  <c r="T42" i="111" s="1"/>
  <c r="U42" i="111" s="1"/>
  <c r="G42" i="111"/>
  <c r="I41" i="111"/>
  <c r="J41" i="111" s="1"/>
  <c r="K41" i="111" s="1"/>
  <c r="L41" i="111" s="1"/>
  <c r="M41" i="111" s="1"/>
  <c r="N41" i="111" s="1"/>
  <c r="O41" i="111" s="1"/>
  <c r="P41" i="111" s="1"/>
  <c r="Q41" i="111" s="1"/>
  <c r="R41" i="111" s="1"/>
  <c r="S41" i="111" s="1"/>
  <c r="T41" i="111" s="1"/>
  <c r="U41" i="111" s="1"/>
  <c r="G41" i="111"/>
  <c r="I40" i="111"/>
  <c r="J40" i="111" s="1"/>
  <c r="K40" i="111" s="1"/>
  <c r="L40" i="111" s="1"/>
  <c r="M40" i="111" s="1"/>
  <c r="N40" i="111" s="1"/>
  <c r="O40" i="111" s="1"/>
  <c r="P40" i="111" s="1"/>
  <c r="Q40" i="111" s="1"/>
  <c r="R40" i="111" s="1"/>
  <c r="S40" i="111" s="1"/>
  <c r="T40" i="111" s="1"/>
  <c r="U40" i="111" s="1"/>
  <c r="I20" i="113"/>
  <c r="I120" i="113" s="1"/>
  <c r="I36" i="111"/>
  <c r="J36" i="111" s="1"/>
  <c r="K36" i="111" s="1"/>
  <c r="L36" i="111" s="1"/>
  <c r="M36" i="111" s="1"/>
  <c r="N36" i="111" s="1"/>
  <c r="O36" i="111" s="1"/>
  <c r="P36" i="111" s="1"/>
  <c r="Q36" i="111" s="1"/>
  <c r="R36" i="111" s="1"/>
  <c r="S36" i="111" s="1"/>
  <c r="T36" i="111" s="1"/>
  <c r="U36" i="111" s="1"/>
  <c r="I64" i="111"/>
  <c r="H94" i="111"/>
  <c r="H39" i="111"/>
  <c r="G119" i="100"/>
  <c r="E26" i="93"/>
  <c r="E34" i="93"/>
  <c r="M16" i="103"/>
  <c r="M20" i="103" s="1"/>
  <c r="P89" i="111"/>
  <c r="P91" i="111"/>
  <c r="P90" i="111"/>
  <c r="I68" i="82"/>
  <c r="I68" i="113" s="1"/>
  <c r="I60" i="105"/>
  <c r="I60" i="113" s="1"/>
  <c r="I59" i="105"/>
  <c r="I59" i="113" s="1"/>
  <c r="I67" i="82"/>
  <c r="I67" i="113" s="1"/>
  <c r="I20" i="105"/>
  <c r="H18" i="90"/>
  <c r="F15" i="82" s="1"/>
  <c r="F61" i="105"/>
  <c r="I61" i="105"/>
  <c r="I58" i="105"/>
  <c r="I58" i="113" s="1"/>
  <c r="F61" i="82"/>
  <c r="D22" i="90"/>
  <c r="E24" i="90"/>
  <c r="E23" i="90"/>
  <c r="I19" i="90" l="1"/>
  <c r="I49" i="113"/>
  <c r="G47" i="111" s="1"/>
  <c r="I61" i="113"/>
  <c r="G39" i="111"/>
  <c r="F107" i="119"/>
  <c r="I108" i="119"/>
  <c r="I107" i="119" s="1"/>
  <c r="H66" i="111" s="1"/>
  <c r="F15" i="119"/>
  <c r="F8" i="119" s="1"/>
  <c r="H22" i="90"/>
  <c r="F17" i="82" s="1"/>
  <c r="I22" i="90"/>
  <c r="I39" i="111"/>
  <c r="H120" i="105"/>
  <c r="J64" i="111"/>
  <c r="I94" i="111"/>
  <c r="F8" i="82"/>
  <c r="E35" i="93"/>
  <c r="E28" i="93"/>
  <c r="E27" i="93"/>
  <c r="F107" i="82"/>
  <c r="I108" i="82"/>
  <c r="I108" i="113" s="1"/>
  <c r="N17" i="103"/>
  <c r="N20" i="103" s="1"/>
  <c r="Q89" i="111"/>
  <c r="Q91" i="111"/>
  <c r="Q90" i="111"/>
  <c r="H19" i="90"/>
  <c r="I61" i="82"/>
  <c r="I70" i="105"/>
  <c r="I14" i="105"/>
  <c r="F49" i="105"/>
  <c r="F48" i="105" s="1"/>
  <c r="F49" i="82"/>
  <c r="I49" i="105"/>
  <c r="I14" i="82"/>
  <c r="I14" i="113" s="1"/>
  <c r="D23" i="90"/>
  <c r="G48" i="111" l="1"/>
  <c r="I15" i="119"/>
  <c r="I8" i="119" s="1"/>
  <c r="H37" i="111" s="1"/>
  <c r="I107" i="113"/>
  <c r="G66" i="111" s="1"/>
  <c r="F17" i="105"/>
  <c r="I17" i="105" s="1"/>
  <c r="H23" i="90"/>
  <c r="F18" i="82" s="1"/>
  <c r="I23" i="90"/>
  <c r="F18" i="105" s="1"/>
  <c r="K64" i="111"/>
  <c r="J94" i="111"/>
  <c r="I107" i="82"/>
  <c r="E36" i="93"/>
  <c r="O18" i="103"/>
  <c r="O20" i="103" s="1"/>
  <c r="R89" i="111"/>
  <c r="R90" i="111"/>
  <c r="R91" i="111"/>
  <c r="I17" i="82"/>
  <c r="I49" i="82"/>
  <c r="I15" i="105"/>
  <c r="I8" i="105" s="1"/>
  <c r="F8" i="105"/>
  <c r="I15" i="82"/>
  <c r="I15" i="113" s="1"/>
  <c r="I70" i="82"/>
  <c r="I70" i="113" s="1"/>
  <c r="I77" i="82"/>
  <c r="I77" i="105"/>
  <c r="D24" i="90"/>
  <c r="I24" i="90" s="1"/>
  <c r="F19" i="105" s="1"/>
  <c r="I17" i="113" l="1"/>
  <c r="I77" i="113"/>
  <c r="G96" i="111"/>
  <c r="F18" i="119"/>
  <c r="I18" i="119" s="1"/>
  <c r="I25" i="90"/>
  <c r="I18" i="82"/>
  <c r="F17" i="119"/>
  <c r="I8" i="82"/>
  <c r="I8" i="113"/>
  <c r="G37" i="111" s="1"/>
  <c r="I66" i="111"/>
  <c r="H96" i="111"/>
  <c r="L64" i="111"/>
  <c r="K94" i="111"/>
  <c r="E37" i="93"/>
  <c r="I18" i="105"/>
  <c r="P19" i="103"/>
  <c r="S89" i="111"/>
  <c r="S91" i="111"/>
  <c r="S90" i="111"/>
  <c r="J39" i="111"/>
  <c r="H24" i="90"/>
  <c r="F19" i="82" s="1"/>
  <c r="I78" i="105"/>
  <c r="I78" i="82"/>
  <c r="I18" i="113" l="1"/>
  <c r="I78" i="113"/>
  <c r="F19" i="119"/>
  <c r="I19" i="119" s="1"/>
  <c r="I17" i="119"/>
  <c r="M64" i="111"/>
  <c r="L94" i="111"/>
  <c r="J66" i="111"/>
  <c r="I96" i="111"/>
  <c r="E38" i="93"/>
  <c r="P20" i="103"/>
  <c r="P21" i="103" s="1"/>
  <c r="P23" i="103" s="1"/>
  <c r="V117" i="111" s="1"/>
  <c r="T89" i="111"/>
  <c r="T90" i="111"/>
  <c r="T91" i="111"/>
  <c r="K39" i="111"/>
  <c r="I19" i="82"/>
  <c r="H25" i="90"/>
  <c r="I79" i="105"/>
  <c r="I79" i="82"/>
  <c r="I79" i="113" l="1"/>
  <c r="I16" i="119"/>
  <c r="H38" i="111" s="1"/>
  <c r="F16" i="119"/>
  <c r="F4" i="119" s="1"/>
  <c r="I4" i="119"/>
  <c r="I119" i="119" s="1"/>
  <c r="K66" i="111"/>
  <c r="J96" i="111"/>
  <c r="N64" i="111"/>
  <c r="M94" i="111"/>
  <c r="K103" i="111"/>
  <c r="U103" i="111"/>
  <c r="O103" i="111"/>
  <c r="S103" i="111"/>
  <c r="I103" i="111"/>
  <c r="E42" i="93"/>
  <c r="U89" i="111"/>
  <c r="U90" i="111"/>
  <c r="U91" i="111"/>
  <c r="I16" i="82"/>
  <c r="L39" i="111"/>
  <c r="F16" i="82"/>
  <c r="F4" i="82" s="1"/>
  <c r="F119" i="82" s="1"/>
  <c r="G105" i="100"/>
  <c r="G106" i="100" s="1"/>
  <c r="F106" i="82" s="1"/>
  <c r="I19" i="105"/>
  <c r="F16" i="105"/>
  <c r="F4" i="105" s="1"/>
  <c r="F119" i="105" s="1"/>
  <c r="I19" i="113" l="1"/>
  <c r="I16" i="113" s="1"/>
  <c r="F106" i="119"/>
  <c r="I37" i="111"/>
  <c r="J37" i="111" s="1"/>
  <c r="K37" i="111" s="1"/>
  <c r="L37" i="111" s="1"/>
  <c r="M37" i="111" s="1"/>
  <c r="N37" i="111" s="1"/>
  <c r="O37" i="111" s="1"/>
  <c r="P37" i="111" s="1"/>
  <c r="Q37" i="111" s="1"/>
  <c r="R37" i="111" s="1"/>
  <c r="S37" i="111" s="1"/>
  <c r="T37" i="111" s="1"/>
  <c r="U37" i="111" s="1"/>
  <c r="O64" i="111"/>
  <c r="N94" i="111"/>
  <c r="L66" i="111"/>
  <c r="K96" i="111"/>
  <c r="F105" i="82"/>
  <c r="G108" i="100"/>
  <c r="I4" i="82"/>
  <c r="H119" i="82" s="1"/>
  <c r="M39" i="111"/>
  <c r="I16" i="105"/>
  <c r="G38" i="111" l="1"/>
  <c r="I4" i="113"/>
  <c r="I119" i="113" s="1"/>
  <c r="F105" i="119"/>
  <c r="I106" i="119"/>
  <c r="I105" i="119" s="1"/>
  <c r="H65" i="111" s="1"/>
  <c r="G35" i="111"/>
  <c r="M66" i="111"/>
  <c r="L96" i="111"/>
  <c r="P64" i="111"/>
  <c r="O94" i="111"/>
  <c r="I106" i="82"/>
  <c r="N39" i="111"/>
  <c r="I71" i="105"/>
  <c r="I71" i="82"/>
  <c r="I71" i="113" s="1"/>
  <c r="I4" i="105"/>
  <c r="G31" i="87"/>
  <c r="F108" i="111" s="1"/>
  <c r="G7" i="87"/>
  <c r="F104" i="111" s="1"/>
  <c r="I105" i="82" l="1"/>
  <c r="I106" i="113"/>
  <c r="I38" i="111"/>
  <c r="J38" i="111" s="1"/>
  <c r="K38" i="111" s="1"/>
  <c r="L38" i="111" s="1"/>
  <c r="M38" i="111" s="1"/>
  <c r="N38" i="111" s="1"/>
  <c r="O38" i="111" s="1"/>
  <c r="P38" i="111" s="1"/>
  <c r="Q38" i="111" s="1"/>
  <c r="R38" i="111" s="1"/>
  <c r="S38" i="111" s="1"/>
  <c r="T38" i="111" s="1"/>
  <c r="U38" i="111" s="1"/>
  <c r="H35" i="111"/>
  <c r="I105" i="113"/>
  <c r="G65" i="111" s="1"/>
  <c r="H119" i="105"/>
  <c r="R108" i="111"/>
  <c r="Q64" i="111"/>
  <c r="P94" i="111"/>
  <c r="N66" i="111"/>
  <c r="M96" i="111"/>
  <c r="L103" i="111"/>
  <c r="O39" i="111"/>
  <c r="I75" i="82"/>
  <c r="I75" i="105"/>
  <c r="I72" i="82"/>
  <c r="G86" i="100"/>
  <c r="G87" i="100" s="1"/>
  <c r="F102" i="82" s="1"/>
  <c r="G8" i="87"/>
  <c r="F105" i="111" s="1"/>
  <c r="I75" i="113" l="1"/>
  <c r="I69" i="82"/>
  <c r="F102" i="119"/>
  <c r="G95" i="111"/>
  <c r="M108" i="111"/>
  <c r="M103" i="111" s="1"/>
  <c r="O66" i="111"/>
  <c r="N96" i="111"/>
  <c r="R64" i="111"/>
  <c r="Q94" i="111"/>
  <c r="I65" i="111"/>
  <c r="H95" i="111"/>
  <c r="Q103" i="111"/>
  <c r="I35" i="111"/>
  <c r="P39" i="111"/>
  <c r="F48" i="82"/>
  <c r="I72" i="105"/>
  <c r="I69" i="105" s="1"/>
  <c r="G9" i="87"/>
  <c r="F106" i="111" s="1"/>
  <c r="I72" i="113" l="1"/>
  <c r="I69" i="113" s="1"/>
  <c r="G49" i="111" s="1"/>
  <c r="F101" i="119"/>
  <c r="I102" i="119"/>
  <c r="F121" i="82"/>
  <c r="S64" i="111"/>
  <c r="R94" i="111"/>
  <c r="J65" i="111"/>
  <c r="I95" i="111"/>
  <c r="P66" i="111"/>
  <c r="O96" i="111"/>
  <c r="G89" i="100"/>
  <c r="Q39" i="111"/>
  <c r="J35" i="111"/>
  <c r="H46" i="111"/>
  <c r="I48" i="82"/>
  <c r="H121" i="82" s="1"/>
  <c r="F121" i="105"/>
  <c r="C28" i="103"/>
  <c r="C50" i="103"/>
  <c r="C64" i="103" s="1"/>
  <c r="G10" i="87"/>
  <c r="D10" i="87"/>
  <c r="I48" i="113" l="1"/>
  <c r="I121" i="113" s="1"/>
  <c r="I101" i="119"/>
  <c r="Q66" i="111"/>
  <c r="P96" i="111"/>
  <c r="K65" i="111"/>
  <c r="J95" i="111"/>
  <c r="T64" i="111"/>
  <c r="S94" i="111"/>
  <c r="C42" i="103"/>
  <c r="G46" i="111"/>
  <c r="R39" i="111"/>
  <c r="I46" i="111"/>
  <c r="K35" i="111"/>
  <c r="I48" i="105"/>
  <c r="F101" i="82"/>
  <c r="I102" i="82"/>
  <c r="B64" i="103"/>
  <c r="D29" i="103"/>
  <c r="D42" i="103" s="1"/>
  <c r="D51" i="103"/>
  <c r="E52" i="103" s="1"/>
  <c r="I102" i="113" l="1"/>
  <c r="I101" i="113" s="1"/>
  <c r="G63" i="111" s="1"/>
  <c r="G93" i="111" s="1"/>
  <c r="H63" i="111"/>
  <c r="I63" i="111" s="1"/>
  <c r="H121" i="105"/>
  <c r="L65" i="111"/>
  <c r="K95" i="111"/>
  <c r="U64" i="111"/>
  <c r="U94" i="111" s="1"/>
  <c r="T94" i="111"/>
  <c r="R66" i="111"/>
  <c r="Q96" i="111"/>
  <c r="L35" i="111"/>
  <c r="I101" i="82"/>
  <c r="J46" i="111"/>
  <c r="S39" i="111"/>
  <c r="E30" i="103"/>
  <c r="D64" i="103"/>
  <c r="G14" i="87"/>
  <c r="F107" i="111" s="1"/>
  <c r="F103" i="111" s="1"/>
  <c r="F53" i="103"/>
  <c r="E64" i="103"/>
  <c r="D132" i="111" l="1"/>
  <c r="H93" i="111"/>
  <c r="S66" i="111"/>
  <c r="R96" i="111"/>
  <c r="J63" i="111"/>
  <c r="K63" i="111" s="1"/>
  <c r="L63" i="111" s="1"/>
  <c r="M63" i="111" s="1"/>
  <c r="N63" i="111" s="1"/>
  <c r="O63" i="111" s="1"/>
  <c r="P63" i="111" s="1"/>
  <c r="Q63" i="111" s="1"/>
  <c r="R63" i="111" s="1"/>
  <c r="S63" i="111" s="1"/>
  <c r="T63" i="111" s="1"/>
  <c r="U63" i="111" s="1"/>
  <c r="I93" i="111"/>
  <c r="M65" i="111"/>
  <c r="L95" i="111"/>
  <c r="F64" i="100"/>
  <c r="G64" i="100" s="1"/>
  <c r="F31" i="103"/>
  <c r="F42" i="103" s="1"/>
  <c r="E42" i="103"/>
  <c r="T39" i="111"/>
  <c r="M35" i="111"/>
  <c r="K46" i="111"/>
  <c r="G54" i="103"/>
  <c r="F64" i="103"/>
  <c r="N65" i="111" l="1"/>
  <c r="M95" i="111"/>
  <c r="T66" i="111"/>
  <c r="S96" i="111"/>
  <c r="R107" i="111"/>
  <c r="R103" i="111" s="1"/>
  <c r="K93" i="111"/>
  <c r="J93" i="111"/>
  <c r="G32" i="103"/>
  <c r="G42" i="103" s="1"/>
  <c r="L46" i="111"/>
  <c r="N35" i="111"/>
  <c r="U39" i="111"/>
  <c r="G64" i="103"/>
  <c r="H55" i="103"/>
  <c r="U66" i="111" l="1"/>
  <c r="U96" i="111" s="1"/>
  <c r="T96" i="111"/>
  <c r="O65" i="111"/>
  <c r="N95" i="111"/>
  <c r="F121" i="111"/>
  <c r="M93" i="111"/>
  <c r="H33" i="103"/>
  <c r="H42" i="103" s="1"/>
  <c r="O35" i="111"/>
  <c r="M46" i="111"/>
  <c r="H64" i="103"/>
  <c r="I56" i="103"/>
  <c r="F123" i="111" l="1"/>
  <c r="P65" i="111"/>
  <c r="O95" i="111"/>
  <c r="L93" i="111"/>
  <c r="O93" i="111"/>
  <c r="I34" i="103"/>
  <c r="I42" i="103" s="1"/>
  <c r="P35" i="111"/>
  <c r="N46" i="111"/>
  <c r="J57" i="103"/>
  <c r="I64" i="103"/>
  <c r="D9" i="86"/>
  <c r="D12" i="86" s="1"/>
  <c r="Q65" i="111" l="1"/>
  <c r="P95" i="111"/>
  <c r="J35" i="103"/>
  <c r="J42" i="103" s="1"/>
  <c r="N93" i="111"/>
  <c r="Q93" i="111"/>
  <c r="O46" i="111"/>
  <c r="Q35" i="111"/>
  <c r="D14" i="86"/>
  <c r="D15" i="86" s="1"/>
  <c r="D16" i="86" s="1"/>
  <c r="D17" i="86" s="1"/>
  <c r="D18" i="86" s="1"/>
  <c r="D23" i="86" s="1"/>
  <c r="D13" i="86"/>
  <c r="J64" i="103"/>
  <c r="K58" i="103"/>
  <c r="R65" i="111" l="1"/>
  <c r="Q95" i="111"/>
  <c r="K36" i="103"/>
  <c r="K42" i="103" s="1"/>
  <c r="P93" i="111"/>
  <c r="R93" i="111"/>
  <c r="R35" i="111"/>
  <c r="P46" i="111"/>
  <c r="D21" i="86"/>
  <c r="D22" i="86" s="1"/>
  <c r="L59" i="103"/>
  <c r="K64" i="103"/>
  <c r="S65" i="111" l="1"/>
  <c r="R95" i="111"/>
  <c r="L37" i="103"/>
  <c r="L42" i="103" s="1"/>
  <c r="S93" i="111"/>
  <c r="Q46" i="111"/>
  <c r="S35" i="111"/>
  <c r="M38" i="103"/>
  <c r="M42" i="103" s="1"/>
  <c r="M60" i="103"/>
  <c r="L64" i="103"/>
  <c r="T65" i="111" l="1"/>
  <c r="S95" i="111"/>
  <c r="T35" i="111"/>
  <c r="R46" i="111"/>
  <c r="N39" i="103"/>
  <c r="N42" i="103" s="1"/>
  <c r="M64" i="103"/>
  <c r="N61" i="103"/>
  <c r="U65" i="111" l="1"/>
  <c r="U95" i="111" s="1"/>
  <c r="T95" i="111"/>
  <c r="T93" i="111"/>
  <c r="U93" i="111"/>
  <c r="S46" i="111"/>
  <c r="U35" i="111"/>
  <c r="O40" i="103"/>
  <c r="O42" i="103" s="1"/>
  <c r="O62" i="103"/>
  <c r="N64" i="103"/>
  <c r="D30" i="86"/>
  <c r="D31" i="86" s="1"/>
  <c r="T46" i="111" l="1"/>
  <c r="P41" i="103"/>
  <c r="P42" i="103" s="1"/>
  <c r="P43" i="103" s="1"/>
  <c r="P45" i="103" s="1"/>
  <c r="V118" i="111" s="1"/>
  <c r="P63" i="103"/>
  <c r="O64" i="103"/>
  <c r="D32" i="86"/>
  <c r="D35" i="86" s="1"/>
  <c r="F21" i="82"/>
  <c r="F20" i="82" s="1"/>
  <c r="F120" i="82" s="1"/>
  <c r="U46" i="111" l="1"/>
  <c r="P64" i="103"/>
  <c r="E22" i="82"/>
  <c r="E23" i="82" s="1"/>
  <c r="E24" i="82" s="1"/>
  <c r="E25" i="82" s="1"/>
  <c r="E26" i="82" s="1"/>
  <c r="E27" i="82" s="1"/>
  <c r="E28" i="82" s="1"/>
  <c r="E29" i="82" s="1"/>
  <c r="E30" i="82" s="1"/>
  <c r="E31" i="82" s="1"/>
  <c r="E32" i="82" s="1"/>
  <c r="E33" i="82" s="1"/>
  <c r="E34" i="82" s="1"/>
  <c r="E35" i="82" s="1"/>
  <c r="E36" i="82" s="1"/>
  <c r="E37" i="82" s="1"/>
  <c r="E38" i="82" s="1"/>
  <c r="E39" i="82" s="1"/>
  <c r="E40" i="82" s="1"/>
  <c r="E41" i="82" s="1"/>
  <c r="E42" i="82" s="1"/>
  <c r="E43" i="82" s="1"/>
  <c r="E44" i="82" s="1"/>
  <c r="E45" i="82" s="1"/>
  <c r="H22" i="82"/>
  <c r="H23" i="82" s="1"/>
  <c r="H24" i="82" s="1"/>
  <c r="H25" i="82" s="1"/>
  <c r="H26" i="82" s="1"/>
  <c r="H27" i="82" s="1"/>
  <c r="H28" i="82" s="1"/>
  <c r="H29" i="82" s="1"/>
  <c r="H30" i="82" s="1"/>
  <c r="H31" i="82" s="1"/>
  <c r="H32" i="82" s="1"/>
  <c r="H33" i="82" s="1"/>
  <c r="H34" i="82" s="1"/>
  <c r="H35" i="82" s="1"/>
  <c r="H36" i="82" s="1"/>
  <c r="H37" i="82" s="1"/>
  <c r="H38" i="82" s="1"/>
  <c r="H39" i="82" s="1"/>
  <c r="H40" i="82" s="1"/>
  <c r="H41" i="82" s="1"/>
  <c r="H42" i="82" s="1"/>
  <c r="H43" i="82" s="1"/>
  <c r="H44" i="82" s="1"/>
  <c r="H45" i="82" s="1"/>
  <c r="D36" i="86"/>
  <c r="D37" i="86" s="1"/>
  <c r="D40" i="86" s="1"/>
  <c r="D41" i="86" s="1"/>
  <c r="D42" i="86" s="1"/>
  <c r="D45" i="86" s="1"/>
  <c r="D46" i="86" s="1"/>
  <c r="D47" i="86" s="1"/>
  <c r="H47" i="82" l="1"/>
  <c r="H48" i="82" s="1"/>
  <c r="H49" i="82" s="1"/>
  <c r="H50" i="82" s="1"/>
  <c r="H51" i="82" s="1"/>
  <c r="H52" i="82" s="1"/>
  <c r="H53" i="82" s="1"/>
  <c r="H54" i="82" s="1"/>
  <c r="H55" i="82" s="1"/>
  <c r="H56" i="82" s="1"/>
  <c r="H57" i="82" s="1"/>
  <c r="H58" i="82" s="1"/>
  <c r="H59" i="82" s="1"/>
  <c r="H60" i="82" s="1"/>
  <c r="H46" i="82"/>
  <c r="E47" i="82"/>
  <c r="E48" i="82" s="1"/>
  <c r="E49" i="82" s="1"/>
  <c r="E50" i="82" s="1"/>
  <c r="E51" i="82" s="1"/>
  <c r="E52" i="82" s="1"/>
  <c r="E53" i="82" s="1"/>
  <c r="E54" i="82" s="1"/>
  <c r="E55" i="82" s="1"/>
  <c r="E56" i="82" s="1"/>
  <c r="E57" i="82" s="1"/>
  <c r="E58" i="82" s="1"/>
  <c r="E59" i="82" s="1"/>
  <c r="E60" i="82" s="1"/>
  <c r="E46" i="82"/>
  <c r="P65" i="103"/>
  <c r="P67" i="103" s="1"/>
  <c r="V119" i="111" s="1"/>
  <c r="E61" i="82" l="1"/>
  <c r="H61" i="82"/>
  <c r="H62" i="82" s="1"/>
  <c r="H63" i="82" s="1"/>
  <c r="H64" i="82" s="1"/>
  <c r="H65" i="82" s="1"/>
  <c r="H66" i="82" s="1"/>
  <c r="H67" i="82" s="1"/>
  <c r="H68" i="82" s="1"/>
  <c r="H69" i="82" s="1"/>
  <c r="H70" i="82" s="1"/>
  <c r="H71" i="82" s="1"/>
  <c r="H72" i="82" s="1"/>
  <c r="H73" i="82" s="1"/>
  <c r="H74" i="82" s="1"/>
  <c r="H75" i="82" s="1"/>
  <c r="H76" i="82" s="1"/>
  <c r="H77" i="82" s="1"/>
  <c r="H78" i="82" s="1"/>
  <c r="H79" i="82" s="1"/>
  <c r="H82" i="82" s="1"/>
  <c r="E62" i="82" l="1"/>
  <c r="E63" i="82" s="1"/>
  <c r="E64" i="82" s="1"/>
  <c r="E65" i="82" s="1"/>
  <c r="E66" i="82" s="1"/>
  <c r="E67" i="82" s="1"/>
  <c r="E68" i="82" s="1"/>
  <c r="E69" i="82" s="1"/>
  <c r="H83" i="82"/>
  <c r="E70" i="82" l="1"/>
  <c r="E71" i="82" s="1"/>
  <c r="E72" i="82" s="1"/>
  <c r="E73" i="82" s="1"/>
  <c r="E74" i="82" s="1"/>
  <c r="E75" i="82" s="1"/>
  <c r="E76" i="82" s="1"/>
  <c r="E77" i="82" s="1"/>
  <c r="E78" i="82" s="1"/>
  <c r="E79" i="82" s="1"/>
  <c r="E82" i="82" s="1"/>
  <c r="H84" i="82"/>
  <c r="H85" i="82" s="1"/>
  <c r="H87" i="82" s="1"/>
  <c r="H88" i="82" s="1"/>
  <c r="H90" i="82" s="1"/>
  <c r="H91" i="82" s="1"/>
  <c r="H89" i="82" l="1"/>
  <c r="H109" i="82"/>
  <c r="H113" i="82"/>
  <c r="H114" i="82" s="1"/>
  <c r="H115" i="82" s="1"/>
  <c r="H86" i="82"/>
  <c r="H92" i="82"/>
  <c r="H93" i="82" s="1"/>
  <c r="I21" i="82"/>
  <c r="H94" i="82" l="1"/>
  <c r="H95" i="82" s="1"/>
  <c r="E84" i="82"/>
  <c r="E85" i="82" s="1"/>
  <c r="E83" i="82"/>
  <c r="H111" i="82"/>
  <c r="H112" i="82" s="1"/>
  <c r="H110" i="82"/>
  <c r="I20" i="82"/>
  <c r="H120" i="82" l="1"/>
  <c r="V116" i="111"/>
  <c r="V121" i="111" s="1"/>
  <c r="H96" i="82"/>
  <c r="H97" i="82" s="1"/>
  <c r="H98" i="82" s="1"/>
  <c r="H99" i="82" s="1"/>
  <c r="H100" i="82" s="1"/>
  <c r="H101" i="82" s="1"/>
  <c r="H102" i="82" s="1"/>
  <c r="H103" i="82" s="1"/>
  <c r="H104" i="82" s="1"/>
  <c r="H105" i="82" s="1"/>
  <c r="H106" i="82" s="1"/>
  <c r="H107" i="82" s="1"/>
  <c r="H108" i="82" s="1"/>
  <c r="E87" i="82"/>
  <c r="E88" i="82" s="1"/>
  <c r="E86" i="82"/>
  <c r="E90" i="82" l="1"/>
  <c r="E91" i="82" s="1"/>
  <c r="E89" i="82"/>
  <c r="E113" i="82" l="1"/>
  <c r="E114" i="82" s="1"/>
  <c r="E115" i="82" s="1"/>
  <c r="E109" i="82"/>
  <c r="E92" i="82"/>
  <c r="E94" i="82" l="1"/>
  <c r="E95" i="82" s="1"/>
  <c r="E93" i="82"/>
  <c r="E111" i="82"/>
  <c r="E112" i="82" s="1"/>
  <c r="E110" i="82"/>
  <c r="E96" i="82" l="1"/>
  <c r="E97" i="82" s="1"/>
  <c r="E98" i="82" s="1"/>
  <c r="E99" i="82" s="1"/>
  <c r="E100" i="82" s="1"/>
  <c r="E101" i="82" s="1"/>
  <c r="E102" i="82" s="1"/>
  <c r="E103" i="82" s="1"/>
  <c r="E104" i="82" s="1"/>
  <c r="E105" i="82" s="1"/>
  <c r="E106" i="82" s="1"/>
  <c r="E107" i="82" s="1"/>
  <c r="E108" i="82" s="1"/>
  <c r="D40" i="87"/>
  <c r="G40" i="87" l="1"/>
  <c r="G55" i="87" s="1"/>
  <c r="G65" i="100" l="1"/>
  <c r="F100" i="82" s="1"/>
  <c r="F100" i="119" l="1"/>
  <c r="G67" i="100"/>
  <c r="F99" i="119" l="1"/>
  <c r="F92" i="119" s="1"/>
  <c r="F113" i="119" s="1"/>
  <c r="F114" i="119" s="1"/>
  <c r="F115" i="119" s="1"/>
  <c r="I100" i="119"/>
  <c r="F99" i="82"/>
  <c r="F92" i="82" s="1"/>
  <c r="I100" i="82"/>
  <c r="I100" i="113" s="1"/>
  <c r="I99" i="119" l="1"/>
  <c r="F123" i="82"/>
  <c r="I99" i="113"/>
  <c r="G62" i="111" s="1"/>
  <c r="I99" i="82"/>
  <c r="H62" i="111" l="1"/>
  <c r="I92" i="119"/>
  <c r="G92" i="111"/>
  <c r="G88" i="111" s="1"/>
  <c r="I92" i="113"/>
  <c r="I92" i="82"/>
  <c r="I123" i="119" l="1"/>
  <c r="I125" i="119" s="1"/>
  <c r="I113" i="119"/>
  <c r="I114" i="119" s="1"/>
  <c r="H123" i="82"/>
  <c r="G58" i="111"/>
  <c r="I123" i="113"/>
  <c r="I115" i="119" l="1"/>
  <c r="J123" i="119"/>
  <c r="J119" i="119"/>
  <c r="J124" i="119"/>
  <c r="J121" i="119"/>
  <c r="J122" i="119"/>
  <c r="J120" i="119"/>
  <c r="I62" i="111"/>
  <c r="I58" i="111" s="1"/>
  <c r="H92" i="111"/>
  <c r="H88" i="111" s="1"/>
  <c r="H58" i="111"/>
  <c r="J114" i="119" l="1"/>
  <c r="J81" i="119"/>
  <c r="J80" i="119"/>
  <c r="J125" i="119"/>
  <c r="J79" i="119"/>
  <c r="J35" i="119"/>
  <c r="J75" i="119"/>
  <c r="J65" i="119"/>
  <c r="J53" i="119"/>
  <c r="J72" i="119"/>
  <c r="J106" i="119"/>
  <c r="J105" i="119" s="1"/>
  <c r="J59" i="119"/>
  <c r="J42" i="119"/>
  <c r="J6" i="119"/>
  <c r="J74" i="119"/>
  <c r="J70" i="119"/>
  <c r="J90" i="119"/>
  <c r="J45" i="119"/>
  <c r="J24" i="119"/>
  <c r="J77" i="119"/>
  <c r="J98" i="119"/>
  <c r="J97" i="119" s="1"/>
  <c r="J91" i="119"/>
  <c r="J23" i="119"/>
  <c r="J66" i="119"/>
  <c r="J19" i="119"/>
  <c r="J71" i="119"/>
  <c r="J68" i="119"/>
  <c r="J44" i="119"/>
  <c r="J7" i="119"/>
  <c r="J112" i="119"/>
  <c r="J64" i="119"/>
  <c r="J67" i="119"/>
  <c r="J110" i="119"/>
  <c r="J76" i="119"/>
  <c r="J111" i="119"/>
  <c r="J87" i="119"/>
  <c r="J40" i="119"/>
  <c r="J102" i="119"/>
  <c r="J101" i="119" s="1"/>
  <c r="J96" i="119"/>
  <c r="J95" i="119" s="1"/>
  <c r="J54" i="119"/>
  <c r="J13" i="119"/>
  <c r="J14" i="119"/>
  <c r="J104" i="119"/>
  <c r="J103" i="119" s="1"/>
  <c r="J78" i="119"/>
  <c r="J32" i="119"/>
  <c r="J52" i="119"/>
  <c r="J88" i="119"/>
  <c r="J18" i="119"/>
  <c r="J73" i="119"/>
  <c r="J43" i="119"/>
  <c r="J22" i="119"/>
  <c r="J9" i="119"/>
  <c r="J58" i="119"/>
  <c r="J63" i="119"/>
  <c r="J11" i="119"/>
  <c r="J84" i="119"/>
  <c r="J94" i="119"/>
  <c r="J93" i="119" s="1"/>
  <c r="J38" i="119"/>
  <c r="J31" i="119"/>
  <c r="J56" i="119"/>
  <c r="J27" i="119"/>
  <c r="J57" i="119"/>
  <c r="J28" i="119"/>
  <c r="J108" i="119"/>
  <c r="J107" i="119" s="1"/>
  <c r="J55" i="119"/>
  <c r="J12" i="119"/>
  <c r="J39" i="119"/>
  <c r="J34" i="119"/>
  <c r="J15" i="119"/>
  <c r="J51" i="119"/>
  <c r="J17" i="119"/>
  <c r="J85" i="119"/>
  <c r="J50" i="119"/>
  <c r="J62" i="119"/>
  <c r="J60" i="119"/>
  <c r="J36" i="119"/>
  <c r="J41" i="119"/>
  <c r="J26" i="119"/>
  <c r="J10" i="119"/>
  <c r="J47" i="119"/>
  <c r="J46" i="119" s="1"/>
  <c r="J30" i="119"/>
  <c r="J100" i="119"/>
  <c r="J99" i="119" s="1"/>
  <c r="J62" i="111"/>
  <c r="J58" i="111" s="1"/>
  <c r="I92" i="111"/>
  <c r="I88" i="111" s="1"/>
  <c r="J69" i="119" l="1"/>
  <c r="J89" i="119"/>
  <c r="J109" i="119"/>
  <c r="J29" i="119"/>
  <c r="J49" i="119"/>
  <c r="J5" i="119"/>
  <c r="J92" i="119"/>
  <c r="J83" i="119"/>
  <c r="J33" i="119"/>
  <c r="J21" i="119"/>
  <c r="J16" i="119"/>
  <c r="J8" i="119"/>
  <c r="J86" i="119"/>
  <c r="J61" i="119"/>
  <c r="J37" i="119"/>
  <c r="J25" i="119"/>
  <c r="K62" i="111"/>
  <c r="L62" i="111" s="1"/>
  <c r="M62" i="111" s="1"/>
  <c r="N62" i="111" s="1"/>
  <c r="O62" i="111" s="1"/>
  <c r="P62" i="111" s="1"/>
  <c r="Q62" i="111" s="1"/>
  <c r="R62" i="111" s="1"/>
  <c r="S62" i="111" s="1"/>
  <c r="T62" i="111" s="1"/>
  <c r="U62" i="111" s="1"/>
  <c r="J92" i="111"/>
  <c r="J88" i="111" s="1"/>
  <c r="K58" i="111" l="1"/>
  <c r="J82" i="119"/>
  <c r="J4" i="119"/>
  <c r="J48" i="119"/>
  <c r="K92" i="111"/>
  <c r="K88" i="111" s="1"/>
  <c r="J20" i="119"/>
  <c r="L58" i="111"/>
  <c r="L92" i="111"/>
  <c r="L88" i="111" s="1"/>
  <c r="J113" i="119" l="1"/>
  <c r="J115" i="119" s="1"/>
  <c r="M58" i="111"/>
  <c r="M92" i="111"/>
  <c r="M88" i="111" s="1"/>
  <c r="N58" i="111" l="1"/>
  <c r="N92" i="111"/>
  <c r="N88" i="111" s="1"/>
  <c r="O58" i="111" l="1"/>
  <c r="O92" i="111"/>
  <c r="O88" i="111" s="1"/>
  <c r="P58" i="111" l="1"/>
  <c r="P92" i="111"/>
  <c r="P88" i="111" s="1"/>
  <c r="Q58" i="111" l="1"/>
  <c r="Q92" i="111"/>
  <c r="Q88" i="111" s="1"/>
  <c r="R58" i="111" l="1"/>
  <c r="R92" i="111"/>
  <c r="R88" i="111" s="1"/>
  <c r="S58" i="111" l="1"/>
  <c r="S92" i="111"/>
  <c r="S88" i="111" s="1"/>
  <c r="T58" i="111" l="1"/>
  <c r="T92" i="111"/>
  <c r="T88" i="111" s="1"/>
  <c r="U58" i="111" l="1"/>
  <c r="U92" i="111"/>
  <c r="U88" i="111" s="1"/>
  <c r="I111" i="82" l="1"/>
  <c r="I112" i="82"/>
  <c r="F109" i="82" l="1"/>
  <c r="I111" i="105"/>
  <c r="I111" i="113" s="1"/>
  <c r="I112" i="105"/>
  <c r="I112" i="113" s="1"/>
  <c r="I109" i="113" l="1"/>
  <c r="F124" i="82"/>
  <c r="I109" i="82"/>
  <c r="I124" i="113" l="1"/>
  <c r="H124" i="82"/>
  <c r="F109" i="105"/>
  <c r="F124" i="105" l="1"/>
  <c r="I109" i="105"/>
  <c r="H124" i="105" l="1"/>
  <c r="I84" i="82" l="1"/>
  <c r="F83" i="82"/>
  <c r="I85" i="82"/>
  <c r="I87" i="82"/>
  <c r="F86" i="82"/>
  <c r="I88" i="82"/>
  <c r="I90" i="82"/>
  <c r="F89" i="82"/>
  <c r="I91" i="82"/>
  <c r="I86" i="82" l="1"/>
  <c r="I83" i="82"/>
  <c r="I89" i="82"/>
  <c r="F82" i="82"/>
  <c r="F113" i="82" l="1"/>
  <c r="F122" i="82"/>
  <c r="I82" i="82"/>
  <c r="F125" i="82"/>
  <c r="F114" i="82" l="1"/>
  <c r="F115" i="82" s="1"/>
  <c r="I113" i="82"/>
  <c r="H122" i="82"/>
  <c r="H125" i="82" s="1"/>
  <c r="I114" i="82" l="1"/>
  <c r="I115" i="82" s="1"/>
  <c r="J120" i="82"/>
  <c r="J124" i="82"/>
  <c r="J122" i="82"/>
  <c r="J121" i="82"/>
  <c r="J123" i="82"/>
  <c r="J119" i="82"/>
  <c r="J81" i="82" l="1"/>
  <c r="J80" i="82"/>
  <c r="J22" i="82"/>
  <c r="J111" i="82"/>
  <c r="J59" i="82"/>
  <c r="J17" i="82"/>
  <c r="J43" i="82"/>
  <c r="J13" i="82"/>
  <c r="J56" i="82"/>
  <c r="J78" i="82"/>
  <c r="J19" i="82"/>
  <c r="J72" i="82"/>
  <c r="J74" i="82"/>
  <c r="J10" i="82"/>
  <c r="J14" i="82"/>
  <c r="J35" i="82"/>
  <c r="J55" i="82"/>
  <c r="J47" i="82"/>
  <c r="J46" i="82" s="1"/>
  <c r="J44" i="82"/>
  <c r="J42" i="82"/>
  <c r="J91" i="82"/>
  <c r="J58" i="82"/>
  <c r="J11" i="82"/>
  <c r="J26" i="82"/>
  <c r="J30" i="82"/>
  <c r="J12" i="82"/>
  <c r="J110" i="82"/>
  <c r="J98" i="82"/>
  <c r="J97" i="82" s="1"/>
  <c r="J114" i="82"/>
  <c r="J50" i="82"/>
  <c r="J18" i="82"/>
  <c r="J6" i="82"/>
  <c r="J28" i="82"/>
  <c r="J104" i="82"/>
  <c r="J103" i="82" s="1"/>
  <c r="J73" i="82"/>
  <c r="J67" i="82"/>
  <c r="J108" i="82"/>
  <c r="J107" i="82" s="1"/>
  <c r="J63" i="82"/>
  <c r="J38" i="82"/>
  <c r="J32" i="82"/>
  <c r="J41" i="82"/>
  <c r="J23" i="82"/>
  <c r="J60" i="82"/>
  <c r="J53" i="82"/>
  <c r="J66" i="82"/>
  <c r="J70" i="82"/>
  <c r="J7" i="82"/>
  <c r="J112" i="82"/>
  <c r="J77" i="82"/>
  <c r="J51" i="82"/>
  <c r="J64" i="82"/>
  <c r="J9" i="82"/>
  <c r="J87" i="82"/>
  <c r="J96" i="82"/>
  <c r="J95" i="82" s="1"/>
  <c r="J79" i="82"/>
  <c r="J36" i="82"/>
  <c r="J100" i="82"/>
  <c r="J99" i="82" s="1"/>
  <c r="J34" i="82"/>
  <c r="J62" i="82"/>
  <c r="J76" i="82"/>
  <c r="J57" i="82"/>
  <c r="J24" i="82"/>
  <c r="J27" i="82"/>
  <c r="J88" i="82"/>
  <c r="J68" i="82"/>
  <c r="J90" i="82"/>
  <c r="J94" i="82"/>
  <c r="J93" i="82" s="1"/>
  <c r="J54" i="82"/>
  <c r="J31" i="82"/>
  <c r="J75" i="82"/>
  <c r="J84" i="82"/>
  <c r="J52" i="82"/>
  <c r="J39" i="82"/>
  <c r="J71" i="82"/>
  <c r="J40" i="82"/>
  <c r="J15" i="82"/>
  <c r="J85" i="82"/>
  <c r="J65" i="82"/>
  <c r="J102" i="82"/>
  <c r="J101" i="82" s="1"/>
  <c r="J106" i="82"/>
  <c r="J105" i="82" s="1"/>
  <c r="J45" i="82"/>
  <c r="J125" i="82"/>
  <c r="J69" i="82" l="1"/>
  <c r="J16" i="82"/>
  <c r="J109" i="82"/>
  <c r="J33" i="82"/>
  <c r="J21" i="82"/>
  <c r="J5" i="82"/>
  <c r="J83" i="82"/>
  <c r="J25" i="82"/>
  <c r="J8" i="82"/>
  <c r="J92" i="82"/>
  <c r="J61" i="82"/>
  <c r="J37" i="82"/>
  <c r="J49" i="82"/>
  <c r="J29" i="82"/>
  <c r="J86" i="82"/>
  <c r="J89" i="82"/>
  <c r="J4" i="82" l="1"/>
  <c r="J20" i="82"/>
  <c r="J82" i="82"/>
  <c r="J48" i="82"/>
  <c r="I85" i="105"/>
  <c r="I85" i="113" s="1"/>
  <c r="F83" i="105"/>
  <c r="I84" i="105"/>
  <c r="I84" i="113" s="1"/>
  <c r="I83" i="113" l="1"/>
  <c r="G51" i="111" s="1"/>
  <c r="J113" i="82"/>
  <c r="J115" i="82" s="1"/>
  <c r="I83" i="105"/>
  <c r="I51" i="111" l="1"/>
  <c r="J51" i="111" s="1"/>
  <c r="K51" i="111" s="1"/>
  <c r="L51" i="111" s="1"/>
  <c r="M51" i="111" s="1"/>
  <c r="N51" i="111" s="1"/>
  <c r="O51" i="111" s="1"/>
  <c r="P51" i="111" s="1"/>
  <c r="Q51" i="111" s="1"/>
  <c r="R51" i="111" s="1"/>
  <c r="S51" i="111" s="1"/>
  <c r="T51" i="111" s="1"/>
  <c r="U51" i="111" s="1"/>
  <c r="I88" i="105"/>
  <c r="I88" i="113" s="1"/>
  <c r="F86" i="105"/>
  <c r="I87" i="105"/>
  <c r="I87" i="113" s="1"/>
  <c r="I86" i="113" l="1"/>
  <c r="G52" i="111" s="1"/>
  <c r="I86" i="105"/>
  <c r="I52" i="111" l="1"/>
  <c r="J52" i="111" s="1"/>
  <c r="K52" i="111" s="1"/>
  <c r="L52" i="111" s="1"/>
  <c r="M52" i="111" s="1"/>
  <c r="N52" i="111" s="1"/>
  <c r="O52" i="111" s="1"/>
  <c r="P52" i="111" s="1"/>
  <c r="Q52" i="111" s="1"/>
  <c r="R52" i="111" s="1"/>
  <c r="S52" i="111" s="1"/>
  <c r="T52" i="111" s="1"/>
  <c r="U52" i="111" s="1"/>
  <c r="I91" i="105"/>
  <c r="I91" i="113" s="1"/>
  <c r="F89" i="105"/>
  <c r="F82" i="105" s="1"/>
  <c r="I90" i="105"/>
  <c r="I90" i="113" s="1"/>
  <c r="I89" i="113" l="1"/>
  <c r="G53" i="111" s="1"/>
  <c r="F113" i="105"/>
  <c r="F122" i="105"/>
  <c r="F125" i="105" s="1"/>
  <c r="I89" i="105"/>
  <c r="I53" i="111" l="1"/>
  <c r="J53" i="111" s="1"/>
  <c r="K53" i="111" s="1"/>
  <c r="L53" i="111" s="1"/>
  <c r="M53" i="111" s="1"/>
  <c r="N53" i="111" s="1"/>
  <c r="O53" i="111" s="1"/>
  <c r="P53" i="111" s="1"/>
  <c r="Q53" i="111" s="1"/>
  <c r="R53" i="111" s="1"/>
  <c r="S53" i="111" s="1"/>
  <c r="T53" i="111" s="1"/>
  <c r="U53" i="111" s="1"/>
  <c r="I82" i="113"/>
  <c r="I82" i="105"/>
  <c r="F114" i="105"/>
  <c r="H50" i="111" l="1"/>
  <c r="H33" i="111" s="1"/>
  <c r="H55" i="111" s="1"/>
  <c r="H56" i="111" s="1"/>
  <c r="I122" i="113"/>
  <c r="I113" i="113"/>
  <c r="I114" i="113" s="1"/>
  <c r="I113" i="105"/>
  <c r="H122" i="105"/>
  <c r="H125" i="105" s="1"/>
  <c r="G50" i="111"/>
  <c r="F115" i="105"/>
  <c r="H68" i="111" l="1"/>
  <c r="H78" i="111" s="1"/>
  <c r="I125" i="113"/>
  <c r="J122" i="113" s="1"/>
  <c r="G33" i="111"/>
  <c r="G55" i="111" s="1"/>
  <c r="G56" i="111" s="1"/>
  <c r="I114" i="105"/>
  <c r="I115" i="105" s="1"/>
  <c r="I50" i="111"/>
  <c r="I33" i="111" s="1"/>
  <c r="I55" i="111" s="1"/>
  <c r="I56" i="111" s="1"/>
  <c r="J123" i="105"/>
  <c r="J120" i="105"/>
  <c r="J119" i="105"/>
  <c r="J121" i="105"/>
  <c r="J124" i="105"/>
  <c r="J122" i="105"/>
  <c r="J32" i="105" l="1"/>
  <c r="J80" i="105"/>
  <c r="J81" i="105"/>
  <c r="H82" i="111"/>
  <c r="H83" i="111"/>
  <c r="H81" i="111"/>
  <c r="I115" i="113"/>
  <c r="J124" i="113"/>
  <c r="J121" i="113"/>
  <c r="J119" i="113"/>
  <c r="J120" i="113"/>
  <c r="J123" i="113"/>
  <c r="J110" i="105"/>
  <c r="J63" i="105"/>
  <c r="J50" i="105"/>
  <c r="J14" i="105"/>
  <c r="J94" i="105"/>
  <c r="J93" i="105" s="1"/>
  <c r="J18" i="105"/>
  <c r="J102" i="105"/>
  <c r="J101" i="105" s="1"/>
  <c r="J12" i="105"/>
  <c r="J77" i="105"/>
  <c r="J104" i="105"/>
  <c r="J103" i="105" s="1"/>
  <c r="J41" i="105"/>
  <c r="J91" i="105"/>
  <c r="J87" i="105"/>
  <c r="J88" i="105"/>
  <c r="J15" i="105"/>
  <c r="J70" i="105"/>
  <c r="J85" i="105"/>
  <c r="J57" i="105"/>
  <c r="J6" i="105"/>
  <c r="J67" i="105"/>
  <c r="J64" i="105"/>
  <c r="J60" i="105"/>
  <c r="J53" i="105"/>
  <c r="J74" i="105"/>
  <c r="J11" i="105"/>
  <c r="J106" i="105"/>
  <c r="J105" i="105" s="1"/>
  <c r="J45" i="105"/>
  <c r="J65" i="105"/>
  <c r="J47" i="105"/>
  <c r="J46" i="105" s="1"/>
  <c r="J98" i="105"/>
  <c r="J97" i="105" s="1"/>
  <c r="J19" i="105"/>
  <c r="J59" i="105"/>
  <c r="J79" i="105"/>
  <c r="J111" i="105"/>
  <c r="J68" i="105"/>
  <c r="J13" i="105"/>
  <c r="J52" i="105"/>
  <c r="J38" i="105"/>
  <c r="J54" i="105"/>
  <c r="J73" i="105"/>
  <c r="J42" i="105"/>
  <c r="J23" i="105"/>
  <c r="J40" i="105"/>
  <c r="J84" i="105"/>
  <c r="J62" i="105"/>
  <c r="J39" i="105"/>
  <c r="J71" i="105"/>
  <c r="J58" i="105"/>
  <c r="J112" i="105"/>
  <c r="J26" i="105"/>
  <c r="J51" i="105"/>
  <c r="J108" i="105"/>
  <c r="J107" i="105" s="1"/>
  <c r="J66" i="105"/>
  <c r="J30" i="105"/>
  <c r="J75" i="105"/>
  <c r="J72" i="105"/>
  <c r="J43" i="105"/>
  <c r="J27" i="105"/>
  <c r="J44" i="105"/>
  <c r="J10" i="105"/>
  <c r="J22" i="105"/>
  <c r="J114" i="105"/>
  <c r="J28" i="105"/>
  <c r="J35" i="105"/>
  <c r="J96" i="105"/>
  <c r="J95" i="105" s="1"/>
  <c r="J90" i="105"/>
  <c r="J7" i="105"/>
  <c r="J78" i="105"/>
  <c r="J36" i="105"/>
  <c r="J24" i="105"/>
  <c r="J17" i="105"/>
  <c r="J76" i="105"/>
  <c r="J9" i="105"/>
  <c r="J56" i="105"/>
  <c r="J31" i="105"/>
  <c r="J55" i="105"/>
  <c r="J34" i="105"/>
  <c r="J100" i="105"/>
  <c r="J99" i="105" s="1"/>
  <c r="G68" i="111"/>
  <c r="G78" i="111" s="1"/>
  <c r="G81" i="111" s="1"/>
  <c r="I68" i="111"/>
  <c r="I78" i="111" s="1"/>
  <c r="I81" i="111" s="1"/>
  <c r="J50" i="111"/>
  <c r="J125" i="105"/>
  <c r="J69" i="105" l="1"/>
  <c r="J81" i="113"/>
  <c r="J80" i="113"/>
  <c r="J86" i="105"/>
  <c r="J5" i="105"/>
  <c r="H80" i="111"/>
  <c r="H85" i="111" s="1"/>
  <c r="H86" i="111" s="1"/>
  <c r="G82" i="111"/>
  <c r="G83" i="111"/>
  <c r="J76" i="113"/>
  <c r="J45" i="113"/>
  <c r="J64" i="113"/>
  <c r="J27" i="113"/>
  <c r="J32" i="113"/>
  <c r="J63" i="113"/>
  <c r="J67" i="113"/>
  <c r="J102" i="113"/>
  <c r="J101" i="113" s="1"/>
  <c r="J40" i="113"/>
  <c r="J31" i="113"/>
  <c r="J18" i="113"/>
  <c r="J106" i="113"/>
  <c r="J105" i="113" s="1"/>
  <c r="J66" i="113"/>
  <c r="J100" i="113"/>
  <c r="J99" i="113" s="1"/>
  <c r="J13" i="113"/>
  <c r="J72" i="113"/>
  <c r="J17" i="113"/>
  <c r="J36" i="113"/>
  <c r="J112" i="113"/>
  <c r="J60" i="113"/>
  <c r="J35" i="113"/>
  <c r="J75" i="113"/>
  <c r="J98" i="113"/>
  <c r="J97" i="113" s="1"/>
  <c r="J104" i="113"/>
  <c r="J103" i="113" s="1"/>
  <c r="J57" i="113"/>
  <c r="J41" i="113"/>
  <c r="J108" i="113"/>
  <c r="J107" i="113" s="1"/>
  <c r="J28" i="113"/>
  <c r="J34" i="113"/>
  <c r="J15" i="113"/>
  <c r="J51" i="113"/>
  <c r="J19" i="113"/>
  <c r="J94" i="113"/>
  <c r="J93" i="113" s="1"/>
  <c r="J110" i="113"/>
  <c r="J68" i="113"/>
  <c r="J58" i="113"/>
  <c r="J55" i="113"/>
  <c r="J11" i="113"/>
  <c r="J44" i="113"/>
  <c r="J70" i="113"/>
  <c r="J77" i="113"/>
  <c r="J47" i="113"/>
  <c r="J46" i="113" s="1"/>
  <c r="J7" i="113"/>
  <c r="J62" i="113"/>
  <c r="J71" i="113"/>
  <c r="J26" i="113"/>
  <c r="J14" i="113"/>
  <c r="J74" i="113"/>
  <c r="J96" i="113"/>
  <c r="J95" i="113" s="1"/>
  <c r="J30" i="113"/>
  <c r="J38" i="113"/>
  <c r="J23" i="113"/>
  <c r="J65" i="113"/>
  <c r="J12" i="113"/>
  <c r="J53" i="113"/>
  <c r="J111" i="113"/>
  <c r="J54" i="113"/>
  <c r="J39" i="113"/>
  <c r="J79" i="113"/>
  <c r="J78" i="113"/>
  <c r="J59" i="113"/>
  <c r="J10" i="113"/>
  <c r="J42" i="113"/>
  <c r="J6" i="113"/>
  <c r="J73" i="113"/>
  <c r="J50" i="113"/>
  <c r="J43" i="113"/>
  <c r="J56" i="113"/>
  <c r="J22" i="113"/>
  <c r="J52" i="113"/>
  <c r="J9" i="113"/>
  <c r="J24" i="113"/>
  <c r="J85" i="113"/>
  <c r="J84" i="113"/>
  <c r="J88" i="113"/>
  <c r="J87" i="113"/>
  <c r="J91" i="113"/>
  <c r="J90" i="113"/>
  <c r="J125" i="113"/>
  <c r="J114" i="113"/>
  <c r="J29" i="105"/>
  <c r="J89" i="105"/>
  <c r="J16" i="105"/>
  <c r="J8" i="105"/>
  <c r="J83" i="105"/>
  <c r="J109" i="105"/>
  <c r="J25" i="105"/>
  <c r="J33" i="105"/>
  <c r="J21" i="105"/>
  <c r="J61" i="105"/>
  <c r="J49" i="105"/>
  <c r="J37" i="105"/>
  <c r="J92" i="105"/>
  <c r="I82" i="111"/>
  <c r="I83" i="111"/>
  <c r="J33" i="111"/>
  <c r="J55" i="111" s="1"/>
  <c r="K50" i="111"/>
  <c r="J69" i="113" l="1"/>
  <c r="J86" i="113"/>
  <c r="H101" i="111"/>
  <c r="H121" i="111" s="1"/>
  <c r="J8" i="113"/>
  <c r="G80" i="111"/>
  <c r="G85" i="111" s="1"/>
  <c r="G86" i="111" s="1"/>
  <c r="J83" i="113"/>
  <c r="J5" i="113"/>
  <c r="J33" i="113"/>
  <c r="J89" i="113"/>
  <c r="J25" i="113"/>
  <c r="J21" i="113"/>
  <c r="J37" i="113"/>
  <c r="J61" i="113"/>
  <c r="J49" i="113"/>
  <c r="J29" i="113"/>
  <c r="J109" i="113"/>
  <c r="J92" i="113"/>
  <c r="J16" i="113"/>
  <c r="J82" i="105"/>
  <c r="J4" i="105"/>
  <c r="J48" i="105"/>
  <c r="J20" i="105"/>
  <c r="I80" i="111"/>
  <c r="I85" i="111" s="1"/>
  <c r="J56" i="111"/>
  <c r="J68" i="111"/>
  <c r="J78" i="111" s="1"/>
  <c r="K33" i="111"/>
  <c r="K55" i="111" s="1"/>
  <c r="L50" i="111"/>
  <c r="G101" i="111" l="1"/>
  <c r="G121" i="111" s="1"/>
  <c r="J82" i="113"/>
  <c r="J4" i="113"/>
  <c r="J48" i="113"/>
  <c r="J20" i="113"/>
  <c r="J113" i="105"/>
  <c r="J115" i="105" s="1"/>
  <c r="J83" i="111"/>
  <c r="J81" i="111"/>
  <c r="J82" i="111"/>
  <c r="K56" i="111"/>
  <c r="K68" i="111"/>
  <c r="K78" i="111" s="1"/>
  <c r="L33" i="111"/>
  <c r="L55" i="111" s="1"/>
  <c r="I101" i="111"/>
  <c r="I121" i="111" s="1"/>
  <c r="I86" i="111"/>
  <c r="M50" i="111"/>
  <c r="J113" i="113" l="1"/>
  <c r="J115" i="113" s="1"/>
  <c r="G125" i="111"/>
  <c r="H125" i="111" s="1"/>
  <c r="I125" i="111" s="1"/>
  <c r="G123" i="111"/>
  <c r="H123" i="111" s="1"/>
  <c r="I123" i="111" s="1"/>
  <c r="K83" i="111"/>
  <c r="K81" i="111"/>
  <c r="K82" i="111"/>
  <c r="J80" i="111"/>
  <c r="J85" i="111" s="1"/>
  <c r="J101" i="111" s="1"/>
  <c r="J121" i="111" s="1"/>
  <c r="L56" i="111"/>
  <c r="L68" i="111"/>
  <c r="L78" i="111" s="1"/>
  <c r="M33" i="111"/>
  <c r="M55" i="111" s="1"/>
  <c r="N50" i="111"/>
  <c r="J123" i="111" l="1"/>
  <c r="J125" i="111"/>
  <c r="J86" i="111"/>
  <c r="K80" i="111"/>
  <c r="K85" i="111" s="1"/>
  <c r="K86" i="111" s="1"/>
  <c r="L83" i="111"/>
  <c r="L81" i="111"/>
  <c r="L82" i="111"/>
  <c r="M56" i="111"/>
  <c r="M68" i="111"/>
  <c r="M78" i="111" s="1"/>
  <c r="N33" i="111"/>
  <c r="N55" i="111" s="1"/>
  <c r="O50" i="111"/>
  <c r="L80" i="111" l="1"/>
  <c r="L85" i="111" s="1"/>
  <c r="L86" i="111" s="1"/>
  <c r="M81" i="111"/>
  <c r="M82" i="111"/>
  <c r="M83" i="111"/>
  <c r="K101" i="111"/>
  <c r="K121" i="111" s="1"/>
  <c r="N56" i="111"/>
  <c r="N68" i="111"/>
  <c r="N78" i="111" s="1"/>
  <c r="O33" i="111"/>
  <c r="O55" i="111" s="1"/>
  <c r="P50" i="111"/>
  <c r="K123" i="111" l="1"/>
  <c r="K125" i="111"/>
  <c r="N82" i="111"/>
  <c r="N81" i="111"/>
  <c r="N83" i="111"/>
  <c r="M80" i="111"/>
  <c r="M85" i="111" s="1"/>
  <c r="M101" i="111" s="1"/>
  <c r="M121" i="111" s="1"/>
  <c r="L101" i="111"/>
  <c r="L121" i="111" s="1"/>
  <c r="O56" i="111"/>
  <c r="O68" i="111"/>
  <c r="O78" i="111" s="1"/>
  <c r="P33" i="111"/>
  <c r="P55" i="111" s="1"/>
  <c r="Q50" i="111"/>
  <c r="L123" i="111" l="1"/>
  <c r="M123" i="111" s="1"/>
  <c r="L125" i="111"/>
  <c r="M125" i="111" s="1"/>
  <c r="N80" i="111"/>
  <c r="N85" i="111" s="1"/>
  <c r="N86" i="111" s="1"/>
  <c r="O82" i="111"/>
  <c r="O83" i="111"/>
  <c r="O81" i="111"/>
  <c r="M86" i="111"/>
  <c r="P56" i="111"/>
  <c r="P68" i="111"/>
  <c r="P78" i="111" s="1"/>
  <c r="Q33" i="111"/>
  <c r="Q55" i="111" s="1"/>
  <c r="R50" i="111"/>
  <c r="O80" i="111" l="1"/>
  <c r="O85" i="111" s="1"/>
  <c r="O101" i="111" s="1"/>
  <c r="O121" i="111" s="1"/>
  <c r="P83" i="111"/>
  <c r="P81" i="111"/>
  <c r="P82" i="111"/>
  <c r="N101" i="111"/>
  <c r="N121" i="111" s="1"/>
  <c r="Q56" i="111"/>
  <c r="Q68" i="111"/>
  <c r="Q78" i="111" s="1"/>
  <c r="R33" i="111"/>
  <c r="R55" i="111" s="1"/>
  <c r="S50" i="111"/>
  <c r="N123" i="111" l="1"/>
  <c r="O123" i="111" s="1"/>
  <c r="N125" i="111"/>
  <c r="O86" i="111"/>
  <c r="Q81" i="111"/>
  <c r="Q82" i="111"/>
  <c r="Q83" i="111"/>
  <c r="P80" i="111"/>
  <c r="P85" i="111" s="1"/>
  <c r="P101" i="111" s="1"/>
  <c r="P121" i="111" s="1"/>
  <c r="R56" i="111"/>
  <c r="R68" i="111"/>
  <c r="R78" i="111" s="1"/>
  <c r="S33" i="111"/>
  <c r="S55" i="111" s="1"/>
  <c r="T50" i="111"/>
  <c r="P123" i="111" l="1"/>
  <c r="O125" i="111"/>
  <c r="Q80" i="111"/>
  <c r="Q85" i="111" s="1"/>
  <c r="Q101" i="111" s="1"/>
  <c r="Q121" i="111" s="1"/>
  <c r="P86" i="111"/>
  <c r="R81" i="111"/>
  <c r="R82" i="111"/>
  <c r="R83" i="111"/>
  <c r="S56" i="111"/>
  <c r="S68" i="111"/>
  <c r="S78" i="111" s="1"/>
  <c r="T33" i="111"/>
  <c r="T55" i="111" s="1"/>
  <c r="U50" i="111"/>
  <c r="Q123" i="111" l="1"/>
  <c r="P125" i="111"/>
  <c r="R80" i="111"/>
  <c r="R85" i="111" s="1"/>
  <c r="R101" i="111" s="1"/>
  <c r="R121" i="111" s="1"/>
  <c r="S83" i="111"/>
  <c r="S82" i="111"/>
  <c r="S81" i="111"/>
  <c r="Q86" i="111"/>
  <c r="T56" i="111"/>
  <c r="T68" i="111"/>
  <c r="T78" i="111" s="1"/>
  <c r="U33" i="111"/>
  <c r="U55" i="111" s="1"/>
  <c r="R123" i="111" l="1"/>
  <c r="Q125" i="111"/>
  <c r="R86" i="111"/>
  <c r="S80" i="111"/>
  <c r="S85" i="111" s="1"/>
  <c r="S101" i="111" s="1"/>
  <c r="S121" i="111" s="1"/>
  <c r="T82" i="111"/>
  <c r="T83" i="111"/>
  <c r="T81" i="111"/>
  <c r="U56" i="111"/>
  <c r="U68" i="111"/>
  <c r="U78" i="111" s="1"/>
  <c r="S123" i="111" l="1"/>
  <c r="R125" i="111"/>
  <c r="S125" i="111" s="1"/>
  <c r="T80" i="111"/>
  <c r="T85" i="111" s="1"/>
  <c r="T101" i="111" s="1"/>
  <c r="T121" i="111" s="1"/>
  <c r="U83" i="111"/>
  <c r="U81" i="111"/>
  <c r="U82" i="111"/>
  <c r="S86" i="111"/>
  <c r="T125" i="111" l="1"/>
  <c r="T123" i="111"/>
  <c r="U80" i="111"/>
  <c r="U85" i="111" s="1"/>
  <c r="U101" i="111" s="1"/>
  <c r="U121" i="111" s="1"/>
  <c r="T86" i="111"/>
  <c r="D129" i="111" l="1"/>
  <c r="D128" i="111"/>
  <c r="U125" i="111"/>
  <c r="V125" i="111" s="1"/>
  <c r="D131" i="111" s="1"/>
  <c r="U123" i="111"/>
  <c r="V123" i="111" s="1"/>
  <c r="U86" i="111"/>
</calcChain>
</file>

<file path=xl/comments1.xml><?xml version="1.0" encoding="utf-8"?>
<comments xmlns="http://schemas.openxmlformats.org/spreadsheetml/2006/main">
  <authors>
    <author>P</author>
  </authors>
  <commentList>
    <comment ref="D37" authorId="0">
      <text>
        <r>
          <rPr>
            <b/>
            <sz val="9"/>
            <color indexed="81"/>
            <rFont val="Tahoma"/>
            <charset val="1"/>
          </rPr>
          <t>Período de Funcionamento:
seg. a sex.: 08:00 as 19:00</t>
        </r>
      </text>
    </comment>
    <comment ref="F37" authorId="0">
      <text>
        <r>
          <rPr>
            <b/>
            <sz val="9"/>
            <color indexed="81"/>
            <rFont val="Tahoma"/>
            <charset val="1"/>
          </rPr>
          <t>Período de Funcionamento:
sab.: 08:00 as 13:00</t>
        </r>
      </text>
    </comment>
  </commentList>
</comments>
</file>

<file path=xl/sharedStrings.xml><?xml version="1.0" encoding="utf-8"?>
<sst xmlns="http://schemas.openxmlformats.org/spreadsheetml/2006/main" count="2790" uniqueCount="859">
  <si>
    <t>Recapagem</t>
  </si>
  <si>
    <t>Total</t>
  </si>
  <si>
    <t>INSS</t>
  </si>
  <si>
    <t>%</t>
  </si>
  <si>
    <t>Item</t>
  </si>
  <si>
    <t>Unidade</t>
  </si>
  <si>
    <t>Referência</t>
  </si>
  <si>
    <t>anos</t>
  </si>
  <si>
    <t>Coeficiente</t>
  </si>
  <si>
    <t>R$/veíc.</t>
  </si>
  <si>
    <t>Pneus</t>
  </si>
  <si>
    <t>Quantidade</t>
  </si>
  <si>
    <t>Anual</t>
  </si>
  <si>
    <t>veíc.</t>
  </si>
  <si>
    <t>mês</t>
  </si>
  <si>
    <t>Mensal</t>
  </si>
  <si>
    <t>Ocorrência</t>
  </si>
  <si>
    <t>Custo Variável</t>
  </si>
  <si>
    <t>R$/mês</t>
  </si>
  <si>
    <t>R$/ano</t>
  </si>
  <si>
    <t>Pessoal Operacional</t>
  </si>
  <si>
    <t>Pessoal de Manutenção</t>
  </si>
  <si>
    <t>Pessoal Administrativo</t>
  </si>
  <si>
    <t>Despesas Gerais</t>
  </si>
  <si>
    <t>Seguro de Responsabilidade Civil</t>
  </si>
  <si>
    <t>Seguro Obrigatório</t>
  </si>
  <si>
    <t xml:space="preserve">Custo Corrente </t>
  </si>
  <si>
    <t>Orçamento Operacional das Despesas</t>
  </si>
  <si>
    <t>Grupo de Custos</t>
  </si>
  <si>
    <t>P1</t>
  </si>
  <si>
    <t>P2</t>
  </si>
  <si>
    <t>P3</t>
  </si>
  <si>
    <t>P4</t>
  </si>
  <si>
    <t>1.</t>
  </si>
  <si>
    <t>2.</t>
  </si>
  <si>
    <t>km/mês</t>
  </si>
  <si>
    <t>3.</t>
  </si>
  <si>
    <t>4.</t>
  </si>
  <si>
    <t>5.</t>
  </si>
  <si>
    <t>Contribuição Social sobre o Faturamento - COFINS</t>
  </si>
  <si>
    <t>Programa de Integração Social - PIS</t>
  </si>
  <si>
    <t>Contribuição Previdenciária sobre a Receita Bruta - CPRB</t>
  </si>
  <si>
    <t>Adicional de Imposto de Renda</t>
  </si>
  <si>
    <t>Payback</t>
  </si>
  <si>
    <t>VPL - Valor Presente Líquido</t>
  </si>
  <si>
    <t>TIR - Taxa Interna de Retorno</t>
  </si>
  <si>
    <t>Descrição</t>
  </si>
  <si>
    <t>Peso</t>
  </si>
  <si>
    <t>Investimentos</t>
  </si>
  <si>
    <t>Gerenciamento</t>
  </si>
  <si>
    <t>Dados</t>
  </si>
  <si>
    <t>Ordem</t>
  </si>
  <si>
    <t>Descrição do Item</t>
  </si>
  <si>
    <t>Supervisor</t>
  </si>
  <si>
    <t>Monitor</t>
  </si>
  <si>
    <t>Preço</t>
  </si>
  <si>
    <t>R$/litro</t>
  </si>
  <si>
    <t>R$/unid.</t>
  </si>
  <si>
    <t>R$/colab.mês</t>
  </si>
  <si>
    <t>Energia Elétrica</t>
  </si>
  <si>
    <t>Propaganda e Publicidade</t>
  </si>
  <si>
    <t>Outras despesas</t>
  </si>
  <si>
    <t>Honorários Advocatícios</t>
  </si>
  <si>
    <t>Honorários Contábeis</t>
  </si>
  <si>
    <t>Manutenção Software</t>
  </si>
  <si>
    <t>Homologação do Talonário Eletrônico</t>
  </si>
  <si>
    <t>R$/veíc.ano</t>
  </si>
  <si>
    <t>Parquímetro</t>
  </si>
  <si>
    <t>Impressora Multifuncional</t>
  </si>
  <si>
    <t>Telefone Fixo</t>
  </si>
  <si>
    <t>Mão-de-obra especializada</t>
  </si>
  <si>
    <t>Laudo de segurança do trabalho</t>
  </si>
  <si>
    <t>Bota</t>
  </si>
  <si>
    <t>Capa de Chuva</t>
  </si>
  <si>
    <t>Boné</t>
  </si>
  <si>
    <t>Colete</t>
  </si>
  <si>
    <t>Calça</t>
  </si>
  <si>
    <t>Camisa</t>
  </si>
  <si>
    <t>Par de Sapatos</t>
  </si>
  <si>
    <t>Protetor Solar FPS 30 (120ml)</t>
  </si>
  <si>
    <t>Licença de Softwares</t>
  </si>
  <si>
    <t>Telefonista</t>
  </si>
  <si>
    <t>Atendente</t>
  </si>
  <si>
    <t>Serviços Gerais</t>
  </si>
  <si>
    <t>Transporte de Valores</t>
  </si>
  <si>
    <t>Auxiliar Administrativo</t>
  </si>
  <si>
    <t>Assistente Administrativo - Financeiro</t>
  </si>
  <si>
    <t>Assistente Administrativo - Comercial</t>
  </si>
  <si>
    <t>Técnico em Manutenção</t>
  </si>
  <si>
    <t>Técnico em TI</t>
  </si>
  <si>
    <t>Assinatura: livro/jornal/revista</t>
  </si>
  <si>
    <t>Vigilância Patrimonial</t>
  </si>
  <si>
    <t>Manutenção Infraestrutura de TI</t>
  </si>
  <si>
    <t>Manutenção de Equipamentos e Hardware</t>
  </si>
  <si>
    <t>P.O.S. Móvel</t>
  </si>
  <si>
    <t>P.O.S. Fixo</t>
  </si>
  <si>
    <t xml:space="preserve">P.D.A. </t>
  </si>
  <si>
    <t>Servidor - CPU</t>
  </si>
  <si>
    <t>Ano 1</t>
  </si>
  <si>
    <t>Ano 2</t>
  </si>
  <si>
    <t>Ano 3</t>
  </si>
  <si>
    <t>Ano 4</t>
  </si>
  <si>
    <t>Ano 5</t>
  </si>
  <si>
    <t>Ano 6</t>
  </si>
  <si>
    <t>Ano 7</t>
  </si>
  <si>
    <t>Ano 8</t>
  </si>
  <si>
    <t>Ano 9</t>
  </si>
  <si>
    <t>Ano 10</t>
  </si>
  <si>
    <t>Ano 11</t>
  </si>
  <si>
    <t>Ano 12</t>
  </si>
  <si>
    <t>Ano 13</t>
  </si>
  <si>
    <t>Ano 14</t>
  </si>
  <si>
    <t>Ano 15</t>
  </si>
  <si>
    <t>Ano 16</t>
  </si>
  <si>
    <t>Imposto sobre Serviço de qualquer natureza - ISS</t>
  </si>
  <si>
    <t>Peças e Acessórios</t>
  </si>
  <si>
    <t>Taxa de Lucratividade sobre a Receita</t>
  </si>
  <si>
    <t>TRC - Taxa de Remuneração de Capital</t>
  </si>
  <si>
    <t>Payback (anos)</t>
  </si>
  <si>
    <t>E</t>
  </si>
  <si>
    <t>D</t>
  </si>
  <si>
    <t>T</t>
  </si>
  <si>
    <t>pontos</t>
  </si>
  <si>
    <t>a.a.</t>
  </si>
  <si>
    <t>Sinalização Horizontal - Legenda</t>
  </si>
  <si>
    <t>Sinalização Horizontal - Bordo</t>
  </si>
  <si>
    <t>ENCARGOS SOBRE A REMUNERAÇÃO NORMAL DIURNA DO EMPREGADO</t>
  </si>
  <si>
    <t>Cálculo do Número de Dias Úteis no Ano</t>
  </si>
  <si>
    <t>GERAL</t>
  </si>
  <si>
    <t>Dias</t>
  </si>
  <si>
    <t>Ref.</t>
  </si>
  <si>
    <t>=</t>
  </si>
  <si>
    <t>[A]</t>
  </si>
  <si>
    <t xml:space="preserve">Obrigações incidentes diretamente sobre a folha de pagamento: </t>
  </si>
  <si>
    <t>Horista</t>
  </si>
  <si>
    <t>Mensalista</t>
  </si>
  <si>
    <t>Domingo</t>
  </si>
  <si>
    <t>x</t>
  </si>
  <si>
    <t>Encargos (1)</t>
  </si>
  <si>
    <t>Feriados</t>
  </si>
  <si>
    <t>Dias Úteis (*)</t>
  </si>
  <si>
    <t>SESI / SESC / SEST</t>
  </si>
  <si>
    <t>(*) Sem considerar o período aquisitivo de férias.</t>
  </si>
  <si>
    <t>SENAI / SENAC / SENAT</t>
  </si>
  <si>
    <t>INCRA</t>
  </si>
  <si>
    <t>Cálculo do Número de Dias Produtivos no Ano</t>
  </si>
  <si>
    <t>SEBRAE</t>
  </si>
  <si>
    <t>SALÁRIO EDUCAÇÃO</t>
  </si>
  <si>
    <t>SAT (Seguro Acidente Trabalho)</t>
  </si>
  <si>
    <t>FGTS</t>
  </si>
  <si>
    <t>TOTAL</t>
  </si>
  <si>
    <t>Férias</t>
  </si>
  <si>
    <t>-</t>
  </si>
  <si>
    <t>Dias Produtivos/Úteis</t>
  </si>
  <si>
    <t>[B]</t>
  </si>
  <si>
    <t>Parcelas agregadas a remuneração e pagas diretamente ao empregado:</t>
  </si>
  <si>
    <t>Parâmetros de Cálculo</t>
  </si>
  <si>
    <t>Parcela agregadas (1) e (3)</t>
  </si>
  <si>
    <t>Domingo em Férias</t>
  </si>
  <si>
    <t>DSR (Descanso Semanal Remunerado = 52 dom: 275 dias/ano) (*)</t>
  </si>
  <si>
    <t>Domingos DSR</t>
  </si>
  <si>
    <t>Adicional de Férias</t>
  </si>
  <si>
    <t>/</t>
  </si>
  <si>
    <t>Adicional de 1/3 Férias (9,09% : 3)</t>
  </si>
  <si>
    <t>Meses Produtivos</t>
  </si>
  <si>
    <t>no ano</t>
  </si>
  <si>
    <t>Feriados (11 dias por ano : 276 dias/ano) (**)</t>
  </si>
  <si>
    <t>Mês de Férias</t>
  </si>
  <si>
    <t>ao ano</t>
  </si>
  <si>
    <t xml:space="preserve">Auxílio Doença [(15 dias : 332 dias/ano)xPercentual de Participação </t>
  </si>
  <si>
    <t>Auxílio Doença</t>
  </si>
  <si>
    <t>dias</t>
  </si>
  <si>
    <t>Décimo Terceiro Salário (1 mês : 12 meses)</t>
  </si>
  <si>
    <t>Jornada Semanal</t>
  </si>
  <si>
    <t>horas</t>
  </si>
  <si>
    <t>Licença Remunerada (4 dias : 4 anos de 276 dias/ano)</t>
  </si>
  <si>
    <t>Jornada Diária</t>
  </si>
  <si>
    <t>Licença Paternidade (5 dias : 4 anos de 276 dias/ano)</t>
  </si>
  <si>
    <t>Horas diária não trabalhada</t>
  </si>
  <si>
    <t>hora</t>
  </si>
  <si>
    <t>Licença Maternidade (120 dias : 4 anos de 276 dias/ano 3%)</t>
  </si>
  <si>
    <t>Aviso Prévio Trabalhando</t>
  </si>
  <si>
    <t>Percentual de Participação</t>
  </si>
  <si>
    <t>Aviso Prévio Não Trabalhando</t>
  </si>
  <si>
    <t>h/m</t>
  </si>
  <si>
    <t>(365 dias do ano – 52 domingos – 26 dias de férias  – 11 dias feriados: 276 dias úteis ano)</t>
  </si>
  <si>
    <t>Turn Over</t>
  </si>
  <si>
    <t>[C]</t>
  </si>
  <si>
    <t>Benefícios e encargos que não incidem sobre os demais encargos:</t>
  </si>
  <si>
    <t>Licença Paternidade</t>
  </si>
  <si>
    <t>dia</t>
  </si>
  <si>
    <t>Benefícios e encargos (1)</t>
  </si>
  <si>
    <t>Licenças Remuneradas</t>
  </si>
  <si>
    <t xml:space="preserve">Aviso Prévio Trabalhando (1% de 2h dia em 25 dias : 7,33h em 276 dias)  </t>
  </si>
  <si>
    <t>Dispensa Sem Justa Causa</t>
  </si>
  <si>
    <t>Aviso Prévio Não Trabalhando (25 dias : 276 dias/ano x 98%)</t>
  </si>
  <si>
    <t>Aviso Prévio indenizado (Trabalhando e Não Trabalhando)</t>
  </si>
  <si>
    <t>Multa FGTS</t>
  </si>
  <si>
    <t>Multa 50% do FGTS nas rescisões (50% x 8,5% FGTS x 95% dos empregados demitidos x (1+ total do grupo B)</t>
  </si>
  <si>
    <t>Auxilio Doença</t>
  </si>
  <si>
    <t>mês (Percentual de Partic.)</t>
  </si>
  <si>
    <t>Lei 6.708  art 9 ( 8,0% do Aviso Prévio Indenizado)</t>
  </si>
  <si>
    <t>Reversão de Reajuste Sindical</t>
  </si>
  <si>
    <t>ano</t>
  </si>
  <si>
    <t>Contribuição do Sindicato - Reversão de Reajuste Salarial</t>
  </si>
  <si>
    <t>Previsão de Reajuste (*)</t>
  </si>
  <si>
    <t>Seguro de Vida (parte do custo absorvido pela empresa)</t>
  </si>
  <si>
    <t>Licença Maternidade</t>
  </si>
  <si>
    <t>Alimentação (parte do custo absorvido pela empresa)</t>
  </si>
  <si>
    <t>Colaboradores do Sexo Feminino</t>
  </si>
  <si>
    <t>Transporte (parte do custo absorvido pela empresa)</t>
  </si>
  <si>
    <t>(*) Para cálculo da Reversão de Reajuste Salarial</t>
  </si>
  <si>
    <t>Outros custos (parte absorvida pela empresa)</t>
  </si>
  <si>
    <t>[D]</t>
  </si>
  <si>
    <t>Incidências Cumulativas [A x B]</t>
  </si>
  <si>
    <t>TOTAL GERAL DOS ENCARGOS</t>
  </si>
  <si>
    <t>(1) = ajustado segundo a realidade das empresas.</t>
  </si>
  <si>
    <t>(2) = estimativa decorrente do fato que a cada 4 anos ocorre o evento.</t>
  </si>
  <si>
    <t>(3) = ajustar também as % considerando a previsão de reajustes da remun. durante o ano.</t>
  </si>
  <si>
    <t>Método</t>
  </si>
  <si>
    <t>Rateio Mensal</t>
  </si>
  <si>
    <t>Seguro do Casco</t>
  </si>
  <si>
    <t>peça</t>
  </si>
  <si>
    <t>Câmara</t>
  </si>
  <si>
    <t>Capacidade do Tanque de Combustível</t>
  </si>
  <si>
    <t>Óleo do Cárter</t>
  </si>
  <si>
    <t>Óleo do Câmbio</t>
  </si>
  <si>
    <t>Óleo do Diferencial</t>
  </si>
  <si>
    <t>Óleo da Direção Hidráulica</t>
  </si>
  <si>
    <t>Arrefecimento</t>
  </si>
  <si>
    <t>Embreagem</t>
  </si>
  <si>
    <t>Sistema de Freios</t>
  </si>
  <si>
    <t>Marca</t>
  </si>
  <si>
    <t>Fabricante</t>
  </si>
  <si>
    <t>Linear</t>
  </si>
  <si>
    <t>Modelo</t>
  </si>
  <si>
    <t>Ano de Fabricação</t>
  </si>
  <si>
    <t>Ano do Modelo</t>
  </si>
  <si>
    <t>Cilindrada</t>
  </si>
  <si>
    <t>Tipo de Combustível</t>
  </si>
  <si>
    <t>Bitola do Pneu</t>
  </si>
  <si>
    <t>mm/aa</t>
  </si>
  <si>
    <t>cm³</t>
  </si>
  <si>
    <t>CV</t>
  </si>
  <si>
    <t>Potência do Motor</t>
  </si>
  <si>
    <t>Preço Combustível</t>
  </si>
  <si>
    <t>Preço do Pneu</t>
  </si>
  <si>
    <t>Preço do Veículo Novo com rodagem</t>
  </si>
  <si>
    <t>Preço do Veículo Novo sem rodagem</t>
  </si>
  <si>
    <t>Preço da Lavação e Higienização</t>
  </si>
  <si>
    <t>Preço do Óleo do Cárter</t>
  </si>
  <si>
    <t>Preço do Óleo do Câmbio</t>
  </si>
  <si>
    <t>Preço do Óleo do Diferencial</t>
  </si>
  <si>
    <t>Preço do Óleo da Direção Hidráulica</t>
  </si>
  <si>
    <t>Desenvolvimento do serviço</t>
  </si>
  <si>
    <t>a.</t>
  </si>
  <si>
    <t>b.</t>
  </si>
  <si>
    <t>c.</t>
  </si>
  <si>
    <t>d.</t>
  </si>
  <si>
    <t>Custo Fixo</t>
  </si>
  <si>
    <t>Preço da Câmara</t>
  </si>
  <si>
    <t>Preço da Recapagam</t>
  </si>
  <si>
    <t>Capacidade</t>
  </si>
  <si>
    <t>Reservatório</t>
  </si>
  <si>
    <r>
      <t xml:space="preserve">Preço </t>
    </r>
    <r>
      <rPr>
        <i/>
        <sz val="8"/>
        <rFont val="Calibri"/>
        <family val="2"/>
        <scheme val="minor"/>
      </rPr>
      <t>(R$/veic.mês)</t>
    </r>
  </si>
  <si>
    <r>
      <t xml:space="preserve">Preço
</t>
    </r>
    <r>
      <rPr>
        <i/>
        <sz val="8"/>
        <rFont val="Calibri"/>
        <family val="2"/>
        <scheme val="minor"/>
      </rPr>
      <t>(R$/km)</t>
    </r>
  </si>
  <si>
    <r>
      <t xml:space="preserve">Preço
</t>
    </r>
    <r>
      <rPr>
        <i/>
        <sz val="8"/>
        <rFont val="Calibri"/>
        <family val="2"/>
        <scheme val="minor"/>
      </rPr>
      <t>(R$)</t>
    </r>
  </si>
  <si>
    <t>Quilometragem Média Mensal</t>
  </si>
  <si>
    <t>R$/serv.</t>
  </si>
  <si>
    <t>Preço do Fluído de Arrefecimento</t>
  </si>
  <si>
    <t>Preço do Fluído de Embreagem</t>
  </si>
  <si>
    <t>Preço do Fluído do Sistema de Freios</t>
  </si>
  <si>
    <r>
      <t>VB/a.a</t>
    </r>
    <r>
      <rPr>
        <i/>
        <sz val="8"/>
        <color rgb="FFFF0000"/>
        <rFont val="Calibri"/>
        <family val="2"/>
        <scheme val="minor"/>
      </rPr>
      <t>*</t>
    </r>
  </si>
  <si>
    <r>
      <t>Lavação e Higienização</t>
    </r>
    <r>
      <rPr>
        <i/>
        <sz val="9"/>
        <color rgb="FFFF0000"/>
        <rFont val="Calibri"/>
        <family val="2"/>
        <scheme val="minor"/>
      </rPr>
      <t>**</t>
    </r>
  </si>
  <si>
    <t>* Valor Base - percentual em relação ao valor de veículo.</t>
  </si>
  <si>
    <t>Serviço</t>
  </si>
  <si>
    <t>1.1.</t>
  </si>
  <si>
    <t>Composição do Orçamento do Serviço</t>
  </si>
  <si>
    <t>1.2.</t>
  </si>
  <si>
    <t>1.3.</t>
  </si>
  <si>
    <t>Meses</t>
  </si>
  <si>
    <t>2.1.</t>
  </si>
  <si>
    <t>2.2.</t>
  </si>
  <si>
    <t>2.3.</t>
  </si>
  <si>
    <t>2.4.</t>
  </si>
  <si>
    <t>2.5.</t>
  </si>
  <si>
    <t>Depesa com Pessoal</t>
  </si>
  <si>
    <t>3.1.</t>
  </si>
  <si>
    <t>3.2.</t>
  </si>
  <si>
    <t>3.3.</t>
  </si>
  <si>
    <t>4.1.</t>
  </si>
  <si>
    <t>Veículo - Passeio de uso Administrativo</t>
  </si>
  <si>
    <t>4.2.</t>
  </si>
  <si>
    <t>Veículo - Utilitário</t>
  </si>
  <si>
    <t>4.3.</t>
  </si>
  <si>
    <t>Veículo - Motocicleta</t>
  </si>
  <si>
    <t>Despesa com Veículo</t>
  </si>
  <si>
    <t>Participação das Despesas Gerais</t>
  </si>
  <si>
    <t>5.1.</t>
  </si>
  <si>
    <t>5.2.</t>
  </si>
  <si>
    <t>Aluguel de Instalações, Venda e Comercial</t>
  </si>
  <si>
    <t>Manutenção do Sistemas Informatizados e Data Center</t>
  </si>
  <si>
    <t>Manutenção da Central de Controle Operacional - CCO</t>
  </si>
  <si>
    <t>5.3.</t>
  </si>
  <si>
    <t>P5</t>
  </si>
  <si>
    <t>e.</t>
  </si>
  <si>
    <t>f.</t>
  </si>
  <si>
    <t>g.</t>
  </si>
  <si>
    <t>Depreciação de Veículo</t>
  </si>
  <si>
    <t>h.</t>
  </si>
  <si>
    <t>i.</t>
  </si>
  <si>
    <t>j.</t>
  </si>
  <si>
    <t>k.</t>
  </si>
  <si>
    <t>l.</t>
  </si>
  <si>
    <t>m.</t>
  </si>
  <si>
    <t>Depreciação do Veículo - Passeio de uso Administrativo</t>
  </si>
  <si>
    <t>Depreciação do Veículo - Utilitário</t>
  </si>
  <si>
    <t>Depreciação do Veículo - Motocicleta</t>
  </si>
  <si>
    <t>Indicadores do Fluxo de Caixa</t>
  </si>
  <si>
    <r>
      <t xml:space="preserve">Investimento
</t>
    </r>
    <r>
      <rPr>
        <i/>
        <sz val="8"/>
        <rFont val="Calibri"/>
        <family val="2"/>
        <scheme val="minor"/>
      </rPr>
      <t>(R$)</t>
    </r>
  </si>
  <si>
    <r>
      <t xml:space="preserve">Depreciação
</t>
    </r>
    <r>
      <rPr>
        <i/>
        <sz val="8"/>
        <rFont val="Calibri"/>
        <family val="2"/>
        <scheme val="minor"/>
      </rPr>
      <t>(R$/mês)</t>
    </r>
  </si>
  <si>
    <t>Depreciação de Máquinas, Equipamentos e Escritório</t>
  </si>
  <si>
    <t>Cavalete</t>
  </si>
  <si>
    <t>Cone de Sinalização</t>
  </si>
  <si>
    <t>Giroflex Led</t>
  </si>
  <si>
    <t>Valor residual</t>
  </si>
  <si>
    <t>Preço do Veículo</t>
  </si>
  <si>
    <r>
      <t xml:space="preserve">Preço
</t>
    </r>
    <r>
      <rPr>
        <i/>
        <sz val="8"/>
        <rFont val="Calibri"/>
        <family val="2"/>
        <scheme val="minor"/>
      </rPr>
      <t>(R$/veíc.)</t>
    </r>
  </si>
  <si>
    <t>15 anos</t>
  </si>
  <si>
    <t>10 anos</t>
  </si>
  <si>
    <t>5 anos</t>
  </si>
  <si>
    <t>Custo</t>
  </si>
  <si>
    <t>Sinalização Horizontal</t>
  </si>
  <si>
    <t>Depreciação de Equipamentos Eletrônicos, Parquímetros, TI e Comunicação</t>
  </si>
  <si>
    <t>Equipamentos Eletrônicos, Parquímetros, TI e Comunicação</t>
  </si>
  <si>
    <t>Custo por Quilômetro</t>
  </si>
  <si>
    <t>Brazilian 10Y - Government Bond</t>
  </si>
  <si>
    <t>Taxa do Banco Central do Brasil</t>
  </si>
  <si>
    <t>Taxa do Banco Central - USA</t>
  </si>
  <si>
    <r>
      <t xml:space="preserve">Preço
</t>
    </r>
    <r>
      <rPr>
        <i/>
        <sz val="8"/>
        <color theme="1"/>
        <rFont val="Calibri"/>
        <family val="2"/>
        <scheme val="minor"/>
      </rPr>
      <t>(R$/colab.mês)</t>
    </r>
  </si>
  <si>
    <t>Como encontrá-lo</t>
  </si>
  <si>
    <t>U.S. Tr Bond - 10Y</t>
  </si>
  <si>
    <t>Rf</t>
  </si>
  <si>
    <t>É o retorno que o investidor pode esperar de um investimento sem risco. O prêmio de risco de mercado é uma função da oferta e demanda. Quando em equilíbrio, não há necessidade de pagar um prêmio, isto é, a oferta está alinhada à demanda. Se a demanda aumenta e a oferta não a supre, o preço daquele ativo sobre. A diferença de preço é o prêmio. O prêmio de risco de mercado é a diferença de preço em relação ao risco de equilíbrio</t>
  </si>
  <si>
    <t>a.a</t>
  </si>
  <si>
    <t>Rm</t>
  </si>
  <si>
    <t>Risco de mercado</t>
  </si>
  <si>
    <t>(Rm-Rf)</t>
  </si>
  <si>
    <t>Prêmio de risco de mercado (Rm-Rf)</t>
  </si>
  <si>
    <t>Refere-se a um adicional sobre o rendimento em um ativo livre de risco que é requerido por investidores daquele mercado e obtém-se a partir de uma série histórica longa de rendimentos médios anuais históricos de um portfólio de mercado de referência.</t>
  </si>
  <si>
    <t>Bu</t>
  </si>
  <si>
    <t>Beta não alavancado</t>
  </si>
  <si>
    <t>Reflete a sensibilidade, volatilidade do investimento em relação aos movimentos do mercado como um todo e pode ser definido como o grau de incerteza em relação à projeção do retorno sobre o ativo inerente ao negócio que não pode ser eliminado pela diversificação.</t>
  </si>
  <si>
    <t>Capital próprio (Equity)</t>
  </si>
  <si>
    <t>Considerando o equilíbrio entre capital próprio (Equity, E) e capital de terceiros (Dívida, D), estima-se que a estrutura de capital alvo da Concessão contempla estrutura alavancada. Esta estrutura representa a média de alavancagem da vida do projeto tendo em vista o horizonte de 20 anos da Concessão.</t>
  </si>
  <si>
    <t>Capital de terceiros</t>
  </si>
  <si>
    <t>D/E</t>
  </si>
  <si>
    <t>Estrutura de capital</t>
  </si>
  <si>
    <t>Impostos</t>
  </si>
  <si>
    <t>Corresponde a soma da CSLL (Contribuição Social sobre Lucro Líquido, equivalente a 9% a.a., o IR de 15% a.a. e o Adicional de IR, de 10% a.a.</t>
  </si>
  <si>
    <t>IPEADATA</t>
  </si>
  <si>
    <t>Rb</t>
  </si>
  <si>
    <t>Risco país</t>
  </si>
  <si>
    <t>Conceito que considera a possibilidade de alterações no cenário econômico-financeiro de determinado país com reflexos nos ativos de empresas estrangeiras a partir dos investimentos realizados. Esse indicador representa o risco percebido pela comunidade internacional de investidores a investimentos feitos no Brasil.</t>
  </si>
  <si>
    <t>BL</t>
  </si>
  <si>
    <t>Beta Alavancado (BL)</t>
  </si>
  <si>
    <t>Custo de capital próprio nominal (Re)</t>
  </si>
  <si>
    <t>FED</t>
  </si>
  <si>
    <t>Inflação US</t>
  </si>
  <si>
    <t>BACEN</t>
  </si>
  <si>
    <t>Inflação Br</t>
  </si>
  <si>
    <t>Re (Br, nominal)</t>
  </si>
  <si>
    <t>BNDES</t>
  </si>
  <si>
    <t>TJLP</t>
  </si>
  <si>
    <t>FINAME</t>
  </si>
  <si>
    <t>Máximo de 3% a.a.</t>
  </si>
  <si>
    <t>Taxa de intermediação financeira</t>
  </si>
  <si>
    <t>Risco de crédito</t>
  </si>
  <si>
    <t>Remuneração instituição credenciada</t>
  </si>
  <si>
    <t>Rd nominal</t>
  </si>
  <si>
    <t>Benefício tributário</t>
  </si>
  <si>
    <t>Rd nominal pós IR</t>
  </si>
  <si>
    <t>Custo médio ponderado capital (WACC)</t>
  </si>
  <si>
    <t>rf</t>
  </si>
  <si>
    <t>B</t>
  </si>
  <si>
    <t>rm</t>
  </si>
  <si>
    <t>rb</t>
  </si>
  <si>
    <t>re nominal</t>
  </si>
  <si>
    <t>re real</t>
  </si>
  <si>
    <t>re</t>
  </si>
  <si>
    <t>rd</t>
  </si>
  <si>
    <t>r WACC</t>
  </si>
  <si>
    <t>r WACC real</t>
  </si>
  <si>
    <t>Ano</t>
  </si>
  <si>
    <t>Fonte</t>
  </si>
  <si>
    <t>Base</t>
  </si>
  <si>
    <t>Sigla</t>
  </si>
  <si>
    <t>Valor</t>
  </si>
  <si>
    <t>Taxa livre de risco
(Risk free)</t>
  </si>
  <si>
    <t>S&amp;P 500
(30 anos)</t>
  </si>
  <si>
    <t>Balanço Social Empresas de Ônibus</t>
  </si>
  <si>
    <t>Remuneração básica BNDES</t>
  </si>
  <si>
    <t>https://www.bndes.gov.br/wps/portal/site/home/financiamento/guia/taxa-de-juros</t>
  </si>
  <si>
    <t>Logradouro</t>
  </si>
  <si>
    <t>Segunda a Sexta</t>
  </si>
  <si>
    <t>Sábado</t>
  </si>
  <si>
    <t>70% TJLP (7% aa) + 30% TJ462 (TJLP + 1%)</t>
  </si>
  <si>
    <t>Vagas</t>
  </si>
  <si>
    <t>Soma</t>
  </si>
  <si>
    <t>Ganho efetivo da operação</t>
  </si>
  <si>
    <t>Contribuição Social Sobre Lucro - CSLL</t>
  </si>
  <si>
    <t>Imposto de Renda - IR</t>
  </si>
  <si>
    <t>Internet (P.O.S - Chip)</t>
  </si>
  <si>
    <t>Emplacamento, Licenciamento, Taxas e IPVA</t>
  </si>
  <si>
    <t>Férias (1 mês : 11 meses)</t>
  </si>
  <si>
    <t>Cartão de Crédito</t>
  </si>
  <si>
    <t>Cartão de Débito</t>
  </si>
  <si>
    <t>Comissão de Posto de Venda - PDV</t>
  </si>
  <si>
    <t>Sumário:</t>
  </si>
  <si>
    <t>Posto de Venda</t>
  </si>
  <si>
    <t>Busdoor</t>
  </si>
  <si>
    <t>Outdoor</t>
  </si>
  <si>
    <t>Rádio, Televisão e Mídias Digitais</t>
  </si>
  <si>
    <t>6.</t>
  </si>
  <si>
    <t>Diretoria</t>
  </si>
  <si>
    <t>Gerente Administrativo e Financeiro</t>
  </si>
  <si>
    <t>Sinalização Vertical</t>
  </si>
  <si>
    <t>Planilha 1 - Premissas Básicas para Determinação do Custo do Serviço</t>
  </si>
  <si>
    <t>Planilha 3 - Investimentos Iniciais</t>
  </si>
  <si>
    <t>Planilha 4 - Composição da Despesa com Pessoal</t>
  </si>
  <si>
    <t>Planilha 5 - Composição da Despesa com Benefício Social</t>
  </si>
  <si>
    <t>Planilha 6 - Composição da Despesa Geral</t>
  </si>
  <si>
    <t>Planilha 7 - Composição da Despesa com Veículo - Passeio de uso Administrativo</t>
  </si>
  <si>
    <t>Planilha 8 - Composição da Despesa com Veículo - Utilitário</t>
  </si>
  <si>
    <t>Planilha 9 - Composição da Despesa com Veículo - Motocicleta</t>
  </si>
  <si>
    <t>Planilha 10 - Composição da Depreciação de Veículo, Máquina e Equipamento</t>
  </si>
  <si>
    <t>Taxa de Respeito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</si>
  <si>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</si>
  <si>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</si>
  <si>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</si>
  <si>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</si>
  <si>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</si>
  <si>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</si>
  <si>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</si>
  <si>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</si>
  <si>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</si>
  <si>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</si>
  <si>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</si>
  <si>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</si>
  <si>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</si>
  <si>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</si>
  <si>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</si>
  <si>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</si>
  <si>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Período</t>
  </si>
  <si>
    <t>Automóvel</t>
  </si>
  <si>
    <t>Carga e Descarga</t>
  </si>
  <si>
    <t>Planilha 2 - Preços dos Insumos Básicos</t>
  </si>
  <si>
    <t>Período de Implantação</t>
  </si>
  <si>
    <t>Despesa com Pessoal</t>
  </si>
  <si>
    <t>Despesas Operacional</t>
  </si>
  <si>
    <t>Valor de Outorga</t>
  </si>
  <si>
    <t>colab.</t>
  </si>
  <si>
    <t>Fase I</t>
  </si>
  <si>
    <t>Fase II</t>
  </si>
  <si>
    <t>pç.</t>
  </si>
  <si>
    <t>(*) Quantidade de colaboradores que utilizam Uniforme e EPI.</t>
  </si>
  <si>
    <r>
      <t>Colaboradores</t>
    </r>
    <r>
      <rPr>
        <b/>
        <i/>
        <vertAlign val="superscript"/>
        <sz val="9"/>
        <color rgb="FFFF0000"/>
        <rFont val="Calibri"/>
        <family val="2"/>
        <scheme val="minor"/>
      </rPr>
      <t>(*)</t>
    </r>
  </si>
  <si>
    <t>Água e Esgoto</t>
  </si>
  <si>
    <t>Serviço de Terceiro:</t>
  </si>
  <si>
    <t>Operacionais:</t>
  </si>
  <si>
    <r>
      <t xml:space="preserve">Panfleto </t>
    </r>
    <r>
      <rPr>
        <i/>
        <sz val="8"/>
        <rFont val="Calibri"/>
        <family val="2"/>
        <scheme val="minor"/>
      </rPr>
      <t>(manual de instruções)</t>
    </r>
  </si>
  <si>
    <t>Seguro de Vida, Invalidez e Funeral:</t>
  </si>
  <si>
    <t>Facilidades e Conveniências:</t>
  </si>
  <si>
    <t>Despesa Mensal</t>
  </si>
  <si>
    <t>Encargo
Social</t>
  </si>
  <si>
    <t>Salário
Base</t>
  </si>
  <si>
    <t>Quantidade
Anual</t>
  </si>
  <si>
    <t>Preço
Unitário</t>
  </si>
  <si>
    <t>Investimento</t>
  </si>
  <si>
    <t>Total dos Investimentos</t>
  </si>
  <si>
    <t>Uniforme e EPI:</t>
  </si>
  <si>
    <t>Quantidade
Mesal</t>
  </si>
  <si>
    <r>
      <t xml:space="preserve">Preço
</t>
    </r>
    <r>
      <rPr>
        <i/>
        <sz val="8"/>
        <color theme="1"/>
        <rFont val="Calibri"/>
        <family val="2"/>
        <scheme val="minor"/>
      </rPr>
      <t>(R$/unid.)</t>
    </r>
  </si>
  <si>
    <t>n.</t>
  </si>
  <si>
    <t>o.</t>
  </si>
  <si>
    <t>p.</t>
  </si>
  <si>
    <t>q.</t>
  </si>
  <si>
    <r>
      <t>Lavação e Higienização</t>
    </r>
    <r>
      <rPr>
        <sz val="9"/>
        <color rgb="FFFF0000"/>
        <rFont val="Calibri"/>
        <family val="2"/>
        <scheme val="minor"/>
      </rPr>
      <t>**</t>
    </r>
  </si>
  <si>
    <t>2.6.</t>
  </si>
  <si>
    <t>Depreciação de Sinalização Vertical</t>
  </si>
  <si>
    <t>Depreciação de Sinalização Horizontal</t>
  </si>
  <si>
    <r>
      <t xml:space="preserve">Vida Útil
</t>
    </r>
    <r>
      <rPr>
        <i/>
        <sz val="8"/>
        <rFont val="Calibri"/>
        <family val="2"/>
        <scheme val="minor"/>
      </rPr>
      <t>(anos)</t>
    </r>
  </si>
  <si>
    <t>Depreciação de Máquinas e Equipamentos</t>
  </si>
  <si>
    <t>Custo Mensal</t>
  </si>
  <si>
    <t>Máquinas e Equipamentos</t>
  </si>
  <si>
    <t>2 anos</t>
  </si>
  <si>
    <t>5.4.</t>
  </si>
  <si>
    <t>5.5.</t>
  </si>
  <si>
    <t>5.6.</t>
  </si>
  <si>
    <t>5.7.</t>
  </si>
  <si>
    <t>P6</t>
  </si>
  <si>
    <t>Descrição dos Itens</t>
  </si>
  <si>
    <t>Depesa com Depreciação de Capital</t>
  </si>
  <si>
    <t>Despesa com Benefício Social, Uniforme e EPI</t>
  </si>
  <si>
    <t>Participação da Despesa com Pessoal</t>
  </si>
  <si>
    <t>Participação da Despesa com Benefício Social, Uniforme e EPI</t>
  </si>
  <si>
    <t>Participação da Despesa com Veículo</t>
  </si>
  <si>
    <t>Participação da Despesa com Depreciação de Capital</t>
  </si>
  <si>
    <t>Participação da Despesa com Arrecadação</t>
  </si>
  <si>
    <t>Participação</t>
  </si>
  <si>
    <t>Veículo - Fase I</t>
  </si>
  <si>
    <t>Custo Mensal - Fase I</t>
  </si>
  <si>
    <t>Veículo - Fase II</t>
  </si>
  <si>
    <t>Custo Mensal - Fase II</t>
  </si>
  <si>
    <r>
      <t xml:space="preserve">Preço
</t>
    </r>
    <r>
      <rPr>
        <i/>
        <sz val="8"/>
        <rFont val="Calibri"/>
        <family val="2"/>
        <scheme val="minor"/>
      </rPr>
      <t>(R$/veic.mês)</t>
    </r>
  </si>
  <si>
    <r>
      <t xml:space="preserve">Preço
</t>
    </r>
    <r>
      <rPr>
        <i/>
        <sz val="8"/>
        <color rgb="FF000000"/>
        <rFont val="Calibri"/>
        <family val="2"/>
        <scheme val="minor"/>
      </rPr>
      <t>(R$/und.)</t>
    </r>
  </si>
  <si>
    <t>Impressora Térmica Portátil</t>
  </si>
  <si>
    <t>A. Demonstrativo de Resultado Econômico - DRE</t>
  </si>
  <si>
    <t>Descarte ao final da Concessão</t>
  </si>
  <si>
    <t>Atualização Monetária pelo Índice de Preços ao Consumidor Amplo - IPCA</t>
  </si>
  <si>
    <t>Projeção de Crescimento</t>
  </si>
  <si>
    <t>Taxa de Ocupação Efetiva</t>
  </si>
  <si>
    <r>
      <t xml:space="preserve">Tarifa Básica de Utilização </t>
    </r>
    <r>
      <rPr>
        <i/>
        <sz val="8"/>
        <color indexed="8"/>
        <rFont val="Calibri"/>
        <family val="2"/>
        <scheme val="minor"/>
      </rPr>
      <t>(R$/hora)</t>
    </r>
  </si>
  <si>
    <t>Receita Bruta</t>
  </si>
  <si>
    <t>11.1.</t>
  </si>
  <si>
    <t>11.2.</t>
  </si>
  <si>
    <t>11.3.</t>
  </si>
  <si>
    <t>11.4.</t>
  </si>
  <si>
    <t>Utilização</t>
  </si>
  <si>
    <t>B. Fluxo de Caixa</t>
  </si>
  <si>
    <t>Campanha Divulgação de Utilização do Sistema</t>
  </si>
  <si>
    <t>Facilicades e Conveniências</t>
  </si>
  <si>
    <t>23.</t>
  </si>
  <si>
    <t>24.</t>
  </si>
  <si>
    <t>25.</t>
  </si>
  <si>
    <t>26.</t>
  </si>
  <si>
    <t>27.</t>
  </si>
  <si>
    <t>27.1.</t>
  </si>
  <si>
    <t>27.2.</t>
  </si>
  <si>
    <t>27.3.</t>
  </si>
  <si>
    <t>27.4.</t>
  </si>
  <si>
    <t>27.5.</t>
  </si>
  <si>
    <t>27.6.</t>
  </si>
  <si>
    <t>Prazo de Concessão</t>
  </si>
  <si>
    <t>27.7.</t>
  </si>
  <si>
    <t>27.8.</t>
  </si>
  <si>
    <t>Taxa de Ocupação Inicial</t>
  </si>
  <si>
    <t>27.9.</t>
  </si>
  <si>
    <t>27.11.</t>
  </si>
  <si>
    <t>27.12.</t>
  </si>
  <si>
    <t>27.13.</t>
  </si>
  <si>
    <t>27.14.</t>
  </si>
  <si>
    <t>27.15.</t>
  </si>
  <si>
    <t>Assistência Médica e Hospitalar</t>
  </si>
  <si>
    <t>Uniforme</t>
  </si>
  <si>
    <t>EPI</t>
  </si>
  <si>
    <t>Demais Sinalizações</t>
  </si>
  <si>
    <t>Depreciação das Demais Sinalizações</t>
  </si>
  <si>
    <t>5.8.</t>
  </si>
  <si>
    <t>mm/aa a mm/aa</t>
  </si>
  <si>
    <r>
      <t>Bonificação em relação a Outorga</t>
    </r>
    <r>
      <rPr>
        <i/>
        <sz val="8"/>
        <color theme="1"/>
        <rFont val="Calibri"/>
        <family val="2"/>
        <scheme val="minor"/>
      </rPr>
      <t xml:space="preserve"> (vaga/mês)</t>
    </r>
  </si>
  <si>
    <r>
      <t xml:space="preserve">Taxa de Desconto - WACC </t>
    </r>
    <r>
      <rPr>
        <i/>
        <sz val="8"/>
        <color theme="1"/>
        <rFont val="Calibri"/>
        <family val="2"/>
        <scheme val="minor"/>
      </rPr>
      <t>(% a.a.)</t>
    </r>
  </si>
  <si>
    <t>Ocorrência Anual</t>
  </si>
  <si>
    <t>12</t>
  </si>
  <si>
    <t>Custo Anual</t>
  </si>
  <si>
    <t>Planilha 11 - Projeção da Depreciação do Veículo</t>
  </si>
  <si>
    <t>Planilha 12 - Encargos Sociais</t>
  </si>
  <si>
    <t>Planilha 13 - Orçamento do Custo do Serviço - FASE I</t>
  </si>
  <si>
    <t>Planilha 14 - Orçamento do Custo do Serviço - FASE II</t>
  </si>
  <si>
    <t>Avenida Dom Pedro II</t>
  </si>
  <si>
    <t>Av. Luiz de Camões</t>
  </si>
  <si>
    <t>Afonso Ribeiro</t>
  </si>
  <si>
    <t>Aristiliano Ramos</t>
  </si>
  <si>
    <t>Benjamin Constant</t>
  </si>
  <si>
    <t>Caetano Vieira da Costa</t>
  </si>
  <si>
    <t>Carlos Jofre do Amaral</t>
  </si>
  <si>
    <t>Coronel Córdova</t>
  </si>
  <si>
    <t>A.</t>
  </si>
  <si>
    <t>B.</t>
  </si>
  <si>
    <t>C.</t>
  </si>
  <si>
    <t>Uniforme e EPI</t>
  </si>
  <si>
    <t>D.</t>
  </si>
  <si>
    <t>Mão de Obra de Pessoal:</t>
  </si>
  <si>
    <t>Benefícios Sociais:</t>
  </si>
  <si>
    <t>Auxílio Alimentação</t>
  </si>
  <si>
    <t>Vale Transporte</t>
  </si>
  <si>
    <t>Seguro de Vida, Invalidez e Funeral</t>
  </si>
  <si>
    <t>Outras Despesas:</t>
  </si>
  <si>
    <t>Administrativas</t>
  </si>
  <si>
    <t>Serviço de Terceiro</t>
  </si>
  <si>
    <t>Operacionais</t>
  </si>
  <si>
    <r>
      <t>Material de Expediente</t>
    </r>
    <r>
      <rPr>
        <i/>
        <sz val="8"/>
        <rFont val="Calibri"/>
        <family val="2"/>
        <scheme val="minor"/>
      </rPr>
      <t xml:space="preserve"> (bobina, talonário, etc.)</t>
    </r>
  </si>
  <si>
    <t>Material de Limpeza e Conservação</t>
  </si>
  <si>
    <t>Veículos</t>
  </si>
  <si>
    <t>Central Telefônica com gravação</t>
  </si>
  <si>
    <r>
      <t>Gerador de Energia</t>
    </r>
    <r>
      <rPr>
        <i/>
        <sz val="8"/>
        <rFont val="Calibri"/>
        <family val="2"/>
        <scheme val="minor"/>
      </rPr>
      <t xml:space="preserve"> (55 Kva/380/220V 75 - Trifásico)</t>
    </r>
  </si>
  <si>
    <r>
      <t xml:space="preserve">Nobreak </t>
    </r>
    <r>
      <rPr>
        <i/>
        <sz val="8"/>
        <rFont val="Calibri"/>
        <family val="2"/>
        <scheme val="minor"/>
      </rPr>
      <t>(1500VA)</t>
    </r>
  </si>
  <si>
    <r>
      <t xml:space="preserve">Estabilizador </t>
    </r>
    <r>
      <rPr>
        <i/>
        <sz val="8"/>
        <rFont val="Calibri"/>
        <family val="2"/>
        <scheme val="minor"/>
      </rPr>
      <t>(600VA)</t>
    </r>
  </si>
  <si>
    <t>Equipamentos Eletrônicos</t>
  </si>
  <si>
    <t>Sinalização</t>
  </si>
  <si>
    <t>Campanha de Divulgação de Utilização do Sistema</t>
  </si>
  <si>
    <t>Jaqueta</t>
  </si>
  <si>
    <t>Subtotal</t>
  </si>
  <si>
    <t>Total da Despesa Anual</t>
  </si>
  <si>
    <t>Total da Despesa Mensal</t>
  </si>
  <si>
    <t>Premissas Básicas:</t>
  </si>
  <si>
    <t>Informação Técnica do Veículo</t>
  </si>
  <si>
    <t>Caraterísticas</t>
  </si>
  <si>
    <t>Informação Financeira do Veículo</t>
  </si>
  <si>
    <t>Resultado</t>
  </si>
  <si>
    <t>Informação Operacional do Veículo</t>
  </si>
  <si>
    <t>Memória de Cálculo:</t>
  </si>
  <si>
    <t>Und.</t>
  </si>
  <si>
    <t>Ocorrência anual</t>
  </si>
  <si>
    <t>Custo Fixo Anual</t>
  </si>
  <si>
    <r>
      <t xml:space="preserve">Preço Unitário
</t>
    </r>
    <r>
      <rPr>
        <i/>
        <sz val="8"/>
        <rFont val="Calibri"/>
        <family val="2"/>
        <scheme val="minor"/>
      </rPr>
      <t>(R$)</t>
    </r>
  </si>
  <si>
    <t>Combustível</t>
  </si>
  <si>
    <t>Lubrificante</t>
  </si>
  <si>
    <t>Fluídos</t>
  </si>
  <si>
    <t>Rodagem</t>
  </si>
  <si>
    <t>Lavação e Higienização</t>
  </si>
  <si>
    <r>
      <t xml:space="preserve">Fator Consumo
</t>
    </r>
    <r>
      <rPr>
        <i/>
        <sz val="8"/>
        <rFont val="Calibri"/>
        <family val="2"/>
        <scheme val="minor"/>
      </rPr>
      <t>(km)</t>
    </r>
  </si>
  <si>
    <t>Depreciação do Capital</t>
  </si>
  <si>
    <t>Quilometragem</t>
  </si>
  <si>
    <r>
      <t>Valor Residual</t>
    </r>
    <r>
      <rPr>
        <i/>
        <sz val="8"/>
        <rFont val="Calibri"/>
        <family val="2"/>
        <scheme val="minor"/>
      </rPr>
      <t xml:space="preserve">
(%)</t>
    </r>
  </si>
  <si>
    <t>Depreciação por Tipo de Veículos</t>
  </si>
  <si>
    <t>Frota Vinculada e Quilometragem Média Mensal</t>
  </si>
  <si>
    <t/>
  </si>
  <si>
    <t>Custo Fixo Mensal - Fase I</t>
  </si>
  <si>
    <t>Custo Fixo Mensal - Fase II</t>
  </si>
  <si>
    <t>Quantidade de Veículo - Fase I</t>
  </si>
  <si>
    <t>Quantidade de Veículo - Fase II</t>
  </si>
  <si>
    <t>Custo Variável Mensal - Fase I</t>
  </si>
  <si>
    <t>Custo Variável Mensal - Fase II</t>
  </si>
  <si>
    <t>Execução Plena do Serviço</t>
  </si>
  <si>
    <t>Número Anual de Vaga/Hora Equivalente</t>
  </si>
  <si>
    <t>Tributos e Repasses sobre o Faturamento</t>
  </si>
  <si>
    <t>Receita Líquida</t>
  </si>
  <si>
    <r>
      <t>Custos Operacionais (</t>
    </r>
    <r>
      <rPr>
        <i/>
        <sz val="8"/>
        <color indexed="8"/>
        <rFont val="Calibri"/>
        <family val="2"/>
        <scheme val="minor"/>
      </rPr>
      <t>R$/ano)</t>
    </r>
  </si>
  <si>
    <r>
      <t>EBITDA (</t>
    </r>
    <r>
      <rPr>
        <b/>
        <i/>
        <sz val="9"/>
        <color indexed="8"/>
        <rFont val="Calibri"/>
        <family val="2"/>
        <scheme val="minor"/>
      </rPr>
      <t>Lucro antes de juros, impostos, depreciação e amortização)</t>
    </r>
  </si>
  <si>
    <r>
      <t xml:space="preserve">Depreciação </t>
    </r>
    <r>
      <rPr>
        <i/>
        <sz val="8"/>
        <color theme="1"/>
        <rFont val="Calibri"/>
        <family val="2"/>
        <scheme val="minor"/>
      </rPr>
      <t>(R$/ano)</t>
    </r>
  </si>
  <si>
    <r>
      <t>EBIT</t>
    </r>
    <r>
      <rPr>
        <b/>
        <i/>
        <sz val="9"/>
        <color indexed="8"/>
        <rFont val="Calibri"/>
        <family val="2"/>
        <scheme val="minor"/>
      </rPr>
      <t xml:space="preserve"> </t>
    </r>
    <r>
      <rPr>
        <i/>
        <sz val="8"/>
        <color theme="1"/>
        <rFont val="Calibri"/>
        <family val="2"/>
        <scheme val="minor"/>
      </rPr>
      <t>(Lucro antes de juros e imposto de renda)</t>
    </r>
  </si>
  <si>
    <t>Despesas com Arrecadação</t>
  </si>
  <si>
    <t>Bonificação</t>
  </si>
  <si>
    <t>Imposto de Renda e CSLL</t>
  </si>
  <si>
    <t>Lucro Líquido do Exercício</t>
  </si>
  <si>
    <t>Valores Não Desembolsados</t>
  </si>
  <si>
    <t>Fluxo de Caixa Operacional</t>
  </si>
  <si>
    <t>Revenda</t>
  </si>
  <si>
    <t>Fluxo de Caixa dos Investimentos</t>
  </si>
  <si>
    <t>Fluxo de Caixa Livre</t>
  </si>
  <si>
    <r>
      <t>EBT</t>
    </r>
    <r>
      <rPr>
        <i/>
        <sz val="8"/>
        <color theme="1"/>
        <rFont val="Calibri"/>
        <family val="2"/>
        <scheme val="minor"/>
      </rPr>
      <t xml:space="preserve"> (Lucro antes de imposto de renda)</t>
    </r>
  </si>
  <si>
    <t>Valor de Outorga Mínima por vaga</t>
  </si>
  <si>
    <t>Diferença entre Outorga Mínima e o Valor Proposto</t>
  </si>
  <si>
    <t>Investimento na Concessão</t>
  </si>
  <si>
    <r>
      <t xml:space="preserve">Tarifa Básica de Utilização </t>
    </r>
    <r>
      <rPr>
        <i/>
        <sz val="8"/>
        <color theme="1"/>
        <rFont val="Calibri"/>
        <family val="2"/>
        <scheme val="minor"/>
      </rPr>
      <t>(hora/vaga)</t>
    </r>
  </si>
  <si>
    <r>
      <t xml:space="preserve">Valor de Outorga Mínimo </t>
    </r>
    <r>
      <rPr>
        <i/>
        <sz val="8"/>
        <color theme="1"/>
        <rFont val="Calibri"/>
        <family val="2"/>
        <scheme val="minor"/>
      </rPr>
      <t>(vaga/mês)</t>
    </r>
  </si>
  <si>
    <r>
      <t xml:space="preserve">Valor de Outorga Proposto </t>
    </r>
    <r>
      <rPr>
        <i/>
        <sz val="8"/>
        <color theme="1"/>
        <rFont val="Calibri"/>
        <family val="2"/>
        <scheme val="minor"/>
      </rPr>
      <t>(vaga/mês)</t>
    </r>
  </si>
  <si>
    <t>Correia Pinto</t>
  </si>
  <si>
    <t>Cruz e Souza</t>
  </si>
  <si>
    <t>Emiliano Ramos</t>
  </si>
  <si>
    <t>Fausto de Souza</t>
  </si>
  <si>
    <t>Frei Justino</t>
  </si>
  <si>
    <t>Frei Rogério</t>
  </si>
  <si>
    <t>Governador Jorge Lacerda</t>
  </si>
  <si>
    <t>Hercílio Luz</t>
  </si>
  <si>
    <t>João de Castro</t>
  </si>
  <si>
    <t>João G da Silva</t>
  </si>
  <si>
    <t>Jorge Lacerda</t>
  </si>
  <si>
    <t>Lauro Muller</t>
  </si>
  <si>
    <t>Manoel Thiago de Castro</t>
  </si>
  <si>
    <t>Marechal Deodoro</t>
  </si>
  <si>
    <t>Martinho Nerbas</t>
  </si>
  <si>
    <t>Monte Castelo</t>
  </si>
  <si>
    <t>Nereu Ramos</t>
  </si>
  <si>
    <t>Professor Walter Daches</t>
  </si>
  <si>
    <t>Quintino Bocaiúva</t>
  </si>
  <si>
    <t>Rui Barbosa</t>
  </si>
  <si>
    <t>Santa Cruz</t>
  </si>
  <si>
    <t>Serafim de Moura</t>
  </si>
  <si>
    <t>Sofia Moritz</t>
  </si>
  <si>
    <t>Vidal Ramos Júnior</t>
  </si>
  <si>
    <t>Praça João Ribeiro</t>
  </si>
  <si>
    <t>Praça Siqueira Campos</t>
  </si>
  <si>
    <t>Praça Waldo da Costa</t>
  </si>
  <si>
    <t>Otacílio Vieira da Costa</t>
  </si>
  <si>
    <t>Idoso</t>
  </si>
  <si>
    <t>Emergência</t>
  </si>
  <si>
    <t>Segurança</t>
  </si>
  <si>
    <r>
      <t xml:space="preserve">Paraciclo </t>
    </r>
    <r>
      <rPr>
        <i/>
        <sz val="8"/>
        <rFont val="Calibri"/>
        <family val="2"/>
        <scheme val="minor"/>
      </rPr>
      <t>(metálico tubular galvanizado)</t>
    </r>
  </si>
  <si>
    <t>Paraciclo</t>
  </si>
  <si>
    <t>Dias por
Período</t>
  </si>
  <si>
    <r>
      <t xml:space="preserve">Automóveis
</t>
    </r>
    <r>
      <rPr>
        <i/>
        <sz val="8"/>
        <rFont val="Calibri"/>
        <family val="2"/>
        <scheme val="minor"/>
      </rPr>
      <t>(azul)</t>
    </r>
  </si>
  <si>
    <r>
      <t xml:space="preserve">Motociclieta
</t>
    </r>
    <r>
      <rPr>
        <i/>
        <sz val="8"/>
        <color theme="0"/>
        <rFont val="Calibri"/>
        <family val="2"/>
        <scheme val="minor"/>
      </rPr>
      <t>(preta)</t>
    </r>
  </si>
  <si>
    <r>
      <t xml:space="preserve">Idoso
</t>
    </r>
    <r>
      <rPr>
        <i/>
        <sz val="8"/>
        <rFont val="Calibri"/>
        <family val="2"/>
        <scheme val="minor"/>
      </rPr>
      <t>(verde)</t>
    </r>
  </si>
  <si>
    <t>Total de Vagas do Sistema</t>
  </si>
  <si>
    <t>Pagas</t>
  </si>
  <si>
    <t>Relação de Vagas Disponibilizadas por Zona</t>
  </si>
  <si>
    <t>Zona</t>
  </si>
  <si>
    <t>Nomenclatura</t>
  </si>
  <si>
    <t>Cor</t>
  </si>
  <si>
    <t>Amarela</t>
  </si>
  <si>
    <t>Vermelha</t>
  </si>
  <si>
    <t>Rosa</t>
  </si>
  <si>
    <t>Azul</t>
  </si>
  <si>
    <t>Preta</t>
  </si>
  <si>
    <t>Verde</t>
  </si>
  <si>
    <t>Branca</t>
  </si>
  <si>
    <r>
      <t xml:space="preserve">Tempo máximo de permanência
</t>
    </r>
    <r>
      <rPr>
        <i/>
        <sz val="8"/>
        <rFont val="Calibri"/>
        <family val="2"/>
        <scheme val="minor"/>
      </rPr>
      <t>(hora)</t>
    </r>
  </si>
  <si>
    <t>N/A</t>
  </si>
  <si>
    <t>Quinze de Novembro</t>
  </si>
  <si>
    <t>Dr. Carmosino Camargo</t>
  </si>
  <si>
    <t>Humberto de Campos</t>
  </si>
  <si>
    <t>Sen. Salgado Filho</t>
  </si>
  <si>
    <t>Pedro Álvares Cabral</t>
  </si>
  <si>
    <t>Afonso Pena</t>
  </si>
  <si>
    <t>Nilo Peçanha</t>
  </si>
  <si>
    <t>Ano Base</t>
  </si>
  <si>
    <t>Referência anual é o ano de 2019, para a estimativa dos preços dos insumos e base de cálculo.
Valores estão baseados nos dados e informações do Projeto Básico.</t>
  </si>
  <si>
    <t>Ocupação
da Vaga</t>
  </si>
  <si>
    <r>
      <t>Cabem 5 (cinco</t>
    </r>
    <r>
      <rPr>
        <sz val="9"/>
        <color rgb="FF000000"/>
        <rFont val="Calibri"/>
        <family val="2"/>
        <scheme val="minor"/>
      </rPr>
      <t>) motocicletas em cada vaga correspondente a um veículo</t>
    </r>
  </si>
  <si>
    <t>Previsão de investimentos em equipamentos, dispositivos eletrônicos, parquímetros e sistemas, aplicativos e infraestrutura operacional, considerando as 2 fases de implantação.</t>
  </si>
  <si>
    <t>Os custos operacionais e demais gastos incorridos na execução dos serviços serão de competência da Concessionária, assim como o gerenciamento dos serviços, cabendo à Concessionária recolher aos cofres públicos municipais o valor da outorga onerosa, assim como, os demais tributos.</t>
  </si>
  <si>
    <t>Tarifa Inicial fixada no Edital</t>
  </si>
  <si>
    <t>Proposta Comercial</t>
  </si>
  <si>
    <t>Premissas para o cálculo:</t>
  </si>
  <si>
    <t>Índice</t>
  </si>
  <si>
    <t>EMBI+Risco-Brasil</t>
  </si>
  <si>
    <t>http://ipeadata.gov.br/ExibeSerie.aspx?serid=40940&amp;module=Mhttp://ipeadata.gov.br/ExibeSerie.aspx?serid=40940&amp;module=M</t>
  </si>
  <si>
    <t>SELIC</t>
  </si>
  <si>
    <t>https://www.bcb.gov.br/controleinflacao/historicotaxasjuros</t>
  </si>
  <si>
    <t>https://www.bcb.gov.br/acessoinformacao/legado?url=https:%2F%2Fwww4.bcb.gov.br%2Fpec%2Ftaxas%2Fport%2Fptaxnpesq.asp%3Fid%3Dtxcotacao</t>
  </si>
  <si>
    <t>https://tradingeconomics.com/brazil/government-bond-yield</t>
  </si>
  <si>
    <t>US 10Y - Government Bond</t>
  </si>
  <si>
    <t>https://www.bloomberg.com/quote/USGG10YR:IND</t>
  </si>
  <si>
    <t>https://www1.folha.uol.com.br/mercado/2019/05/banco-central-dos-eua-mantem-juros-entre-225-e-25-ao-ano.shtml</t>
  </si>
  <si>
    <t>Inflação - EUA</t>
  </si>
  <si>
    <t>https://pt.inflation.eu/taxas-de-inflacao/estados-unidos/inflacao-historica/ipc-inflacao-estados-unidos.aspx</t>
  </si>
  <si>
    <t>Inflação - BRA</t>
  </si>
  <si>
    <t>https://pt.global-rates.com/estatisticas-economicas/inflacao/indice-de-precos-ao-consumidor/ipc/brasil.aspx</t>
  </si>
  <si>
    <t>BNDES (Custo Financeiro)</t>
  </si>
  <si>
    <t>http://pages.stern.nyu.edu/~adamodar/</t>
  </si>
  <si>
    <t>CSLL e IR</t>
  </si>
  <si>
    <t>Remuneração básica BNDES (Taxa do BNDES)</t>
  </si>
  <si>
    <t>Taxa de intermediação financeira (Taxa do Agente)</t>
  </si>
  <si>
    <t>Capital Próprio</t>
  </si>
  <si>
    <t>Capital de Terceiro</t>
  </si>
  <si>
    <t>A. Cálculo:</t>
  </si>
  <si>
    <t>Defina o risco de equilíbrio ou a taxa livre de risco. O investimento com menor risco são os títulos da dívida do governo dos EUA, isto é, há uma chance muito remota de que o governo americano dê um calote. Por essa razão, a taxa de retorno desses títulos é sempre usada como uma aproximação para a taxa de retorno livre de risco. Outra aproximação é a LIBOR ("London interbank offer rate" - Taxa interbancária de Londres).
Determine a taxa livre de risco. Novamente, como os títulos possuem a confiança e o crédito do governo dos EUA, usaremos os títulos do governo de 10 anos como uma aproximação para a taxa livre de risco. Essa é a taxa básica.</t>
  </si>
  <si>
    <t>Utilizar a taxa SELIC</t>
  </si>
  <si>
    <t>Determine a taxa de retorno de mercado.
Encontre o prêmio de risco de mercado. Encontre a diferença entre a taxa média de retorno de mercado e a taxa livre de risco.
Diferença entre a taxa SELIC e a taxa livre de risco (U.S. Tr.Bond).</t>
  </si>
  <si>
    <t>Website Damodaran
Online</t>
  </si>
  <si>
    <t>Adotando como referência a base de dados de Aswath Damodaran que contempla empresas internacionais de transporte público, identificou-se os respectivos Betas, o perfil de endividamento e os impostos cobrados em seus respectivos países.</t>
  </si>
  <si>
    <t>Empresa (D=25%)</t>
  </si>
  <si>
    <t>Website Damodaran Online</t>
  </si>
  <si>
    <t>Média  anual do índice EMBI+- Emerging Markets Bond. Corresponde ao spread entre os títulos da dívida externa brasileira e os títulos da dívida pública americana.</t>
  </si>
  <si>
    <r>
      <t xml:space="preserve">Re </t>
    </r>
    <r>
      <rPr>
        <i/>
        <sz val="8"/>
        <color theme="1"/>
        <rFont val="Calibri"/>
        <family val="2"/>
        <scheme val="minor"/>
      </rPr>
      <t>(US, nominal)</t>
    </r>
  </si>
  <si>
    <t>Resumo WACC</t>
  </si>
  <si>
    <t>Referências:</t>
  </si>
  <si>
    <t>Vagas Pagas</t>
  </si>
  <si>
    <t>Vagas Gratuitas</t>
  </si>
  <si>
    <t>Vagas Zona Azul</t>
  </si>
  <si>
    <t>Legenda:</t>
  </si>
  <si>
    <t>(*)</t>
  </si>
  <si>
    <t>Ano 0</t>
  </si>
  <si>
    <t>Implantação da
Fase I e II</t>
  </si>
  <si>
    <t>Período:</t>
  </si>
  <si>
    <t>27.10.</t>
  </si>
  <si>
    <t>Tributos e Repasses:</t>
  </si>
  <si>
    <t>Horas Disponíveis
por Período</t>
  </si>
  <si>
    <t>Horas por Zona</t>
  </si>
  <si>
    <t>Horas Úteis
Equivalentes</t>
  </si>
  <si>
    <r>
      <t>PNE</t>
    </r>
    <r>
      <rPr>
        <i/>
        <vertAlign val="superscript"/>
        <sz val="8"/>
        <color theme="1"/>
        <rFont val="Calibri"/>
        <family val="2"/>
        <scheme val="minor"/>
      </rPr>
      <t>(*)</t>
    </r>
  </si>
  <si>
    <t>PNE = Portador de Necessidade Especial.</t>
  </si>
  <si>
    <t>PNE</t>
  </si>
  <si>
    <r>
      <t xml:space="preserve">PNE
</t>
    </r>
    <r>
      <rPr>
        <i/>
        <sz val="8"/>
        <rFont val="Calibri"/>
        <family val="2"/>
        <scheme val="minor"/>
      </rPr>
      <t>(branca)</t>
    </r>
  </si>
  <si>
    <t>A. Vagas isentas de pagamento</t>
  </si>
  <si>
    <t>B. Vagas que exigem pagamento</t>
  </si>
  <si>
    <t>Participação em relação ao total de vagas:</t>
  </si>
  <si>
    <t>Planilha 15 - Orçamento Anual do Custo do Serviço - ANO 1</t>
  </si>
  <si>
    <t>Planilha 16 - Orçamento Anual do Custo do Serviço - ANO 2</t>
  </si>
  <si>
    <t>Planilha 17 - Fluxo de Caixa Projetado</t>
  </si>
  <si>
    <r>
      <t xml:space="preserve">Planilha 18 - Cálculo da WACC </t>
    </r>
    <r>
      <rPr>
        <i/>
        <sz val="9"/>
        <color theme="1"/>
        <rFont val="Calibri"/>
        <family val="2"/>
        <scheme val="minor"/>
      </rPr>
      <t>(Weighted Average Capital Cost)</t>
    </r>
  </si>
  <si>
    <r>
      <t>Computador</t>
    </r>
    <r>
      <rPr>
        <i/>
        <sz val="8"/>
        <rFont val="Calibri"/>
        <family val="2"/>
        <scheme val="minor"/>
      </rPr>
      <t xml:space="preserve"> (CPU + tela 21,5" + teclado + mouse)</t>
    </r>
  </si>
  <si>
    <t>Manutenção e Reposição de Sinalização Vertical</t>
  </si>
  <si>
    <t>Manutenção e Reposição de Sinalização Horizontal - Legenda</t>
  </si>
  <si>
    <t>Manutenção e Reposição de Sinalização Horizontal - Bordo</t>
  </si>
  <si>
    <t>Bobina - P.O.S.</t>
  </si>
  <si>
    <r>
      <t>Sinalização Vertical</t>
    </r>
    <r>
      <rPr>
        <i/>
        <sz val="8"/>
        <rFont val="Calibri"/>
        <family val="2"/>
        <scheme val="minor"/>
      </rPr>
      <t xml:space="preserve"> (placa)</t>
    </r>
  </si>
  <si>
    <r>
      <t>Sinalização Horizontal - Legenda</t>
    </r>
    <r>
      <rPr>
        <i/>
        <sz val="8"/>
        <rFont val="Calibri"/>
        <family val="2"/>
        <scheme val="minor"/>
      </rPr>
      <t xml:space="preserve"> (m</t>
    </r>
    <r>
      <rPr>
        <i/>
        <vertAlign val="superscript"/>
        <sz val="8"/>
        <rFont val="Calibri"/>
        <family val="2"/>
        <scheme val="minor"/>
      </rPr>
      <t>2</t>
    </r>
    <r>
      <rPr>
        <i/>
        <sz val="8"/>
        <rFont val="Calibri"/>
        <family val="2"/>
        <scheme val="minor"/>
      </rPr>
      <t>)</t>
    </r>
  </si>
  <si>
    <r>
      <t xml:space="preserve">Sinalização Horizontal - Bordo </t>
    </r>
    <r>
      <rPr>
        <i/>
        <sz val="8"/>
        <rFont val="Calibri"/>
        <family val="2"/>
        <scheme val="minor"/>
      </rPr>
      <t>(m</t>
    </r>
    <r>
      <rPr>
        <i/>
        <vertAlign val="superscript"/>
        <sz val="8"/>
        <rFont val="Calibri"/>
        <family val="2"/>
        <scheme val="minor"/>
      </rPr>
      <t>2</t>
    </r>
    <r>
      <rPr>
        <i/>
        <sz val="8"/>
        <rFont val="Calibri"/>
        <family val="2"/>
        <scheme val="minor"/>
      </rPr>
      <t>)</t>
    </r>
  </si>
  <si>
    <t>Ano 1 - Fase I</t>
  </si>
  <si>
    <t>Ano 1 - Fase II</t>
  </si>
  <si>
    <t>Participação na Tarifa Básica de Utilização</t>
  </si>
  <si>
    <t>Percentual de Participação na Tarifa</t>
  </si>
  <si>
    <t>Percentual de Participação no Sistema</t>
  </si>
  <si>
    <t>D. Cálculo das horas para utilização das vagas</t>
  </si>
  <si>
    <t>C. Composição das Vagas Equivalentes</t>
  </si>
  <si>
    <t>mai/20 a dez/20</t>
  </si>
  <si>
    <t>jul/20 a dez/20</t>
  </si>
  <si>
    <t>jan/21 a dez/21</t>
  </si>
  <si>
    <t>jan/22 a dez/22</t>
  </si>
  <si>
    <t>jan/23 a dez/23</t>
  </si>
  <si>
    <t>jan/24 a dez/24</t>
  </si>
  <si>
    <t>jan/25 a dez/25</t>
  </si>
  <si>
    <t>jan/26 a dez/26</t>
  </si>
  <si>
    <t>jan/27 a dez/27</t>
  </si>
  <si>
    <t>jan/28 a dez/28</t>
  </si>
  <si>
    <t>jan/29 a dez/29</t>
  </si>
  <si>
    <t>jan/30 a dez/30</t>
  </si>
  <si>
    <t>jan/31 a dez/31</t>
  </si>
  <si>
    <t>jan/32 a dez/32</t>
  </si>
  <si>
    <t>jan/33 a dez/33</t>
  </si>
  <si>
    <t>jan/34 a dez/34</t>
  </si>
  <si>
    <r>
      <t xml:space="preserve">Horas Totais </t>
    </r>
    <r>
      <rPr>
        <i/>
        <sz val="8"/>
        <rFont val="Calibri"/>
        <family val="2"/>
        <scheme val="minor"/>
      </rPr>
      <t>(dia)</t>
    </r>
  </si>
  <si>
    <t>Vagas Equivalentes por Tipo</t>
  </si>
  <si>
    <t>jan/20 a dez/20</t>
  </si>
  <si>
    <t>E. Composição das Horas Úteis Equivalentes - FASE I</t>
  </si>
  <si>
    <t>F. Composição das Horas Úteis Equivalentes - FASE II</t>
  </si>
  <si>
    <t>G. Composição das Horas Úteis Equivalentes - EXECUÇÃO PLENA</t>
  </si>
  <si>
    <t xml:space="preserve">Número Anual de Vagas Pagantes Equivalentes </t>
  </si>
  <si>
    <t>Preço da Recapagem</t>
  </si>
  <si>
    <t>** Mínimo de duas lavagens  por mês.</t>
  </si>
  <si>
    <t>** Mínimo de duas lavagens por mês.</t>
  </si>
  <si>
    <t>Seguro Patrimonial</t>
  </si>
  <si>
    <t>Exames médico - Admissional e Dimensional</t>
  </si>
  <si>
    <t>Hospedagem - Armazenamento na Nuvem</t>
  </si>
  <si>
    <t>Bobina - Parquímetro</t>
  </si>
  <si>
    <t>Despesa com Depreciação de Capital</t>
  </si>
  <si>
    <t>Considera-se a taxa de inflação de longo prazo projetada dos Estados Unidos¹ e a projeção de inflação de longo prazo do Banco Central do Brasil (BACEN) na data de outubro de 2017 para obtenção do custo de capital próprio em moeda nacional.</t>
  </si>
  <si>
    <t>Planilha 19 - Demonstrativo de Vagas Ofertadas</t>
  </si>
  <si>
    <r>
      <t xml:space="preserve">Será implantado nos seguintes períodos:
</t>
    </r>
    <r>
      <rPr>
        <i/>
        <sz val="9"/>
        <color rgb="FF000000"/>
        <rFont val="Calibri"/>
        <family val="2"/>
        <scheme val="minor"/>
      </rPr>
      <t xml:space="preserve">       - Fase I = 4 (quatro) meses;
       - Fase II = 2 (dois) meses.</t>
    </r>
    <r>
      <rPr>
        <sz val="9"/>
        <color rgb="FF000000"/>
        <rFont val="Calibri"/>
        <family val="2"/>
        <scheme val="minor"/>
      </rPr>
      <t xml:space="preserve">
</t>
    </r>
    <r>
      <rPr>
        <b/>
        <sz val="9"/>
        <color rgb="FF000000"/>
        <rFont val="Calibri"/>
        <family val="2"/>
        <scheme val="minor"/>
      </rPr>
      <t>Totalizando 6 (seis) meses para implantação total das vagas.</t>
    </r>
  </si>
  <si>
    <r>
      <t xml:space="preserve">1 - </t>
    </r>
    <r>
      <rPr>
        <b/>
        <sz val="9"/>
        <color rgb="FF000000"/>
        <rFont val="Calibri"/>
        <family val="2"/>
        <scheme val="minor"/>
      </rPr>
      <t>Para 1 (uma) hora/vaga de ocupação será de, no máximo, R$ 2,50 (dois reais e cinquenta centavos</t>
    </r>
    <r>
      <rPr>
        <b/>
        <sz val="9"/>
        <color rgb="FF000000"/>
        <rFont val="Calibri"/>
        <family val="2"/>
        <scheme val="minor"/>
      </rPr>
      <t xml:space="preserve">), </t>
    </r>
    <r>
      <rPr>
        <sz val="9"/>
        <color rgb="FF000000"/>
        <rFont val="Calibri"/>
        <family val="2"/>
        <scheme val="minor"/>
      </rPr>
      <t>para veículos automotores de passageiros do tipo automóveis, caminhonetes e caminhonetas e similares e veículos de carga com capacidade de até 1 (uma) tonelada;
2 - O preço público por 1 (uma) hora/vaga de ocupação para ciclomotores, motocicletas, motonetas e similares corresponderá a 50% (cinquenta por cento) do preço da hora/vaga de automóveis e similares.</t>
    </r>
  </si>
  <si>
    <r>
      <t xml:space="preserve">1 - </t>
    </r>
    <r>
      <rPr>
        <b/>
        <sz val="9"/>
        <color rgb="FF000000"/>
        <rFont val="Calibri"/>
        <family val="2"/>
        <scheme val="minor"/>
      </rPr>
      <t>O Valor da Outorga Mínima é de R$ 50,00 (cinquenta reais</t>
    </r>
    <r>
      <rPr>
        <b/>
        <sz val="9"/>
        <color rgb="FF000000"/>
        <rFont val="Calibri"/>
        <family val="2"/>
        <scheme val="minor"/>
      </rPr>
      <t xml:space="preserve">) </t>
    </r>
    <r>
      <rPr>
        <sz val="9"/>
        <color rgb="FF000000"/>
        <rFont val="Calibri"/>
        <family val="2"/>
        <scheme val="minor"/>
      </rPr>
      <t>por vaga de estacionamento destinada para automóveis, caminhonetes, camionetas e similares;
2 - O Valor da Outorga referente a vaga de estacionamento destinadas a ciclomotores, motocicletas, motonetas e similares corresponderá a 25% (vinte e cinco por cento) do valor outorga proposta.</t>
    </r>
  </si>
  <si>
    <t>Motocicleta</t>
  </si>
  <si>
    <r>
      <t xml:space="preserve">Será realizado em 2 fases:
 </t>
    </r>
    <r>
      <rPr>
        <i/>
        <sz val="9"/>
        <color rgb="FF000000"/>
        <rFont val="Calibri"/>
        <family val="2"/>
        <scheme val="minor"/>
      </rPr>
      <t xml:space="preserve">      - Fase I = 2.073 vagas pagantes, sendo, 1.927 vagas pagas e 31 vagas gratuitas;
       - Fase II = 485 vagas totais, sendo, 463 vagas pagas e 1 vaga gratuita.</t>
    </r>
    <r>
      <rPr>
        <sz val="9"/>
        <color rgb="FF000000"/>
        <rFont val="Calibri"/>
        <family val="2"/>
        <scheme val="minor"/>
      </rPr>
      <t xml:space="preserve">
</t>
    </r>
    <r>
      <rPr>
        <b/>
        <sz val="9"/>
        <color rgb="FF000000"/>
        <rFont val="Calibri"/>
        <family val="2"/>
        <scheme val="minor"/>
      </rPr>
      <t>Totalizando 2.558 vagas totais, 2.389 vagas pagas e 31 vagas gratuitas, conforme demonstrado na Planilha 19 - Demonstrativo de Vagas Ofertadas.</t>
    </r>
  </si>
  <si>
    <t>Desenvolvimento de Aplicativos - App</t>
  </si>
  <si>
    <t>Desenvolvimento de Website</t>
  </si>
  <si>
    <t>Quantidade de Parquímetros</t>
  </si>
  <si>
    <t>Custos formulados em função da demanda e ajustados aos parâmetros e coeficientes de consumo previstos no Projeto Básico.</t>
  </si>
  <si>
    <t>Planilha 20 - Composição das Vagas e das Horas Equivalentes</t>
  </si>
  <si>
    <r>
      <t xml:space="preserve">WACC Real </t>
    </r>
    <r>
      <rPr>
        <i/>
        <sz val="11"/>
        <color theme="0"/>
        <rFont val="Calibri"/>
        <family val="2"/>
        <scheme val="minor"/>
      </rPr>
      <t>(Weighted Average Capital Cost)</t>
    </r>
  </si>
  <si>
    <r>
      <t xml:space="preserve">Serviço de Estacionamento Rotativo Pago - Área Azul
</t>
    </r>
    <r>
      <rPr>
        <b/>
        <sz val="14"/>
        <rFont val="Calibri"/>
        <family val="2"/>
      </rPr>
      <t>Município de Lages – SC</t>
    </r>
  </si>
  <si>
    <r>
      <t xml:space="preserve">Tempo máximo de permanência
</t>
    </r>
    <r>
      <rPr>
        <i/>
        <sz val="8"/>
        <rFont val="Calibri"/>
        <family val="2"/>
        <scheme val="minor"/>
      </rPr>
      <t>(minutos)</t>
    </r>
  </si>
  <si>
    <r>
      <t xml:space="preserve">Projeção de Crescimento </t>
    </r>
    <r>
      <rPr>
        <i/>
        <sz val="8"/>
        <color theme="1"/>
        <rFont val="Calibri"/>
        <family val="2"/>
        <scheme val="minor"/>
      </rPr>
      <t>(a.a.) (máximo = 2,5%)</t>
    </r>
  </si>
  <si>
    <t>Horas Anuais Disponíveis por Período</t>
  </si>
  <si>
    <t>Marrom</t>
  </si>
  <si>
    <r>
      <t xml:space="preserve">Carga/Desc.
</t>
    </r>
    <r>
      <rPr>
        <i/>
        <sz val="8"/>
        <color theme="0"/>
        <rFont val="Calibri"/>
        <family val="2"/>
        <scheme val="minor"/>
      </rPr>
      <t>(marrom)</t>
    </r>
  </si>
  <si>
    <t>Fase I = 36 parquímetros
Fase II = 9 parquímetros
Reserva Técnica = 10%</t>
  </si>
  <si>
    <t>Participação da Despesa com Taxa de Arrecadação</t>
  </si>
  <si>
    <t>Despesa com Taxe de Arrecadação</t>
  </si>
  <si>
    <t>Despesa com Taxa de Arrecadação</t>
  </si>
  <si>
    <r>
      <rPr>
        <b/>
        <sz val="18"/>
        <color theme="0"/>
        <rFont val="Calibri"/>
        <family val="2"/>
      </rPr>
      <t>ANEXO III.2</t>
    </r>
    <r>
      <rPr>
        <b/>
        <sz val="20"/>
        <color theme="0"/>
        <rFont val="Calibri"/>
        <family val="2"/>
      </rPr>
      <t xml:space="preserve">
</t>
    </r>
    <r>
      <rPr>
        <b/>
        <sz val="16"/>
        <color theme="0"/>
        <rFont val="Calibri"/>
        <family val="2"/>
      </rPr>
      <t>Proposta Comercial</t>
    </r>
  </si>
  <si>
    <r>
      <t>Do</t>
    </r>
    <r>
      <rPr>
        <b/>
        <sz val="9"/>
        <color rgb="FF000000"/>
        <rFont val="Calibri"/>
        <family val="2"/>
        <scheme val="minor"/>
      </rPr>
      <t xml:space="preserve"> Anexo III do Edital </t>
    </r>
    <r>
      <rPr>
        <sz val="9"/>
        <color rgb="FF000000"/>
        <rFont val="Calibri"/>
        <family val="2"/>
        <scheme val="minor"/>
      </rPr>
      <t xml:space="preserve">contam as orientações para o preenchimento uniformizado da </t>
    </r>
    <r>
      <rPr>
        <b/>
        <sz val="9"/>
        <color rgb="FF000000"/>
        <rFont val="Calibri"/>
        <family val="2"/>
        <scheme val="minor"/>
      </rPr>
      <t>Proposta Comercial</t>
    </r>
    <r>
      <rPr>
        <sz val="9"/>
        <color rgb="FF000000"/>
        <rFont val="Calibri"/>
        <family val="2"/>
        <scheme val="minor"/>
      </rPr>
      <t>, bem como, a composição dos investimentos, dos custos e despesas, para composição do Fluxo de Caixa Projetado.</t>
    </r>
  </si>
  <si>
    <t>de</t>
  </si>
  <si>
    <t>Nome completo do representante legal da Licitante</t>
  </si>
  <si>
    <t>Cargo/Função</t>
  </si>
  <si>
    <t>Razão Social da Licitante</t>
  </si>
  <si>
    <t xml:space="preserve">Lages (SC),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</si>
</sst>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2">
    <numFmt numFmtId="5" formatCode="&quot;R$&quot;\ #,##0;\-&quot;R$&quot;\ #,##0"/>
    <numFmt numFmtId="7" formatCode="&quot;R$&quot;\ #,##0.00;\-&quot;R$&quot;\ #,##0.00"/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#,##0.0000"/>
    <numFmt numFmtId="167" formatCode="0.0000"/>
    <numFmt numFmtId="168" formatCode="_(&quot;R$&quot;* #,##0.00_);_(&quot;R$&quot;* \(#,##0.00\);_(&quot;R$&quot;* &quot;-&quot;??_);_(@_)"/>
    <numFmt numFmtId="169" formatCode="#,##0.000"/>
    <numFmt numFmtId="170" formatCode="0.000000"/>
    <numFmt numFmtId="171" formatCode="0.00000"/>
    <numFmt numFmtId="172" formatCode="0.000"/>
    <numFmt numFmtId="173" formatCode="_(* #,##0_);_(* \(#,##0\);_(* \-_);_(@_)"/>
    <numFmt numFmtId="174" formatCode="_(&quot;R$&quot;* #,##0_);_(&quot;R$&quot;* \(#,##0\);_(&quot;R$&quot;* \-_);_(@_)"/>
    <numFmt numFmtId="175" formatCode="_([$€-2]* #,##0.00_);_([$€-2]* \(#,##0.00\);_([$€-2]* \-??_)"/>
    <numFmt numFmtId="176" formatCode="&quot;R$ &quot;#,##0;[Red]&quot;-R$ &quot;#,##0"/>
    <numFmt numFmtId="177" formatCode="_-* #,##0.00&quot; Esc.&quot;_-;\-* #,##0.00&quot; Esc.&quot;_-;_-* \-??&quot; Esc.&quot;_-;_-@_-"/>
    <numFmt numFmtId="178" formatCode="_-* #,##0.00\ _E_s_c_._-;\-* #,##0.00\ _E_s_c_._-;_-* \-??\ _E_s_c_._-;_-@_-"/>
    <numFmt numFmtId="179" formatCode="mmmm\-yyyy"/>
    <numFmt numFmtId="180" formatCode="_(&quot;R$ &quot;* #,##0.00_);_(&quot;R$ &quot;* \(#,##0.00\);_(&quot;R$ &quot;* \-??_);_(@_)"/>
    <numFmt numFmtId="181" formatCode="_(&quot;R$ &quot;* #\,##0\.00_);_(&quot;R$ &quot;* \(#\,##0\.00\);_(&quot;R$ &quot;* \-??_);_(@_)"/>
    <numFmt numFmtId="182" formatCode="#,##0.000000000"/>
    <numFmt numFmtId="183" formatCode="[$€-2]\ #,##0.00_);[Red]\([$€-2]\ #,##0.00\)"/>
    <numFmt numFmtId="184" formatCode="mm/yy"/>
    <numFmt numFmtId="185" formatCode="&quot;R$ &quot;#,##0;&quot;-R$ &quot;#,##0"/>
    <numFmt numFmtId="186" formatCode="_(* #,##0.00_);_(* \(#,##0.00\);_(* \-??_);_(@_)"/>
    <numFmt numFmtId="187" formatCode="_(* #\,##0\.00_);_(* \(#\,##0\.00\);_(* \-??_);_(@_)"/>
    <numFmt numFmtId="188" formatCode="_(* #,##0_);_(* \(#,##0\);_(* \-??_);_(@_)"/>
    <numFmt numFmtId="189" formatCode="_-* #,##0.00\ _E_s_c_._-;\-* #,##0.00\ _E_s_c_._-;_-* &quot;-&quot;??\ _E_s_c_._-;_-@_-"/>
    <numFmt numFmtId="190" formatCode="0.0"/>
    <numFmt numFmtId="191" formatCode="#,##0.00000"/>
    <numFmt numFmtId="192" formatCode="_(* #,##0_);_(* \(#,##0\);_(* &quot;-&quot;_);_(@_)"/>
    <numFmt numFmtId="193" formatCode="_(&quot;R$&quot;* #,##0_);_(&quot;R$&quot;* \(#,##0\);_(&quot;R$&quot;* &quot;-&quot;_);_(@_)"/>
    <numFmt numFmtId="194" formatCode="_(&quot;R$&quot;* #,##0.00_);_(&quot;R$&quot;* \(#,##0.00\);_(&quot;R$&quot;* \-??_);_(@_)"/>
    <numFmt numFmtId="195" formatCode="_(&quot;R$ &quot;* #\,##0\.00_);_(&quot;R$ &quot;* \(#\,##0\.00\);_(&quot;R$ &quot;* &quot;-&quot;??_);_(@_)"/>
    <numFmt numFmtId="196" formatCode="_(&quot;$&quot;* #,##0.00_);_(&quot;$&quot;* \(#,##0.00\);_(&quot;$&quot;* &quot;-&quot;??_);_(@_)"/>
    <numFmt numFmtId="197" formatCode="_(\$* #,##0.00_);_(\$* \(#,##0.00\);_(\$* \-??_);_(@_)"/>
    <numFmt numFmtId="198" formatCode="_-&quot;R$ &quot;* #,##0.00_-;&quot;-R$ &quot;* #,##0.00_-;_-&quot;R$ &quot;* \-??_-;_-@_-"/>
    <numFmt numFmtId="199" formatCode="_(* #,##0.000_);_(* \(#,##0.000\);_(* &quot;-&quot;??_);_(@_)"/>
    <numFmt numFmtId="200" formatCode="_(&quot;R$ &quot;* #,##0_);_(&quot;R$ &quot;* \(#,##0\);_(&quot;R$ &quot;* &quot;-&quot;_);_(@_)"/>
    <numFmt numFmtId="201" formatCode="_(* #\,##0\.00_);_(* \(#\,##0\.00\);_(* &quot;-&quot;??_);_(@_)"/>
    <numFmt numFmtId="202" formatCode="&quot;R$ &quot;#,##0.00_);\(&quot;R$ &quot;#,##0.00\)"/>
    <numFmt numFmtId="203" formatCode="mmmm/yy"/>
    <numFmt numFmtId="204" formatCode="_-* #,##0.00_-;\-* #,##0.00_-;_-* \-??_-;_-@_-"/>
    <numFmt numFmtId="205" formatCode="0.0000%"/>
    <numFmt numFmtId="206" formatCode="_(* #,##0.0000_);_(* \(#,##0.0000\);_(* &quot;-&quot;??_);_(@_)"/>
    <numFmt numFmtId="207" formatCode="_-[$R$-416]\ * #,##0.00_-;\-[$R$-416]\ * #,##0.00_-;_-[$R$-416]\ * &quot;-&quot;??_-;_-@_-"/>
    <numFmt numFmtId="208" formatCode="&quot;R$ &quot;#,##0.00_);[Red]&quot;(R$ &quot;#,##0.00\)"/>
    <numFmt numFmtId="209" formatCode="[$R$-416]\ #,##0.00;\-[$R$-416]\ #,##0.00"/>
    <numFmt numFmtId="210" formatCode="#,##0.00;[Red]#,##0.00"/>
    <numFmt numFmtId="211" formatCode="#,##0.0"/>
    <numFmt numFmtId="212" formatCode="0.0%"/>
    <numFmt numFmtId="213" formatCode="0.000%"/>
    <numFmt numFmtId="214" formatCode="0.00000000"/>
    <numFmt numFmtId="215" formatCode="#,##0.00000000"/>
    <numFmt numFmtId="216" formatCode="[$R$-416]\ #,##0.0000;\-[$R$-416]\ #,##0.0000"/>
    <numFmt numFmtId="217" formatCode="&quot;R$ &quot;#,##0.00"/>
    <numFmt numFmtId="218" formatCode="#,##0.0000;\-#,##0.0000"/>
    <numFmt numFmtId="219" formatCode="#,##0.000000"/>
    <numFmt numFmtId="220" formatCode="[$-416]mmm\-yy;@"/>
  </numFmts>
  <fonts count="11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</font>
    <font>
      <u/>
      <sz val="8.5"/>
      <color indexed="12"/>
      <name val="Arial"/>
      <family val="2"/>
    </font>
    <font>
      <sz val="11"/>
      <color indexed="20"/>
      <name val="Calibri"/>
      <family val="2"/>
    </font>
    <font>
      <sz val="11"/>
      <color indexed="8"/>
      <name val="Calibri"/>
      <family val="2"/>
      <charset val="204"/>
    </font>
    <font>
      <sz val="11"/>
      <color indexed="19"/>
      <name val="Calibri"/>
      <family val="2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indexed="10"/>
      <name val="Calibri"/>
      <family val="2"/>
      <scheme val="minor"/>
    </font>
    <font>
      <i/>
      <sz val="8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name val="Calibri"/>
      <family val="2"/>
      <scheme val="minor"/>
    </font>
    <font>
      <b/>
      <i/>
      <sz val="8"/>
      <name val="Calibri"/>
      <family val="2"/>
      <scheme val="minor"/>
    </font>
    <font>
      <i/>
      <sz val="9"/>
      <color indexed="8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color rgb="FF000000"/>
      <name val="Arial"/>
      <family val="2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i/>
      <sz val="8"/>
      <color indexed="8"/>
      <name val="Calibri"/>
      <family val="2"/>
      <scheme val="minor"/>
    </font>
    <font>
      <b/>
      <i/>
      <sz val="9"/>
      <color indexed="8"/>
      <name val="Calibri"/>
      <family val="2"/>
      <scheme val="minor"/>
    </font>
    <font>
      <b/>
      <sz val="9"/>
      <color indexed="9"/>
      <name val="Calibri"/>
      <family val="2"/>
    </font>
    <font>
      <sz val="9"/>
      <name val="Calibri"/>
      <family val="2"/>
    </font>
    <font>
      <sz val="9"/>
      <color theme="0"/>
      <name val="Calibri"/>
      <family val="2"/>
      <scheme val="minor"/>
    </font>
    <font>
      <i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5"/>
      <color theme="1"/>
      <name val="Calibri"/>
      <family val="2"/>
      <scheme val="minor"/>
    </font>
    <font>
      <sz val="5"/>
      <name val="Calibri"/>
      <family val="2"/>
      <scheme val="minor"/>
    </font>
    <font>
      <i/>
      <sz val="5"/>
      <name val="Calibri"/>
      <family val="2"/>
      <scheme val="minor"/>
    </font>
    <font>
      <b/>
      <sz val="9"/>
      <name val="Calibri"/>
      <family val="2"/>
    </font>
    <font>
      <i/>
      <sz val="8"/>
      <name val="Calibri"/>
      <family val="2"/>
    </font>
    <font>
      <b/>
      <sz val="11"/>
      <color indexed="17"/>
      <name val="Calibri"/>
      <family val="2"/>
    </font>
    <font>
      <i/>
      <sz val="11"/>
      <color rgb="FF7F7F7F"/>
      <name val="Calibri"/>
      <family val="2"/>
      <scheme val="minor"/>
    </font>
    <font>
      <b/>
      <sz val="15"/>
      <color indexed="56"/>
      <name val="Calibri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color rgb="FFC55A11"/>
      <name val="Calibri"/>
      <family val="2"/>
      <scheme val="minor"/>
    </font>
    <font>
      <sz val="11"/>
      <color indexed="8"/>
      <name val="Calibri"/>
      <family val="2"/>
      <scheme val="minor"/>
    </font>
    <font>
      <b/>
      <i/>
      <vertAlign val="superscript"/>
      <sz val="9"/>
      <color rgb="FFFF0000"/>
      <name val="Calibri"/>
      <family val="2"/>
      <scheme val="minor"/>
    </font>
    <font>
      <i/>
      <sz val="8"/>
      <color rgb="FF000000"/>
      <name val="Calibri"/>
      <family val="2"/>
      <scheme val="minor"/>
    </font>
    <font>
      <b/>
      <i/>
      <sz val="8"/>
      <color rgb="FF0070C0"/>
      <name val="Calibri"/>
      <family val="2"/>
      <scheme val="minor"/>
    </font>
    <font>
      <b/>
      <sz val="14"/>
      <name val="Calibri"/>
      <family val="2"/>
    </font>
    <font>
      <b/>
      <sz val="18"/>
      <name val="Calibri"/>
      <family val="2"/>
    </font>
    <font>
      <i/>
      <sz val="9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u/>
      <sz val="8"/>
      <color theme="10"/>
      <name val="Arial"/>
      <family val="2"/>
    </font>
    <font>
      <i/>
      <u/>
      <sz val="8"/>
      <color theme="10"/>
      <name val="Calibri"/>
      <family val="2"/>
      <scheme val="minor"/>
    </font>
    <font>
      <sz val="11"/>
      <color rgb="FF000000"/>
      <name val="Arial"/>
      <family val="2"/>
      <charset val="1"/>
    </font>
    <font>
      <i/>
      <vertAlign val="superscript"/>
      <sz val="8"/>
      <color rgb="FF000000"/>
      <name val="Calibri"/>
      <family val="2"/>
      <scheme val="minor"/>
    </font>
    <font>
      <i/>
      <vertAlign val="superscript"/>
      <sz val="8"/>
      <color theme="1"/>
      <name val="Calibri"/>
      <family val="2"/>
      <scheme val="minor"/>
    </font>
    <font>
      <sz val="10"/>
      <name val="Arial"/>
      <family val="2"/>
    </font>
    <font>
      <b/>
      <i/>
      <sz val="8"/>
      <color theme="0"/>
      <name val="Calibri"/>
      <family val="2"/>
      <scheme val="minor"/>
    </font>
    <font>
      <i/>
      <vertAlign val="superscript"/>
      <sz val="8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sz val="9"/>
      <color indexed="81"/>
      <name val="Tahoma"/>
      <charset val="1"/>
    </font>
    <font>
      <b/>
      <sz val="20"/>
      <color theme="0"/>
      <name val="Calibri"/>
      <family val="2"/>
    </font>
    <font>
      <b/>
      <sz val="18"/>
      <color theme="0"/>
      <name val="Calibri"/>
      <family val="2"/>
    </font>
    <font>
      <b/>
      <sz val="16"/>
      <color theme="0"/>
      <name val="Calibri"/>
      <family val="2"/>
    </font>
    <font>
      <b/>
      <i/>
      <sz val="8"/>
      <color rgb="FF00000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9"/>
      <name val="Arial"/>
      <family val="2"/>
    </font>
  </fonts>
  <fills count="9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indexed="44"/>
        <bgColor indexed="27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43"/>
      </patternFill>
    </fill>
    <fill>
      <patternFill patternType="solid">
        <fgColor indexed="31"/>
        <bgColor indexed="42"/>
      </patternFill>
    </fill>
    <fill>
      <patternFill patternType="solid">
        <fgColor indexed="27"/>
        <bgColor indexed="4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61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2"/>
        <bgColor indexed="41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indexed="56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60"/>
      </patternFill>
    </fill>
    <fill>
      <patternFill patternType="solid">
        <fgColor indexed="46"/>
        <bgColor indexed="4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  <bgColor indexed="31"/>
      </patternFill>
    </fill>
    <fill>
      <patternFill patternType="solid">
        <fgColor indexed="31"/>
        <bgColor indexed="35"/>
      </patternFill>
    </fill>
    <fill>
      <patternFill patternType="solid">
        <fgColor indexed="31"/>
      </patternFill>
    </fill>
    <fill>
      <patternFill patternType="solid">
        <fgColor indexed="45"/>
        <bgColor indexed="29"/>
      </patternFill>
    </fill>
    <fill>
      <patternFill patternType="solid">
        <fgColor indexed="45"/>
      </patternFill>
    </fill>
    <fill>
      <patternFill patternType="solid">
        <fgColor indexed="26"/>
        <bgColor indexed="9"/>
      </patternFill>
    </fill>
    <fill>
      <patternFill patternType="solid">
        <fgColor indexed="42"/>
        <bgColor indexed="1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35"/>
      </patternFill>
    </fill>
    <fill>
      <patternFill patternType="solid">
        <fgColor indexed="43"/>
        <bgColor indexed="34"/>
      </patternFill>
    </fill>
    <fill>
      <patternFill patternType="solid">
        <fgColor indexed="11"/>
        <bgColor indexed="49"/>
      </patternFill>
    </fill>
    <fill>
      <patternFill patternType="solid">
        <fgColor indexed="11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48"/>
      </patternFill>
    </fill>
    <fill>
      <patternFill patternType="solid">
        <fgColor indexed="25"/>
        <bgColor indexed="61"/>
      </patternFill>
    </fill>
    <fill>
      <patternFill patternType="solid">
        <fgColor indexed="50"/>
        <bgColor indexed="40"/>
      </patternFill>
    </fill>
    <fill>
      <patternFill patternType="solid">
        <fgColor indexed="20"/>
        <bgColor indexed="36"/>
      </patternFill>
    </fill>
    <fill>
      <patternFill patternType="solid">
        <fgColor indexed="36"/>
      </patternFill>
    </fill>
    <fill>
      <patternFill patternType="solid">
        <fgColor indexed="49"/>
        <bgColor indexed="24"/>
      </patternFill>
    </fill>
    <fill>
      <patternFill patternType="solid">
        <fgColor indexed="52"/>
        <bgColor indexed="51"/>
      </patternFill>
    </fill>
    <fill>
      <patternFill patternType="solid">
        <fgColor indexed="52"/>
      </patternFill>
    </fill>
    <fill>
      <patternFill patternType="solid">
        <fgColor indexed="27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indexed="27"/>
      </patternFill>
    </fill>
    <fill>
      <patternFill patternType="solid">
        <fgColor indexed="41"/>
        <bgColor indexed="44"/>
      </patternFill>
    </fill>
    <fill>
      <patternFill patternType="solid">
        <fgColor indexed="22"/>
        <bgColor indexed="31"/>
      </patternFill>
    </fill>
    <fill>
      <patternFill patternType="solid">
        <fgColor indexed="62"/>
        <bgColor indexed="56"/>
      </patternFill>
    </fill>
    <fill>
      <patternFill patternType="solid">
        <fgColor indexed="57"/>
        <bgColor indexed="24"/>
      </patternFill>
    </fill>
    <fill>
      <patternFill patternType="solid">
        <fgColor indexed="54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4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1" tint="0.34998626667073579"/>
        <bgColor indexed="26"/>
      </patternFill>
    </fill>
    <fill>
      <patternFill patternType="solid">
        <fgColor indexed="9"/>
        <bgColor indexed="47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rgb="FF0070C0"/>
      </patternFill>
    </fill>
    <fill>
      <patternFill patternType="solid">
        <fgColor theme="0" tint="-0.14999847407452621"/>
        <bgColor rgb="FFC9DAF8"/>
      </patternFill>
    </fill>
    <fill>
      <patternFill patternType="solid">
        <fgColor theme="4" tint="0.39997558519241921"/>
        <bgColor rgb="FFC9DAF8"/>
      </patternFill>
    </fill>
    <fill>
      <patternFill patternType="solid">
        <fgColor theme="0"/>
        <bgColor rgb="FFC9DAF8"/>
      </patternFill>
    </fill>
    <fill>
      <patternFill patternType="solid">
        <fgColor rgb="FF92D050"/>
        <bgColor rgb="FFC9DAF8"/>
      </patternFill>
    </fill>
    <fill>
      <patternFill patternType="solid">
        <fgColor theme="1"/>
        <bgColor rgb="FFC9DAF8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0070C0"/>
      </patternFill>
    </fill>
    <fill>
      <patternFill patternType="solid">
        <fgColor rgb="FFC00000"/>
        <bgColor rgb="FF0070C0"/>
      </patternFill>
    </fill>
    <fill>
      <patternFill patternType="solid">
        <fgColor theme="1"/>
        <bgColor rgb="FF0070C0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7A5D00"/>
        <bgColor rgb="FF0070C0"/>
      </patternFill>
    </fill>
    <fill>
      <patternFill patternType="solid">
        <fgColor rgb="FFFDBAA5"/>
        <bgColor rgb="FF0070C0"/>
      </patternFill>
    </fill>
    <fill>
      <patternFill patternType="solid">
        <fgColor rgb="FF7A5D00"/>
        <bgColor rgb="FFC9DAF8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CC"/>
        <bgColor indexed="64"/>
      </patternFill>
    </fill>
  </fills>
  <borders count="2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64"/>
      </bottom>
      <diagonal/>
    </border>
    <border>
      <left/>
      <right/>
      <top style="hair">
        <color indexed="8"/>
      </top>
      <bottom style="thin">
        <color indexed="64"/>
      </bottom>
      <diagonal/>
    </border>
    <border>
      <left/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hair">
        <color rgb="FF000000"/>
      </bottom>
      <diagonal/>
    </border>
    <border>
      <left style="thin">
        <color auto="1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hair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auto="1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auto="1"/>
      </right>
      <top/>
      <bottom style="hair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41926">
    <xf numFmtId="0" fontId="0" fillId="0" borderId="0"/>
    <xf numFmtId="9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1" fillId="0" borderId="0"/>
    <xf numFmtId="0" fontId="12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6" borderId="0" applyNumberFormat="0" applyBorder="0" applyAlignment="0" applyProtection="0"/>
    <xf numFmtId="0" fontId="14" fillId="8" borderId="0" applyNumberFormat="0" applyBorder="0" applyAlignment="0" applyProtection="0"/>
    <xf numFmtId="0" fontId="14" fillId="5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8" borderId="0" applyNumberFormat="0" applyBorder="0" applyAlignment="0" applyProtection="0"/>
    <xf numFmtId="0" fontId="14" fillId="6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0" borderId="0" applyNumberFormat="0" applyBorder="0" applyAlignment="0" applyProtection="0"/>
    <xf numFmtId="0" fontId="15" fillId="8" borderId="0" applyNumberFormat="0" applyBorder="0" applyAlignment="0" applyProtection="0"/>
    <xf numFmtId="0" fontId="15" fillId="5" borderId="0" applyNumberFormat="0" applyBorder="0" applyAlignment="0" applyProtection="0"/>
    <xf numFmtId="37" fontId="10" fillId="0" borderId="0"/>
    <xf numFmtId="0" fontId="16" fillId="13" borderId="0" applyNumberFormat="0" applyBorder="0" applyAlignment="0" applyProtection="0"/>
    <xf numFmtId="0" fontId="16" fillId="8" borderId="0" applyNumberFormat="0" applyBorder="0" applyAlignment="0" applyProtection="0"/>
    <xf numFmtId="0" fontId="17" fillId="3" borderId="0" applyNumberFormat="0" applyBorder="0" applyAlignment="0" applyProtection="0"/>
    <xf numFmtId="0" fontId="18" fillId="14" borderId="1" applyNumberFormat="0" applyAlignment="0" applyProtection="0"/>
    <xf numFmtId="0" fontId="19" fillId="15" borderId="2" applyNumberFormat="0" applyAlignment="0" applyProtection="0"/>
    <xf numFmtId="0" fontId="20" fillId="0" borderId="3" applyNumberFormat="0" applyFill="0" applyAlignment="0" applyProtection="0"/>
    <xf numFmtId="173" fontId="10" fillId="0" borderId="0" applyFill="0" applyBorder="0" applyAlignment="0" applyProtection="0"/>
    <xf numFmtId="174" fontId="10" fillId="0" borderId="0" applyFill="0" applyBorder="0" applyAlignment="0" applyProtection="0"/>
    <xf numFmtId="0" fontId="15" fillId="16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21" fillId="9" borderId="1" applyNumberFormat="0" applyAlignment="0" applyProtection="0"/>
    <xf numFmtId="175" fontId="10" fillId="0" borderId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20" borderId="0" applyNumberFormat="0" applyBorder="0" applyAlignment="0" applyProtection="0"/>
    <xf numFmtId="168" fontId="24" fillId="0" borderId="0" applyFont="0" applyFill="0" applyBorder="0" applyAlignment="0" applyProtection="0"/>
    <xf numFmtId="164" fontId="10" fillId="0" borderId="0" applyFill="0" applyBorder="0" applyAlignment="0" applyProtection="0"/>
    <xf numFmtId="176" fontId="10" fillId="0" borderId="0" applyFill="0" applyBorder="0" applyAlignment="0" applyProtection="0"/>
    <xf numFmtId="176" fontId="10" fillId="0" borderId="0" applyFill="0" applyBorder="0" applyAlignment="0" applyProtection="0"/>
    <xf numFmtId="166" fontId="10" fillId="0" borderId="0" applyFill="0" applyBorder="0" applyAlignment="0" applyProtection="0"/>
    <xf numFmtId="177" fontId="10" fillId="0" borderId="0" applyFill="0" applyBorder="0" applyAlignment="0" applyProtection="0"/>
    <xf numFmtId="177" fontId="10" fillId="0" borderId="0" applyFill="0" applyBorder="0" applyAlignment="0" applyProtection="0"/>
    <xf numFmtId="172" fontId="10" fillId="0" borderId="0" applyFill="0" applyBorder="0" applyAlignment="0" applyProtection="0"/>
    <xf numFmtId="178" fontId="10" fillId="0" borderId="0" applyFill="0" applyBorder="0" applyAlignment="0" applyProtection="0"/>
    <xf numFmtId="178" fontId="10" fillId="0" borderId="0" applyFill="0" applyBorder="0" applyAlignment="0" applyProtection="0"/>
    <xf numFmtId="179" fontId="10" fillId="0" borderId="0" applyFill="0" applyBorder="0" applyAlignment="0" applyProtection="0"/>
    <xf numFmtId="177" fontId="10" fillId="0" borderId="0" applyFill="0" applyBorder="0" applyAlignment="0" applyProtection="0"/>
    <xf numFmtId="177" fontId="10" fillId="0" borderId="0" applyFill="0" applyBorder="0" applyAlignment="0" applyProtection="0"/>
    <xf numFmtId="177" fontId="10" fillId="0" borderId="0" applyFill="0" applyBorder="0" applyAlignment="0" applyProtection="0"/>
    <xf numFmtId="180" fontId="10" fillId="0" borderId="0" applyFill="0" applyBorder="0" applyAlignment="0" applyProtection="0"/>
    <xf numFmtId="164" fontId="14" fillId="0" borderId="0" applyFont="0" applyFill="0" applyBorder="0" applyAlignment="0" applyProtection="0"/>
    <xf numFmtId="172" fontId="10" fillId="0" borderId="0" applyFill="0" applyBorder="0" applyAlignment="0" applyProtection="0"/>
    <xf numFmtId="170" fontId="10" fillId="0" borderId="0" applyFill="0" applyBorder="0" applyAlignment="0" applyProtection="0"/>
    <xf numFmtId="181" fontId="10" fillId="0" borderId="0" applyFill="0" applyBorder="0" applyAlignment="0" applyProtection="0"/>
    <xf numFmtId="181" fontId="10" fillId="0" borderId="0" applyFill="0" applyBorder="0" applyAlignment="0" applyProtection="0"/>
    <xf numFmtId="169" fontId="10" fillId="0" borderId="0" applyFill="0" applyBorder="0" applyAlignment="0" applyProtection="0"/>
    <xf numFmtId="181" fontId="10" fillId="0" borderId="0" applyFill="0" applyBorder="0" applyAlignment="0" applyProtection="0"/>
    <xf numFmtId="171" fontId="10" fillId="0" borderId="0" applyFont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64" fontId="10" fillId="0" borderId="0" applyFill="0" applyBorder="0" applyAlignment="0" applyProtection="0"/>
    <xf numFmtId="0" fontId="25" fillId="9" borderId="0" applyNumberFormat="0" applyBorder="0" applyAlignment="0" applyProtection="0"/>
    <xf numFmtId="0" fontId="10" fillId="0" borderId="0"/>
    <xf numFmtId="0" fontId="26" fillId="0" borderId="0"/>
    <xf numFmtId="0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10" fillId="6" borderId="4" applyNumberFormat="0" applyAlignment="0" applyProtection="0"/>
    <xf numFmtId="9" fontId="27" fillId="0" borderId="0" applyFont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0" fillId="0" borderId="0" applyFill="0" applyBorder="0" applyAlignment="0" applyProtection="0"/>
    <xf numFmtId="9" fontId="13" fillId="0" borderId="0" applyFont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4" fillId="0" borderId="0" applyFont="0" applyFill="0" applyBorder="0" applyAlignment="0" applyProtection="0"/>
    <xf numFmtId="9" fontId="10" fillId="0" borderId="0" applyFill="0" applyBorder="0" applyAlignment="0" applyProtection="0"/>
    <xf numFmtId="0" fontId="29" fillId="14" borderId="5" applyNumberFormat="0" applyAlignment="0" applyProtection="0"/>
    <xf numFmtId="183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78" fontId="10" fillId="0" borderId="0" applyFill="0" applyBorder="0" applyAlignment="0" applyProtection="0"/>
    <xf numFmtId="167" fontId="10" fillId="0" borderId="0" applyFill="0" applyBorder="0" applyAlignment="0" applyProtection="0"/>
    <xf numFmtId="184" fontId="10" fillId="0" borderId="0" applyFill="0" applyBorder="0" applyAlignment="0" applyProtection="0"/>
    <xf numFmtId="178" fontId="10" fillId="0" borderId="0" applyFill="0" applyBorder="0" applyAlignment="0" applyProtection="0"/>
    <xf numFmtId="178" fontId="10" fillId="0" borderId="0" applyFill="0" applyBorder="0" applyAlignment="0" applyProtection="0"/>
    <xf numFmtId="178" fontId="10" fillId="0" borderId="0" applyFill="0" applyBorder="0" applyAlignment="0" applyProtection="0"/>
    <xf numFmtId="178" fontId="10" fillId="0" borderId="0" applyFill="0" applyBorder="0" applyAlignment="0" applyProtection="0"/>
    <xf numFmtId="185" fontId="10" fillId="0" borderId="0" applyFill="0" applyBorder="0" applyAlignment="0" applyProtection="0"/>
    <xf numFmtId="185" fontId="10" fillId="0" borderId="0" applyFill="0" applyBorder="0" applyAlignment="0" applyProtection="0"/>
    <xf numFmtId="175" fontId="10" fillId="0" borderId="0" applyFill="0" applyBorder="0" applyAlignment="0" applyProtection="0"/>
    <xf numFmtId="185" fontId="10" fillId="0" borderId="0" applyFill="0" applyBorder="0" applyAlignment="0" applyProtection="0"/>
    <xf numFmtId="186" fontId="10" fillId="0" borderId="0" applyFill="0" applyBorder="0" applyAlignment="0" applyProtection="0"/>
    <xf numFmtId="186" fontId="10" fillId="0" borderId="0" applyFill="0" applyBorder="0" applyAlignment="0" applyProtection="0"/>
    <xf numFmtId="0" fontId="10" fillId="0" borderId="0" applyFill="0" applyBorder="0" applyAlignment="0" applyProtection="0"/>
    <xf numFmtId="187" fontId="10" fillId="0" borderId="0" applyFill="0" applyBorder="0" applyAlignment="0" applyProtection="0"/>
    <xf numFmtId="175" fontId="10" fillId="0" borderId="0" applyFill="0" applyBorder="0" applyAlignment="0" applyProtection="0"/>
    <xf numFmtId="186" fontId="10" fillId="0" borderId="0" applyFill="0" applyBorder="0" applyAlignment="0" applyProtection="0"/>
    <xf numFmtId="165" fontId="14" fillId="0" borderId="0" applyFont="0" applyFill="0" applyBorder="0" applyAlignment="0" applyProtection="0"/>
    <xf numFmtId="187" fontId="10" fillId="0" borderId="0" applyFill="0" applyBorder="0" applyAlignment="0" applyProtection="0"/>
    <xf numFmtId="188" fontId="10" fillId="0" borderId="0" applyFont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0" fontId="2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6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1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0" applyNumberFormat="0" applyFill="0" applyAlignment="0" applyProtection="0"/>
    <xf numFmtId="189" fontId="10" fillId="0" borderId="0" applyFont="0" applyFill="0" applyBorder="0" applyAlignment="0" applyProtection="0"/>
    <xf numFmtId="178" fontId="10" fillId="0" borderId="0" applyFill="0" applyBorder="0" applyAlignment="0" applyProtection="0"/>
    <xf numFmtId="178" fontId="10" fillId="0" borderId="0" applyFill="0" applyBorder="0" applyAlignment="0" applyProtection="0"/>
    <xf numFmtId="43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9" fillId="0" borderId="0"/>
    <xf numFmtId="0" fontId="14" fillId="35" borderId="0" applyNumberFormat="0" applyBorder="0" applyAlignment="0" applyProtection="0"/>
    <xf numFmtId="0" fontId="7" fillId="22" borderId="0" applyNumberFormat="0" applyBorder="0" applyAlignment="0" applyProtection="0"/>
    <xf numFmtId="0" fontId="14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22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24" borderId="0" applyNumberFormat="0" applyBorder="0" applyAlignment="0" applyProtection="0"/>
    <xf numFmtId="0" fontId="14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24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14" fillId="40" borderId="0" applyNumberFormat="0" applyBorder="0" applyAlignment="0" applyProtection="0"/>
    <xf numFmtId="0" fontId="7" fillId="26" borderId="0" applyNumberFormat="0" applyBorder="0" applyAlignment="0" applyProtection="0"/>
    <xf numFmtId="0" fontId="14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26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14" fillId="36" borderId="0" applyNumberFormat="0" applyBorder="0" applyAlignment="0" applyProtection="0"/>
    <xf numFmtId="0" fontId="7" fillId="28" borderId="0" applyNumberFormat="0" applyBorder="0" applyAlignment="0" applyProtection="0"/>
    <xf numFmtId="0" fontId="14" fillId="20" borderId="0" applyNumberFormat="0" applyBorder="0" applyAlignment="0" applyProtection="0"/>
    <xf numFmtId="0" fontId="7" fillId="43" borderId="0" applyNumberFormat="0" applyBorder="0" applyAlignment="0" applyProtection="0"/>
    <xf numFmtId="0" fontId="7" fillId="28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14" fillId="44" borderId="0" applyNumberFormat="0" applyBorder="0" applyAlignment="0" applyProtection="0"/>
    <xf numFmtId="0" fontId="7" fillId="30" borderId="0" applyNumberFormat="0" applyBorder="0" applyAlignment="0" applyProtection="0"/>
    <xf numFmtId="0" fontId="14" fillId="44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14" fillId="40" borderId="0" applyNumberFormat="0" applyBorder="0" applyAlignment="0" applyProtection="0"/>
    <xf numFmtId="0" fontId="7" fillId="32" borderId="0" applyNumberFormat="0" applyBorder="0" applyAlignment="0" applyProtection="0"/>
    <xf numFmtId="0" fontId="14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4" fillId="44" borderId="0" applyNumberFormat="0" applyBorder="0" applyAlignment="0" applyProtection="0"/>
    <xf numFmtId="0" fontId="7" fillId="23" borderId="0" applyNumberFormat="0" applyBorder="0" applyAlignment="0" applyProtection="0"/>
    <xf numFmtId="0" fontId="14" fillId="35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14" fillId="46" borderId="0" applyNumberFormat="0" applyBorder="0" applyAlignment="0" applyProtection="0"/>
    <xf numFmtId="0" fontId="7" fillId="27" borderId="0" applyNumberFormat="0" applyBorder="0" applyAlignment="0" applyProtection="0"/>
    <xf numFmtId="0" fontId="14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27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14" fillId="38" borderId="0" applyNumberFormat="0" applyBorder="0" applyAlignment="0" applyProtection="0"/>
    <xf numFmtId="0" fontId="7" fillId="29" borderId="0" applyNumberFormat="0" applyBorder="0" applyAlignment="0" applyProtection="0"/>
    <xf numFmtId="0" fontId="14" fillId="20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14" fillId="44" borderId="0" applyNumberFormat="0" applyBorder="0" applyAlignment="0" applyProtection="0"/>
    <xf numFmtId="0" fontId="7" fillId="31" borderId="0" applyNumberFormat="0" applyBorder="0" applyAlignment="0" applyProtection="0"/>
    <xf numFmtId="0" fontId="14" fillId="35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4" fillId="40" borderId="0" applyNumberFormat="0" applyBorder="0" applyAlignment="0" applyProtection="0"/>
    <xf numFmtId="0" fontId="7" fillId="33" borderId="0" applyNumberFormat="0" applyBorder="0" applyAlignment="0" applyProtection="0"/>
    <xf numFmtId="0" fontId="14" fillId="4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51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47" borderId="0" applyNumberFormat="0" applyBorder="0" applyAlignment="0" applyProtection="0"/>
    <xf numFmtId="0" fontId="38" fillId="48" borderId="0" applyNumberFormat="0" applyBorder="0" applyAlignment="0" applyProtection="0"/>
    <xf numFmtId="0" fontId="15" fillId="38" borderId="0" applyNumberFormat="0" applyBorder="0" applyAlignment="0" applyProtection="0"/>
    <xf numFmtId="0" fontId="15" fillId="53" borderId="0" applyNumberFormat="0" applyBorder="0" applyAlignment="0" applyProtection="0"/>
    <xf numFmtId="0" fontId="38" fillId="54" borderId="0" applyNumberFormat="0" applyBorder="0" applyAlignment="0" applyProtection="0"/>
    <xf numFmtId="0" fontId="15" fillId="44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38" fillId="57" borderId="0" applyNumberFormat="0" applyBorder="0" applyAlignment="0" applyProtection="0"/>
    <xf numFmtId="0" fontId="16" fillId="58" borderId="0" applyNumberFormat="0" applyBorder="0" applyAlignment="0" applyProtection="0"/>
    <xf numFmtId="0" fontId="16" fillId="59" borderId="0" applyNumberFormat="0" applyBorder="0" applyAlignment="0" applyProtection="0"/>
    <xf numFmtId="0" fontId="16" fillId="8" borderId="0" applyNumberFormat="0" applyBorder="0" applyAlignment="0" applyProtection="0"/>
    <xf numFmtId="0" fontId="16" fillId="44" borderId="0" applyNumberFormat="0" applyBorder="0" applyAlignment="0" applyProtection="0"/>
    <xf numFmtId="0" fontId="16" fillId="13" borderId="0" applyNumberFormat="0" applyBorder="0" applyAlignment="0" applyProtection="0"/>
    <xf numFmtId="0" fontId="16" fillId="59" borderId="0" applyNumberFormat="0" applyBorder="0" applyAlignment="0" applyProtection="0"/>
    <xf numFmtId="0" fontId="16" fillId="41" borderId="0" applyNumberFormat="0" applyBorder="0" applyAlignment="0" applyProtection="0"/>
    <xf numFmtId="0" fontId="16" fillId="8" borderId="0" applyNumberFormat="0" applyBorder="0" applyAlignment="0" applyProtection="0"/>
    <xf numFmtId="0" fontId="16" fillId="44" borderId="0" applyNumberFormat="0" applyBorder="0" applyAlignment="0" applyProtection="0"/>
    <xf numFmtId="0" fontId="17" fillId="3" borderId="0" applyNumberFormat="0" applyBorder="0" applyAlignment="0" applyProtection="0"/>
    <xf numFmtId="0" fontId="16" fillId="41" borderId="0" applyNumberFormat="0" applyBorder="0" applyAlignment="0" applyProtection="0"/>
    <xf numFmtId="0" fontId="16" fillId="44" borderId="0" applyNumberFormat="0" applyBorder="0" applyAlignment="0" applyProtection="0"/>
    <xf numFmtId="0" fontId="17" fillId="60" borderId="0" applyNumberFormat="0" applyBorder="0" applyAlignment="0" applyProtection="0"/>
    <xf numFmtId="0" fontId="16" fillId="61" borderId="0" applyNumberFormat="0" applyBorder="0" applyAlignment="0" applyProtection="0"/>
    <xf numFmtId="0" fontId="17" fillId="3" borderId="0" applyNumberFormat="0" applyBorder="0" applyAlignment="0" applyProtection="0"/>
    <xf numFmtId="0" fontId="16" fillId="44" borderId="0" applyNumberFormat="0" applyBorder="0" applyAlignment="0" applyProtection="0"/>
    <xf numFmtId="0" fontId="17" fillId="3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52" fillId="62" borderId="1" applyNumberFormat="0" applyAlignment="0" applyProtection="0"/>
    <xf numFmtId="0" fontId="53" fillId="0" borderId="26" applyNumberFormat="0" applyFill="0" applyAlignment="0" applyProtection="0"/>
    <xf numFmtId="173" fontId="10" fillId="0" borderId="0" applyFill="0" applyBorder="0" applyAlignment="0" applyProtection="0"/>
    <xf numFmtId="192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74" fontId="10" fillId="0" borderId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0" fontId="15" fillId="63" borderId="0" applyNumberFormat="0" applyBorder="0" applyAlignment="0" applyProtection="0"/>
    <xf numFmtId="0" fontId="15" fillId="51" borderId="0" applyNumberFormat="0" applyBorder="0" applyAlignment="0" applyProtection="0"/>
    <xf numFmtId="0" fontId="15" fillId="19" borderId="0" applyNumberFormat="0" applyBorder="0" applyAlignment="0" applyProtection="0"/>
    <xf numFmtId="0" fontId="15" fillId="52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66" borderId="0" applyNumberFormat="0" applyBorder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45" borderId="1" applyNumberFormat="0" applyAlignment="0" applyProtection="0"/>
    <xf numFmtId="175" fontId="10" fillId="0" borderId="0" applyFill="0" applyBorder="0" applyAlignment="0" applyProtection="0"/>
    <xf numFmtId="0" fontId="10" fillId="0" borderId="0"/>
    <xf numFmtId="0" fontId="16" fillId="67" borderId="0" applyNumberFormat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3" fillId="38" borderId="0" applyNumberFormat="0" applyBorder="0" applyAlignment="0" applyProtection="0"/>
    <xf numFmtId="168" fontId="24" fillId="0" borderId="0" applyFont="0" applyFill="0" applyBorder="0" applyAlignment="0" applyProtection="0"/>
    <xf numFmtId="44" fontId="10" fillId="0" borderId="0" applyFill="0" applyBorder="0" applyAlignment="0" applyProtection="0"/>
    <xf numFmtId="194" fontId="10" fillId="0" borderId="0" applyFill="0" applyBorder="0" applyAlignment="0" applyProtection="0"/>
    <xf numFmtId="168" fontId="24" fillId="0" borderId="0" applyFont="0" applyFill="0" applyBorder="0" applyAlignment="0" applyProtection="0"/>
    <xf numFmtId="195" fontId="10" fillId="0" borderId="0" applyFont="0" applyFill="0" applyBorder="0" applyAlignment="0" applyProtection="0"/>
    <xf numFmtId="194" fontId="10" fillId="0" borderId="0" applyFill="0" applyBorder="0" applyAlignment="0" applyProtection="0"/>
    <xf numFmtId="168" fontId="24" fillId="0" borderId="0" applyFont="0" applyFill="0" applyBorder="0" applyAlignment="0" applyProtection="0"/>
    <xf numFmtId="194" fontId="10" fillId="0" borderId="0" applyFill="0" applyBorder="0" applyAlignment="0" applyProtection="0"/>
    <xf numFmtId="177" fontId="10" fillId="0" borderId="0" applyFill="0" applyBorder="0" applyAlignment="0" applyProtection="0"/>
    <xf numFmtId="180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80" fontId="10" fillId="0" borderId="0" applyFill="0" applyBorder="0" applyAlignment="0" applyProtection="0"/>
    <xf numFmtId="196" fontId="13" fillId="0" borderId="0" applyFont="0" applyFill="0" applyBorder="0" applyAlignment="0" applyProtection="0"/>
    <xf numFmtId="197" fontId="10" fillId="0" borderId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98" fontId="10" fillId="0" borderId="0" applyFill="0" applyBorder="0" applyAlignment="0" applyProtection="0"/>
    <xf numFmtId="16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4" fontId="10" fillId="0" borderId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ill="0" applyBorder="0" applyAlignment="0" applyProtection="0"/>
    <xf numFmtId="176" fontId="10" fillId="0" borderId="0" applyFill="0" applyBorder="0" applyAlignment="0" applyProtection="0"/>
    <xf numFmtId="176" fontId="10" fillId="0" borderId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77" fontId="10" fillId="0" borderId="0" applyFill="0" applyBorder="0" applyAlignment="0" applyProtection="0"/>
    <xf numFmtId="177" fontId="10" fillId="0" borderId="0" applyFill="0" applyBorder="0" applyAlignment="0" applyProtection="0"/>
    <xf numFmtId="178" fontId="10" fillId="0" borderId="0" applyFill="0" applyBorder="0" applyAlignment="0" applyProtection="0"/>
    <xf numFmtId="199" fontId="10" fillId="0" borderId="0" applyFill="0" applyBorder="0" applyAlignment="0" applyProtection="0"/>
    <xf numFmtId="178" fontId="10" fillId="0" borderId="0" applyFill="0" applyBorder="0" applyAlignment="0" applyProtection="0"/>
    <xf numFmtId="199" fontId="10" fillId="0" borderId="0" applyFill="0" applyBorder="0" applyAlignment="0" applyProtection="0"/>
    <xf numFmtId="179" fontId="10" fillId="0" borderId="0" applyFill="0" applyBorder="0" applyAlignment="0" applyProtection="0"/>
    <xf numFmtId="199" fontId="10" fillId="0" borderId="0" applyFill="0" applyBorder="0" applyAlignment="0" applyProtection="0"/>
    <xf numFmtId="199" fontId="10" fillId="0" borderId="0" applyFill="0" applyBorder="0" applyAlignment="0" applyProtection="0"/>
    <xf numFmtId="172" fontId="10" fillId="0" borderId="0" applyFill="0" applyBorder="0" applyAlignment="0" applyProtection="0"/>
    <xf numFmtId="199" fontId="10" fillId="0" borderId="0" applyFill="0" applyBorder="0" applyAlignment="0" applyProtection="0"/>
    <xf numFmtId="177" fontId="10" fillId="0" borderId="0" applyFill="0" applyBorder="0" applyAlignment="0" applyProtection="0"/>
    <xf numFmtId="177" fontId="10" fillId="0" borderId="0" applyFill="0" applyBorder="0" applyAlignment="0" applyProtection="0"/>
    <xf numFmtId="177" fontId="10" fillId="0" borderId="0" applyFill="0" applyBorder="0" applyAlignment="0" applyProtection="0"/>
    <xf numFmtId="44" fontId="7" fillId="0" borderId="0" applyFont="0" applyFill="0" applyBorder="0" applyAlignment="0" applyProtection="0"/>
    <xf numFmtId="198" fontId="10" fillId="0" borderId="0" applyFill="0" applyBorder="0" applyAlignment="0" applyProtection="0"/>
    <xf numFmtId="4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80" fontId="10" fillId="0" borderId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80" fontId="10" fillId="0" borderId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80" fontId="10" fillId="0" borderId="0" applyFill="0" applyBorder="0" applyAlignment="0" applyProtection="0"/>
    <xf numFmtId="180" fontId="10" fillId="0" borderId="0" applyFill="0" applyBorder="0" applyAlignment="0" applyProtection="0"/>
    <xf numFmtId="170" fontId="10" fillId="0" borderId="0" applyFill="0" applyBorder="0" applyAlignment="0" applyProtection="0"/>
    <xf numFmtId="170" fontId="10" fillId="0" borderId="0" applyFont="0" applyFill="0" applyBorder="0" applyAlignment="0" applyProtection="0"/>
    <xf numFmtId="172" fontId="10" fillId="0" borderId="0" applyFill="0" applyBorder="0" applyAlignment="0" applyProtection="0"/>
    <xf numFmtId="44" fontId="14" fillId="0" borderId="0" applyFont="0" applyFill="0" applyBorder="0" applyAlignment="0" applyProtection="0"/>
    <xf numFmtId="180" fontId="10" fillId="0" borderId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81" fontId="10" fillId="0" borderId="0" applyFill="0" applyBorder="0" applyAlignment="0" applyProtection="0"/>
    <xf numFmtId="195" fontId="10" fillId="0" borderId="0" applyFont="0" applyFill="0" applyBorder="0" applyAlignment="0" applyProtection="0"/>
    <xf numFmtId="181" fontId="10" fillId="0" borderId="0" applyFill="0" applyBorder="0" applyAlignment="0" applyProtection="0"/>
    <xf numFmtId="195" fontId="10" fillId="0" borderId="0" applyFont="0" applyFill="0" applyBorder="0" applyAlignment="0" applyProtection="0"/>
    <xf numFmtId="169" fontId="10" fillId="0" borderId="0" applyFill="0" applyBorder="0" applyAlignment="0" applyProtection="0"/>
    <xf numFmtId="169" fontId="10" fillId="0" borderId="0" applyFont="0" applyFill="0" applyBorder="0" applyAlignment="0" applyProtection="0"/>
    <xf numFmtId="168" fontId="26" fillId="0" borderId="0" applyFont="0" applyFill="0" applyBorder="0" applyAlignment="0" applyProtection="0"/>
    <xf numFmtId="181" fontId="10" fillId="0" borderId="0" applyFill="0" applyBorder="0" applyAlignment="0" applyProtection="0"/>
    <xf numFmtId="194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69" fontId="10" fillId="0" borderId="0" applyFill="0" applyBorder="0" applyAlignment="0" applyProtection="0"/>
    <xf numFmtId="169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64" fontId="10" fillId="0" borderId="0" applyFont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82" fontId="10" fillId="0" borderId="0" applyFill="0" applyBorder="0" applyAlignment="0" applyProtection="0"/>
    <xf numFmtId="164" fontId="10" fillId="0" borderId="0" applyFont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82" fontId="10" fillId="0" borderId="0" applyFill="0" applyBorder="0" applyAlignment="0" applyProtection="0"/>
    <xf numFmtId="164" fontId="10" fillId="0" borderId="0" applyFont="0" applyFill="0" applyBorder="0" applyAlignment="0" applyProtection="0"/>
    <xf numFmtId="194" fontId="10" fillId="0" borderId="0" applyFill="0" applyBorder="0" applyAlignment="0" applyProtection="0"/>
    <xf numFmtId="0" fontId="25" fillId="46" borderId="0" applyNumberFormat="0" applyBorder="0" applyAlignment="0" applyProtection="0"/>
    <xf numFmtId="0" fontId="54" fillId="46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10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0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55" fillId="0" borderId="0"/>
    <xf numFmtId="0" fontId="10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5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0" fillId="0" borderId="0"/>
    <xf numFmtId="0" fontId="26" fillId="0" borderId="0"/>
    <xf numFmtId="0" fontId="10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6" borderId="4" applyNumberFormat="0" applyAlignment="0" applyProtection="0"/>
    <xf numFmtId="0" fontId="10" fillId="6" borderId="4" applyNumberFormat="0" applyAlignment="0" applyProtection="0"/>
    <xf numFmtId="0" fontId="7" fillId="21" borderId="19" applyNumberFormat="0" applyFont="0" applyAlignment="0" applyProtection="0"/>
    <xf numFmtId="0" fontId="7" fillId="21" borderId="19" applyNumberFormat="0" applyFont="0" applyAlignment="0" applyProtection="0"/>
    <xf numFmtId="0" fontId="10" fillId="40" borderId="4" applyNumberFormat="0" applyAlignment="0" applyProtection="0"/>
    <xf numFmtId="0" fontId="14" fillId="21" borderId="19" applyNumberFormat="0" applyFont="0" applyAlignment="0" applyProtection="0"/>
    <xf numFmtId="0" fontId="7" fillId="21" borderId="19" applyNumberFormat="0" applyFont="0" applyAlignment="0" applyProtection="0"/>
    <xf numFmtId="0" fontId="7" fillId="21" borderId="19" applyNumberFormat="0" applyFon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40" borderId="4" applyNumberFormat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ill="0" applyBorder="0" applyAlignment="0" applyProtection="0"/>
    <xf numFmtId="9" fontId="13" fillId="0" borderId="0" applyFont="0" applyFill="0" applyBorder="0" applyAlignment="0" applyProtection="0"/>
    <xf numFmtId="9" fontId="10" fillId="0" borderId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ill="0" applyBorder="0" applyAlignment="0" applyProtection="0"/>
    <xf numFmtId="9" fontId="14" fillId="0" borderId="0" applyFont="0" applyFill="0" applyBorder="0" applyAlignment="0" applyProtection="0"/>
    <xf numFmtId="9" fontId="10" fillId="0" borderId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ill="0" applyBorder="0" applyAlignment="0" applyProtection="0"/>
    <xf numFmtId="9" fontId="1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ill="0" applyBorder="0" applyAlignment="0" applyProtection="0"/>
    <xf numFmtId="9" fontId="2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ill="0" applyBorder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7" fontId="10" fillId="0" borderId="0" applyFont="0" applyFill="0" applyBorder="0" applyAlignment="0" applyProtection="0"/>
    <xf numFmtId="183" fontId="10" fillId="0" borderId="0" applyFill="0" applyBorder="0" applyAlignment="0" applyProtection="0"/>
    <xf numFmtId="189" fontId="10" fillId="0" borderId="0" applyFont="0" applyFill="0" applyBorder="0" applyAlignment="0" applyProtection="0"/>
    <xf numFmtId="183" fontId="10" fillId="0" borderId="0" applyFill="0" applyBorder="0" applyAlignment="0" applyProtection="0"/>
    <xf numFmtId="165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83" fontId="10" fillId="0" borderId="0" applyFill="0" applyBorder="0" applyAlignment="0" applyProtection="0"/>
    <xf numFmtId="165" fontId="10" fillId="0" borderId="0" applyFont="0" applyFill="0" applyBorder="0" applyAlignment="0" applyProtection="0"/>
    <xf numFmtId="182" fontId="10" fillId="0" borderId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ill="0" applyBorder="0" applyAlignment="0" applyProtection="0"/>
    <xf numFmtId="165" fontId="10" fillId="0" borderId="0" applyFont="0" applyFill="0" applyBorder="0" applyAlignment="0" applyProtection="0"/>
    <xf numFmtId="182" fontId="10" fillId="0" borderId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ill="0" applyBorder="0" applyAlignment="0" applyProtection="0"/>
    <xf numFmtId="178" fontId="10" fillId="0" borderId="0" applyFill="0" applyBorder="0" applyAlignment="0" applyProtection="0"/>
    <xf numFmtId="165" fontId="10" fillId="0" borderId="0" applyFont="0" applyFill="0" applyBorder="0" applyAlignment="0" applyProtection="0"/>
    <xf numFmtId="184" fontId="10" fillId="0" borderId="0" applyFill="0" applyBorder="0" applyAlignment="0" applyProtection="0"/>
    <xf numFmtId="171" fontId="10" fillId="0" borderId="0" applyFill="0" applyBorder="0" applyAlignment="0" applyProtection="0"/>
    <xf numFmtId="167" fontId="10" fillId="0" borderId="0" applyFill="0" applyBorder="0" applyAlignment="0" applyProtection="0"/>
    <xf numFmtId="171" fontId="10" fillId="0" borderId="0" applyFill="0" applyBorder="0" applyAlignment="0" applyProtection="0"/>
    <xf numFmtId="167" fontId="10" fillId="0" borderId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ill="0" applyBorder="0" applyAlignment="0" applyProtection="0"/>
    <xf numFmtId="178" fontId="10" fillId="0" borderId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ill="0" applyBorder="0" applyAlignment="0" applyProtection="0"/>
    <xf numFmtId="178" fontId="10" fillId="0" borderId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ill="0" applyBorder="0" applyAlignment="0" applyProtection="0"/>
    <xf numFmtId="178" fontId="10" fillId="0" borderId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ill="0" applyBorder="0" applyAlignment="0" applyProtection="0"/>
    <xf numFmtId="178" fontId="10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85" fontId="10" fillId="0" borderId="0" applyFill="0" applyBorder="0" applyAlignment="0" applyProtection="0"/>
    <xf numFmtId="165" fontId="10" fillId="0" borderId="0" applyFont="0" applyFill="0" applyBorder="0" applyAlignment="0" applyProtection="0"/>
    <xf numFmtId="185" fontId="10" fillId="0" borderId="0" applyFill="0" applyBorder="0" applyAlignment="0" applyProtection="0"/>
    <xf numFmtId="185" fontId="10" fillId="0" borderId="0" applyFill="0" applyBorder="0" applyAlignment="0" applyProtection="0"/>
    <xf numFmtId="180" fontId="10" fillId="0" borderId="0" applyFill="0" applyBorder="0" applyAlignment="0" applyProtection="0"/>
    <xf numFmtId="175" fontId="10" fillId="0" borderId="0" applyFill="0" applyBorder="0" applyAlignment="0" applyProtection="0"/>
    <xf numFmtId="200" fontId="10" fillId="0" borderId="0" applyFill="0" applyBorder="0" applyAlignment="0" applyProtection="0"/>
    <xf numFmtId="175" fontId="10" fillId="0" borderId="0" applyFont="0" applyFill="0" applyBorder="0" applyAlignment="0" applyProtection="0"/>
    <xf numFmtId="185" fontId="10" fillId="0" borderId="0" applyFill="0" applyBorder="0" applyAlignment="0" applyProtection="0"/>
    <xf numFmtId="5" fontId="10" fillId="0" borderId="0" applyFont="0" applyFill="0" applyBorder="0" applyAlignment="0" applyProtection="0"/>
    <xf numFmtId="185" fontId="10" fillId="0" borderId="0" applyFill="0" applyBorder="0" applyAlignment="0" applyProtection="0"/>
    <xf numFmtId="185" fontId="10" fillId="0" borderId="0" applyFill="0" applyBorder="0" applyAlignment="0" applyProtection="0"/>
    <xf numFmtId="165" fontId="10" fillId="0" borderId="0" applyFont="0" applyFill="0" applyBorder="0" applyAlignment="0" applyProtection="0"/>
    <xf numFmtId="172" fontId="10" fillId="0" borderId="0" applyFill="0" applyBorder="0" applyAlignment="0" applyProtection="0"/>
    <xf numFmtId="191" fontId="10" fillId="0" borderId="0" applyFont="0" applyFill="0" applyBorder="0" applyAlignment="0" applyProtection="0"/>
    <xf numFmtId="172" fontId="10" fillId="0" borderId="0" applyFill="0" applyBorder="0" applyAlignment="0" applyProtection="0"/>
    <xf numFmtId="165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85" fontId="10" fillId="0" borderId="0" applyFill="0" applyBorder="0" applyAlignment="0" applyProtection="0"/>
    <xf numFmtId="185" fontId="10" fillId="0" borderId="0" applyFill="0" applyBorder="0" applyAlignment="0" applyProtection="0"/>
    <xf numFmtId="165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86" fontId="10" fillId="0" borderId="0" applyFill="0" applyBorder="0" applyAlignment="0" applyProtection="0"/>
    <xf numFmtId="165" fontId="14" fillId="0" borderId="0" applyFont="0" applyFill="0" applyBorder="0" applyAlignment="0" applyProtection="0"/>
    <xf numFmtId="0" fontId="10" fillId="0" borderId="0" applyFill="0" applyBorder="0" applyAlignment="0" applyProtection="0"/>
    <xf numFmtId="186" fontId="10" fillId="0" borderId="0" applyFill="0" applyBorder="0" applyAlignment="0" applyProtection="0"/>
    <xf numFmtId="201" fontId="10" fillId="0" borderId="0" applyFont="0" applyFill="0" applyBorder="0" applyAlignment="0" applyProtection="0"/>
    <xf numFmtId="175" fontId="10" fillId="0" borderId="0" applyFill="0" applyBorder="0" applyAlignment="0" applyProtection="0"/>
    <xf numFmtId="187" fontId="10" fillId="0" borderId="0" applyFill="0" applyBorder="0" applyAlignment="0" applyProtection="0"/>
    <xf numFmtId="202" fontId="10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86" fontId="10" fillId="0" borderId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86" fontId="10" fillId="0" borderId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86" fontId="10" fillId="0" borderId="0" applyFill="0" applyBorder="0" applyAlignment="0" applyProtection="0"/>
    <xf numFmtId="186" fontId="10" fillId="0" borderId="0" applyFill="0" applyBorder="0" applyAlignment="0" applyProtection="0"/>
    <xf numFmtId="202" fontId="14" fillId="0" borderId="0" applyFont="0" applyFill="0" applyBorder="0" applyAlignment="0" applyProtection="0"/>
    <xf numFmtId="187" fontId="10" fillId="0" borderId="0" applyFill="0" applyBorder="0" applyAlignment="0" applyProtection="0"/>
    <xf numFmtId="187" fontId="10" fillId="0" borderId="0" applyFill="0" applyBorder="0" applyAlignment="0" applyProtection="0"/>
    <xf numFmtId="166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203" fontId="10" fillId="0" borderId="0" applyFill="0" applyBorder="0" applyAlignment="0" applyProtection="0"/>
    <xf numFmtId="203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65" fontId="10" fillId="0" borderId="0" applyFont="0" applyFill="0" applyBorder="0" applyAlignment="0" applyProtection="0"/>
    <xf numFmtId="171" fontId="10" fillId="0" borderId="0" applyFill="0" applyBorder="0" applyAlignment="0" applyProtection="0"/>
    <xf numFmtId="165" fontId="10" fillId="0" borderId="0" applyFont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ill="0" applyBorder="0" applyAlignment="0" applyProtection="0"/>
    <xf numFmtId="188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65" fontId="10" fillId="0" borderId="0" applyFont="0" applyFill="0" applyBorder="0" applyAlignment="0" applyProtection="0"/>
    <xf numFmtId="171" fontId="10" fillId="0" borderId="0" applyFill="0" applyBorder="0" applyAlignment="0" applyProtection="0"/>
    <xf numFmtId="165" fontId="10" fillId="0" borderId="0" applyFont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171" fontId="10" fillId="0" borderId="0" applyFill="0" applyBorder="0" applyAlignment="0" applyProtection="0"/>
    <xf numFmtId="43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56" fillId="0" borderId="27" applyNumberFormat="0" applyFill="0" applyAlignment="0" applyProtection="0"/>
    <xf numFmtId="0" fontId="57" fillId="0" borderId="28" applyNumberFormat="0" applyFill="0" applyAlignment="0" applyProtection="0"/>
    <xf numFmtId="0" fontId="57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29" applyNumberFormat="0" applyFill="0" applyAlignment="0" applyProtection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201" fontId="10" fillId="0" borderId="0" applyFont="0" applyFill="0" applyBorder="0" applyAlignment="0" applyProtection="0"/>
    <xf numFmtId="187" fontId="10" fillId="0" borderId="0" applyFill="0" applyBorder="0" applyAlignment="0" applyProtection="0"/>
    <xf numFmtId="201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10" fillId="0" borderId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86" fontId="10" fillId="0" borderId="0" applyFill="0" applyBorder="0" applyAlignment="0" applyProtection="0"/>
    <xf numFmtId="178" fontId="10" fillId="0" borderId="0" applyFill="0" applyBorder="0" applyAlignment="0" applyProtection="0"/>
    <xf numFmtId="178" fontId="10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186" fontId="10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1" fontId="10" fillId="0" borderId="0" applyFont="0" applyFill="0" applyBorder="0" applyAlignment="0" applyProtection="0"/>
    <xf numFmtId="186" fontId="10" fillId="0" borderId="0" applyFill="0" applyBorder="0" applyAlignment="0" applyProtection="0"/>
    <xf numFmtId="201" fontId="10" fillId="0" borderId="0" applyFont="0" applyFill="0" applyBorder="0" applyAlignment="0" applyProtection="0"/>
    <xf numFmtId="178" fontId="10" fillId="0" borderId="0" applyFill="0" applyBorder="0" applyAlignment="0" applyProtection="0"/>
    <xf numFmtId="201" fontId="1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86" fontId="10" fillId="0" borderId="0" applyFill="0" applyBorder="0" applyAlignment="0" applyProtection="0"/>
    <xf numFmtId="201" fontId="1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86" fontId="10" fillId="0" borderId="0" applyFill="0" applyBorder="0" applyAlignment="0" applyProtection="0"/>
    <xf numFmtId="165" fontId="13" fillId="0" borderId="0" applyFont="0" applyFill="0" applyBorder="0" applyAlignment="0" applyProtection="0"/>
    <xf numFmtId="186" fontId="10" fillId="0" borderId="0" applyFill="0" applyBorder="0" applyAlignment="0" applyProtection="0"/>
    <xf numFmtId="43" fontId="7" fillId="0" borderId="0" applyFont="0" applyFill="0" applyBorder="0" applyAlignment="0" applyProtection="0"/>
    <xf numFmtId="40" fontId="55" fillId="0" borderId="0" applyFont="0" applyFill="0" applyBorder="0" applyAlignment="0" applyProtection="0"/>
    <xf numFmtId="40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4" fontId="10" fillId="0" borderId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4" fontId="10" fillId="0" borderId="0" applyFill="0" applyBorder="0" applyAlignment="0" applyProtection="0"/>
    <xf numFmtId="0" fontId="66" fillId="0" borderId="0"/>
    <xf numFmtId="0" fontId="70" fillId="0" borderId="0"/>
    <xf numFmtId="9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17" fillId="60" borderId="0" applyNumberFormat="0" applyBorder="0" applyAlignment="0" applyProtection="0"/>
    <xf numFmtId="0" fontId="18" fillId="14" borderId="33" applyNumberFormat="0" applyAlignment="0" applyProtection="0"/>
    <xf numFmtId="0" fontId="21" fillId="9" borderId="33" applyNumberFormat="0" applyAlignment="0" applyProtection="0"/>
    <xf numFmtId="164" fontId="14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10" fillId="0" borderId="0"/>
    <xf numFmtId="175" fontId="10" fillId="0" borderId="0"/>
    <xf numFmtId="0" fontId="10" fillId="6" borderId="34" applyNumberFormat="0" applyAlignment="0" applyProtection="0"/>
    <xf numFmtId="9" fontId="1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9" fillId="14" borderId="35" applyNumberFormat="0" applyAlignment="0" applyProtection="0"/>
    <xf numFmtId="165" fontId="14" fillId="0" borderId="0" applyFont="0" applyFill="0" applyBorder="0" applyAlignment="0" applyProtection="0"/>
    <xf numFmtId="0" fontId="36" fillId="0" borderId="36" applyNumberFormat="0" applyFill="0" applyAlignment="0" applyProtection="0"/>
    <xf numFmtId="0" fontId="17" fillId="3" borderId="0" applyNumberFormat="0" applyBorder="0" applyAlignment="0" applyProtection="0"/>
    <xf numFmtId="0" fontId="5" fillId="0" borderId="0"/>
    <xf numFmtId="0" fontId="5" fillId="0" borderId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164" fontId="10" fillId="0" borderId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0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9" fillId="14" borderId="35" applyNumberFormat="0" applyAlignment="0" applyProtection="0"/>
    <xf numFmtId="0" fontId="29" fillId="14" borderId="35" applyNumberFormat="0" applyAlignment="0" applyProtection="0"/>
    <xf numFmtId="0" fontId="29" fillId="14" borderId="35" applyNumberFormat="0" applyAlignment="0" applyProtection="0"/>
    <xf numFmtId="0" fontId="29" fillId="14" borderId="35" applyNumberFormat="0" applyAlignment="0" applyProtection="0"/>
    <xf numFmtId="0" fontId="29" fillId="14" borderId="35" applyNumberFormat="0" applyAlignment="0" applyProtection="0"/>
    <xf numFmtId="0" fontId="29" fillId="14" borderId="35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36" fillId="0" borderId="36" applyNumberFormat="0" applyFill="0" applyAlignment="0" applyProtection="0"/>
    <xf numFmtId="0" fontId="36" fillId="0" borderId="36" applyNumberFormat="0" applyFill="0" applyAlignment="0" applyProtection="0"/>
    <xf numFmtId="0" fontId="36" fillId="0" borderId="36" applyNumberFormat="0" applyFill="0" applyAlignment="0" applyProtection="0"/>
    <xf numFmtId="0" fontId="36" fillId="0" borderId="36" applyNumberFormat="0" applyFill="0" applyAlignment="0" applyProtection="0"/>
    <xf numFmtId="0" fontId="36" fillId="0" borderId="36" applyNumberFormat="0" applyFill="0" applyAlignment="0" applyProtection="0"/>
    <xf numFmtId="0" fontId="36" fillId="0" borderId="36" applyNumberFormat="0" applyFill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10" fillId="0" borderId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37" borderId="0" applyNumberFormat="0" applyBorder="0" applyAlignment="0" applyProtection="0"/>
    <xf numFmtId="0" fontId="3" fillId="22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4" borderId="0" applyNumberFormat="0" applyBorder="0" applyAlignment="0" applyProtection="0"/>
    <xf numFmtId="0" fontId="3" fillId="39" borderId="0" applyNumberFormat="0" applyBorder="0" applyAlignment="0" applyProtection="0"/>
    <xf numFmtId="0" fontId="3" fillId="24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26" borderId="0" applyNumberFormat="0" applyBorder="0" applyAlignment="0" applyProtection="0"/>
    <xf numFmtId="0" fontId="3" fillId="42" borderId="0" applyNumberFormat="0" applyBorder="0" applyAlignment="0" applyProtection="0"/>
    <xf numFmtId="0" fontId="3" fillId="26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28" borderId="0" applyNumberFormat="0" applyBorder="0" applyAlignment="0" applyProtection="0"/>
    <xf numFmtId="0" fontId="3" fillId="43" borderId="0" applyNumberFormat="0" applyBorder="0" applyAlignment="0" applyProtection="0"/>
    <xf numFmtId="0" fontId="3" fillId="28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48" borderId="0" applyNumberFormat="0" applyBorder="0" applyAlignment="0" applyProtection="0"/>
    <xf numFmtId="0" fontId="3" fillId="2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1" borderId="19" applyNumberFormat="0" applyFont="0" applyAlignment="0" applyProtection="0"/>
    <xf numFmtId="0" fontId="3" fillId="21" borderId="19" applyNumberFormat="0" applyFont="0" applyAlignment="0" applyProtection="0"/>
    <xf numFmtId="0" fontId="3" fillId="21" borderId="19" applyNumberFormat="0" applyFont="0" applyAlignment="0" applyProtection="0"/>
    <xf numFmtId="0" fontId="3" fillId="21" borderId="19" applyNumberFormat="0" applyFont="0" applyAlignment="0" applyProtection="0"/>
    <xf numFmtId="0" fontId="10" fillId="6" borderId="4" applyNumberFormat="0" applyAlignment="0" applyProtection="0"/>
    <xf numFmtId="9" fontId="10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9" fillId="14" borderId="5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71" applyNumberFormat="0" applyFill="0" applyAlignment="0" applyProtection="0"/>
    <xf numFmtId="0" fontId="36" fillId="0" borderId="10" applyNumberFormat="0" applyFill="0" applyAlignment="0" applyProtection="0"/>
    <xf numFmtId="43" fontId="10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9" fontId="10" fillId="0" borderId="0" applyFont="0" applyFill="0" applyBorder="0" applyAlignment="0" applyProtection="0"/>
    <xf numFmtId="165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165" fontId="3" fillId="0" borderId="0" applyFont="0" applyFill="0" applyBorder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52" fillId="62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45" borderId="1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29" applyNumberFormat="0" applyFill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1" fillId="46" borderId="1" applyNumberFormat="0" applyAlignment="0" applyProtection="0"/>
    <xf numFmtId="164" fontId="3" fillId="0" borderId="0" applyFont="0" applyFill="0" applyBorder="0" applyAlignment="0" applyProtection="0"/>
    <xf numFmtId="0" fontId="21" fillId="9" borderId="1" applyNumberFormat="0" applyAlignment="0" applyProtection="0"/>
    <xf numFmtId="0" fontId="52" fillId="62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0" fontId="36" fillId="0" borderId="10" applyNumberFormat="0" applyFill="0" applyAlignment="0" applyProtection="0"/>
    <xf numFmtId="0" fontId="52" fillId="62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3" fillId="0" borderId="0"/>
    <xf numFmtId="0" fontId="3" fillId="0" borderId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9" fontId="3" fillId="0" borderId="0" applyFont="0" applyFill="0" applyBorder="0" applyAlignment="0" applyProtection="0"/>
    <xf numFmtId="0" fontId="10" fillId="6" borderId="4" applyNumberFormat="0" applyAlignment="0" applyProtection="0"/>
    <xf numFmtId="165" fontId="3" fillId="0" borderId="0" applyFont="0" applyFill="0" applyBorder="0" applyAlignment="0" applyProtection="0"/>
    <xf numFmtId="0" fontId="29" fillId="14" borderId="5" applyNumberFormat="0" applyAlignment="0" applyProtection="0"/>
    <xf numFmtId="0" fontId="21" fillId="45" borderId="1" applyNumberFormat="0" applyAlignment="0" applyProtection="0"/>
    <xf numFmtId="0" fontId="29" fillId="14" borderId="5" applyNumberFormat="0" applyAlignment="0" applyProtection="0"/>
    <xf numFmtId="0" fontId="52" fillId="62" borderId="1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3" fillId="0" borderId="0"/>
    <xf numFmtId="0" fontId="3" fillId="0" borderId="0"/>
    <xf numFmtId="0" fontId="3" fillId="0" borderId="0"/>
    <xf numFmtId="0" fontId="21" fillId="46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165" fontId="3" fillId="0" borderId="0" applyFont="0" applyFill="0" applyBorder="0" applyAlignment="0" applyProtection="0"/>
    <xf numFmtId="178" fontId="10" fillId="0" borderId="0" applyFill="0" applyBorder="0" applyAlignment="0" applyProtection="0"/>
    <xf numFmtId="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7" borderId="0" applyNumberFormat="0" applyBorder="0" applyAlignment="0" applyProtection="0"/>
    <xf numFmtId="0" fontId="3" fillId="22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4" borderId="0" applyNumberFormat="0" applyBorder="0" applyAlignment="0" applyProtection="0"/>
    <xf numFmtId="0" fontId="3" fillId="39" borderId="0" applyNumberFormat="0" applyBorder="0" applyAlignment="0" applyProtection="0"/>
    <xf numFmtId="0" fontId="3" fillId="24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26" borderId="0" applyNumberFormat="0" applyBorder="0" applyAlignment="0" applyProtection="0"/>
    <xf numFmtId="0" fontId="3" fillId="42" borderId="0" applyNumberFormat="0" applyBorder="0" applyAlignment="0" applyProtection="0"/>
    <xf numFmtId="0" fontId="3" fillId="26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28" borderId="0" applyNumberFormat="0" applyBorder="0" applyAlignment="0" applyProtection="0"/>
    <xf numFmtId="0" fontId="3" fillId="43" borderId="0" applyNumberFormat="0" applyBorder="0" applyAlignment="0" applyProtection="0"/>
    <xf numFmtId="0" fontId="3" fillId="28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48" borderId="0" applyNumberFormat="0" applyBorder="0" applyAlignment="0" applyProtection="0"/>
    <xf numFmtId="0" fontId="3" fillId="2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44" fontId="3" fillId="0" borderId="0" applyFont="0" applyFill="0" applyBorder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1" fillId="9" borderId="1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1" fillId="9" borderId="1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45" borderId="1" applyNumberFormat="0" applyAlignment="0" applyProtection="0"/>
    <xf numFmtId="0" fontId="3" fillId="0" borderId="0"/>
    <xf numFmtId="0" fontId="21" fillId="9" borderId="1" applyNumberFormat="0" applyAlignment="0" applyProtection="0"/>
    <xf numFmtId="0" fontId="21" fillId="9" borderId="1" applyNumberFormat="0" applyAlignment="0" applyProtection="0"/>
    <xf numFmtId="0" fontId="3" fillId="0" borderId="0"/>
    <xf numFmtId="0" fontId="3" fillId="0" borderId="0"/>
    <xf numFmtId="0" fontId="3" fillId="0" borderId="0"/>
    <xf numFmtId="0" fontId="21" fillId="9" borderId="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46" borderId="1" applyNumberFormat="0" applyAlignment="0" applyProtection="0"/>
    <xf numFmtId="0" fontId="21" fillId="9" borderId="1" applyNumberFormat="0" applyAlignment="0" applyProtection="0"/>
    <xf numFmtId="0" fontId="3" fillId="0" borderId="0"/>
    <xf numFmtId="0" fontId="21" fillId="9" borderId="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3" fillId="0" borderId="0"/>
    <xf numFmtId="0" fontId="21" fillId="9" borderId="1" applyNumberFormat="0" applyAlignment="0" applyProtection="0"/>
    <xf numFmtId="0" fontId="21" fillId="9" borderId="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10" applyNumberFormat="0" applyFill="0" applyAlignment="0" applyProtection="0"/>
    <xf numFmtId="0" fontId="10" fillId="0" borderId="0"/>
    <xf numFmtId="175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14" borderId="1" applyNumberFormat="0" applyAlignment="0" applyProtection="0"/>
    <xf numFmtId="0" fontId="18" fillId="14" borderId="1" applyNumberFormat="0" applyAlignment="0" applyProtection="0"/>
    <xf numFmtId="0" fontId="3" fillId="21" borderId="19" applyNumberFormat="0" applyFont="0" applyAlignment="0" applyProtection="0"/>
    <xf numFmtId="0" fontId="3" fillId="21" borderId="19" applyNumberFormat="0" applyFont="0" applyAlignment="0" applyProtection="0"/>
    <xf numFmtId="0" fontId="3" fillId="21" borderId="19" applyNumberFormat="0" applyFont="0" applyAlignment="0" applyProtection="0"/>
    <xf numFmtId="0" fontId="3" fillId="21" borderId="19" applyNumberFormat="0" applyFon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6" fillId="0" borderId="10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6" fillId="0" borderId="10" applyNumberFormat="0" applyFill="0" applyAlignment="0" applyProtection="0"/>
    <xf numFmtId="0" fontId="36" fillId="0" borderId="29" applyNumberFormat="0" applyFill="0" applyAlignment="0" applyProtection="0"/>
    <xf numFmtId="9" fontId="10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0" fillId="6" borderId="4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1" fillId="9" borderId="1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0" fillId="40" borderId="4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0" fillId="6" borderId="4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6" fontId="10" fillId="0" borderId="0" applyFill="0" applyBorder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36" fillId="0" borderId="29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189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10" fillId="6" borderId="4" applyNumberFormat="0" applyAlignment="0" applyProtection="0"/>
    <xf numFmtId="9" fontId="3" fillId="0" borderId="0" applyFont="0" applyFill="0" applyBorder="0" applyAlignment="0" applyProtection="0"/>
    <xf numFmtId="0" fontId="29" fillId="14" borderId="5" applyNumberFormat="0" applyAlignment="0" applyProtection="0"/>
    <xf numFmtId="165" fontId="3" fillId="0" borderId="0" applyFont="0" applyFill="0" applyBorder="0" applyAlignment="0" applyProtection="0"/>
    <xf numFmtId="0" fontId="36" fillId="0" borderId="10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6" fillId="0" borderId="10" applyNumberFormat="0" applyFill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9" fillId="14" borderId="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9" fontId="3" fillId="0" borderId="0" applyFont="0" applyFill="0" applyBorder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18" fillId="14" borderId="1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1" fillId="45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52" fillId="62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29" applyNumberFormat="0" applyFill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29" applyNumberFormat="0" applyFill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1" fillId="45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0" fillId="6" borderId="4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52" fillId="62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45" borderId="1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29" applyNumberFormat="0" applyFill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52" fillId="62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0" fontId="36" fillId="0" borderId="10" applyNumberFormat="0" applyFill="0" applyAlignment="0" applyProtection="0"/>
    <xf numFmtId="0" fontId="52" fillId="62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21" fillId="45" borderId="1" applyNumberFormat="0" applyAlignment="0" applyProtection="0"/>
    <xf numFmtId="0" fontId="29" fillId="14" borderId="5" applyNumberFormat="0" applyAlignment="0" applyProtection="0"/>
    <xf numFmtId="0" fontId="52" fillId="62" borderId="1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21" fillId="46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1" fillId="45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29" applyNumberFormat="0" applyFill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1" fillId="9" borderId="1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36" fillId="0" borderId="29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18" fillId="14" borderId="1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1" fillId="45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52" fillId="62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29" applyNumberFormat="0" applyFill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29" applyNumberFormat="0" applyFill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1" fillId="45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0" fillId="6" borderId="4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36" fillId="0" borderId="10" applyNumberFormat="0" applyFill="0" applyAlignment="0" applyProtection="0"/>
    <xf numFmtId="0" fontId="10" fillId="40" borderId="4" applyNumberFormat="0" applyAlignment="0" applyProtection="0"/>
    <xf numFmtId="0" fontId="36" fillId="0" borderId="29" applyNumberFormat="0" applyFill="0" applyAlignment="0" applyProtection="0"/>
    <xf numFmtId="0" fontId="18" fillId="14" borderId="1" applyNumberFormat="0" applyAlignment="0" applyProtection="0"/>
    <xf numFmtId="0" fontId="52" fillId="62" borderId="1" applyNumberFormat="0" applyAlignment="0" applyProtection="0"/>
    <xf numFmtId="0" fontId="18" fillId="14" borderId="1" applyNumberFormat="0" applyAlignment="0" applyProtection="0"/>
    <xf numFmtId="0" fontId="21" fillId="45" borderId="1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29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52" fillId="62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0" fillId="40" borderId="4" applyNumberFormat="0" applyAlignment="0" applyProtection="0"/>
    <xf numFmtId="0" fontId="10" fillId="40" borderId="4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1" fillId="46" borderId="1" applyNumberFormat="0" applyAlignment="0" applyProtection="0"/>
    <xf numFmtId="0" fontId="21" fillId="46" borderId="1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1" fillId="46" borderId="1" applyNumberFormat="0" applyAlignment="0" applyProtection="0"/>
    <xf numFmtId="0" fontId="29" fillId="14" borderId="5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0" fillId="40" borderId="4" applyNumberFormat="0" applyAlignment="0" applyProtection="0"/>
    <xf numFmtId="0" fontId="18" fillId="14" borderId="1" applyNumberFormat="0" applyAlignment="0" applyProtection="0"/>
    <xf numFmtId="0" fontId="52" fillId="62" borderId="1" applyNumberFormat="0" applyAlignment="0" applyProtection="0"/>
    <xf numFmtId="0" fontId="52" fillId="62" borderId="1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21" fillId="45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9" fillId="14" borderId="5" applyNumberFormat="0" applyAlignment="0" applyProtection="0"/>
    <xf numFmtId="0" fontId="18" fillId="14" borderId="1" applyNumberFormat="0" applyAlignment="0" applyProtection="0"/>
    <xf numFmtId="0" fontId="21" fillId="46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52" fillId="62" borderId="1" applyNumberFormat="0" applyAlignment="0" applyProtection="0"/>
    <xf numFmtId="0" fontId="29" fillId="14" borderId="5" applyNumberFormat="0" applyAlignment="0" applyProtection="0"/>
    <xf numFmtId="0" fontId="21" fillId="45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45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52" fillId="62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52" fillId="62" borderId="1" applyNumberFormat="0" applyAlignment="0" applyProtection="0"/>
    <xf numFmtId="0" fontId="21" fillId="9" borderId="1" applyNumberFormat="0" applyAlignment="0" applyProtection="0"/>
    <xf numFmtId="0" fontId="36" fillId="0" borderId="10" applyNumberFormat="0" applyFill="0" applyAlignment="0" applyProtection="0"/>
    <xf numFmtId="0" fontId="21" fillId="9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0" fillId="6" borderId="4" applyNumberFormat="0" applyAlignment="0" applyProtection="0"/>
    <xf numFmtId="0" fontId="18" fillId="14" borderId="1" applyNumberFormat="0" applyAlignment="0" applyProtection="0"/>
    <xf numFmtId="0" fontId="36" fillId="0" borderId="29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1" fillId="9" borderId="1" applyNumberFormat="0" applyAlignment="0" applyProtection="0"/>
    <xf numFmtId="0" fontId="36" fillId="0" borderId="10" applyNumberFormat="0" applyFill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45" borderId="1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40" borderId="4" applyNumberFormat="0" applyAlignment="0" applyProtection="0"/>
    <xf numFmtId="0" fontId="21" fillId="45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10" fillId="40" borderId="4" applyNumberFormat="0" applyAlignment="0" applyProtection="0"/>
    <xf numFmtId="0" fontId="21" fillId="9" borderId="1" applyNumberFormat="0" applyAlignment="0" applyProtection="0"/>
    <xf numFmtId="0" fontId="36" fillId="0" borderId="10" applyNumberFormat="0" applyFill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52" fillId="62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29" applyNumberFormat="0" applyFill="0" applyAlignment="0" applyProtection="0"/>
    <xf numFmtId="0" fontId="36" fillId="0" borderId="10" applyNumberFormat="0" applyFill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18" fillId="14" borderId="1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29" fillId="62" borderId="5" applyNumberFormat="0" applyAlignment="0" applyProtection="0"/>
    <xf numFmtId="0" fontId="10" fillId="6" borderId="4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21" fillId="45" borderId="1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10" fillId="40" borderId="4" applyNumberFormat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18" fillId="14" borderId="1" applyNumberFormat="0" applyAlignment="0" applyProtection="0"/>
    <xf numFmtId="0" fontId="10" fillId="6" borderId="4" applyNumberFormat="0" applyAlignment="0" applyProtection="0"/>
    <xf numFmtId="0" fontId="29" fillId="62" borderId="5" applyNumberFormat="0" applyAlignment="0" applyProtection="0"/>
    <xf numFmtId="0" fontId="36" fillId="0" borderId="10" applyNumberFormat="0" applyFill="0" applyAlignment="0" applyProtection="0"/>
    <xf numFmtId="0" fontId="21" fillId="45" borderId="1" applyNumberFormat="0" applyAlignment="0" applyProtection="0"/>
    <xf numFmtId="0" fontId="36" fillId="0" borderId="10" applyNumberFormat="0" applyFill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6" fillId="0" borderId="10" applyNumberFormat="0" applyFill="0" applyAlignment="0" applyProtection="0"/>
    <xf numFmtId="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7" borderId="0" applyNumberFormat="0" applyBorder="0" applyAlignment="0" applyProtection="0"/>
    <xf numFmtId="0" fontId="3" fillId="22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4" borderId="0" applyNumberFormat="0" applyBorder="0" applyAlignment="0" applyProtection="0"/>
    <xf numFmtId="0" fontId="3" fillId="39" borderId="0" applyNumberFormat="0" applyBorder="0" applyAlignment="0" applyProtection="0"/>
    <xf numFmtId="0" fontId="3" fillId="24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26" borderId="0" applyNumberFormat="0" applyBorder="0" applyAlignment="0" applyProtection="0"/>
    <xf numFmtId="0" fontId="3" fillId="42" borderId="0" applyNumberFormat="0" applyBorder="0" applyAlignment="0" applyProtection="0"/>
    <xf numFmtId="0" fontId="3" fillId="26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28" borderId="0" applyNumberFormat="0" applyBorder="0" applyAlignment="0" applyProtection="0"/>
    <xf numFmtId="0" fontId="3" fillId="43" borderId="0" applyNumberFormat="0" applyBorder="0" applyAlignment="0" applyProtection="0"/>
    <xf numFmtId="0" fontId="3" fillId="28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48" borderId="0" applyNumberFormat="0" applyBorder="0" applyAlignment="0" applyProtection="0"/>
    <xf numFmtId="0" fontId="3" fillId="2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52" fillId="62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45" borderId="1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6" borderId="4" applyNumberFormat="0" applyAlignment="0" applyProtection="0"/>
    <xf numFmtId="0" fontId="10" fillId="6" borderId="4" applyNumberFormat="0" applyAlignment="0" applyProtection="0"/>
    <xf numFmtId="0" fontId="3" fillId="21" borderId="19" applyNumberFormat="0" applyFont="0" applyAlignment="0" applyProtection="0"/>
    <xf numFmtId="0" fontId="3" fillId="21" borderId="19" applyNumberFormat="0" applyFont="0" applyAlignment="0" applyProtection="0"/>
    <xf numFmtId="0" fontId="10" fillId="40" borderId="4" applyNumberFormat="0" applyAlignment="0" applyProtection="0"/>
    <xf numFmtId="0" fontId="3" fillId="21" borderId="19" applyNumberFormat="0" applyFont="0" applyAlignment="0" applyProtection="0"/>
    <xf numFmtId="0" fontId="3" fillId="21" borderId="19" applyNumberFormat="0" applyFon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40" borderId="4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29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1" fontId="1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1" fillId="46" borderId="1" applyNumberFormat="0" applyAlignment="0" applyProtection="0"/>
    <xf numFmtId="164" fontId="3" fillId="0" borderId="0" applyFont="0" applyFill="0" applyBorder="0" applyAlignment="0" applyProtection="0"/>
    <xf numFmtId="0" fontId="21" fillId="9" borderId="1" applyNumberFormat="0" applyAlignment="0" applyProtection="0"/>
    <xf numFmtId="0" fontId="52" fillId="62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0" fontId="36" fillId="0" borderId="10" applyNumberFormat="0" applyFill="0" applyAlignment="0" applyProtection="0"/>
    <xf numFmtId="0" fontId="52" fillId="62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3" fillId="0" borderId="0"/>
    <xf numFmtId="0" fontId="3" fillId="0" borderId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9" fontId="3" fillId="0" borderId="0" applyFont="0" applyFill="0" applyBorder="0" applyAlignment="0" applyProtection="0"/>
    <xf numFmtId="0" fontId="10" fillId="6" borderId="4" applyNumberFormat="0" applyAlignment="0" applyProtection="0"/>
    <xf numFmtId="165" fontId="3" fillId="0" borderId="0" applyFont="0" applyFill="0" applyBorder="0" applyAlignment="0" applyProtection="0"/>
    <xf numFmtId="0" fontId="29" fillId="14" borderId="5" applyNumberFormat="0" applyAlignment="0" applyProtection="0"/>
    <xf numFmtId="0" fontId="21" fillId="45" borderId="1" applyNumberFormat="0" applyAlignment="0" applyProtection="0"/>
    <xf numFmtId="0" fontId="29" fillId="14" borderId="5" applyNumberFormat="0" applyAlignment="0" applyProtection="0"/>
    <xf numFmtId="0" fontId="52" fillId="62" borderId="1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21" fillId="46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10" fillId="40" borderId="4" applyNumberFormat="0" applyAlignment="0" applyProtection="0"/>
    <xf numFmtId="0" fontId="21" fillId="46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21" fillId="46" borderId="1" applyNumberFormat="0" applyAlignment="0" applyProtection="0"/>
    <xf numFmtId="0" fontId="18" fillId="14" borderId="1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21" fillId="9" borderId="1" applyNumberFormat="0" applyAlignment="0" applyProtection="0"/>
    <xf numFmtId="0" fontId="10" fillId="40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21" fillId="45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36" fillId="0" borderId="10" applyNumberFormat="0" applyFill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10" fillId="40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52" fillId="62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0" fillId="40" borderId="4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0" fontId="21" fillId="9" borderId="1" applyNumberFormat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36" fillId="0" borderId="10" applyNumberFormat="0" applyFill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29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29" applyNumberFormat="0" applyFill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29" fillId="62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29" applyNumberFormat="0" applyFill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0" fillId="6" borderId="4" applyNumberFormat="0" applyAlignment="0" applyProtection="0"/>
    <xf numFmtId="0" fontId="52" fillId="62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1" fillId="9" borderId="1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36" fillId="0" borderId="29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10" fillId="6" borderId="4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1" fillId="45" borderId="1" applyNumberFormat="0" applyAlignment="0" applyProtection="0"/>
    <xf numFmtId="0" fontId="10" fillId="6" borderId="4" applyNumberFormat="0" applyAlignment="0" applyProtection="0"/>
    <xf numFmtId="0" fontId="21" fillId="46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10" fillId="6" borderId="4" applyNumberFormat="0" applyAlignment="0" applyProtection="0"/>
    <xf numFmtId="9" fontId="3" fillId="0" borderId="0" applyFont="0" applyFill="0" applyBorder="0" applyAlignment="0" applyProtection="0"/>
    <xf numFmtId="0" fontId="29" fillId="14" borderId="5" applyNumberFormat="0" applyAlignment="0" applyProtection="0"/>
    <xf numFmtId="165" fontId="3" fillId="0" borderId="0" applyFont="0" applyFill="0" applyBorder="0" applyAlignment="0" applyProtection="0"/>
    <xf numFmtId="0" fontId="36" fillId="0" borderId="10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6" fillId="0" borderId="10" applyNumberFormat="0" applyFill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9" fillId="14" borderId="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9" fontId="3" fillId="0" borderId="0" applyFont="0" applyFill="0" applyBorder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18" fillId="14" borderId="1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1" fillId="45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52" fillId="62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29" applyNumberFormat="0" applyFill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29" applyNumberFormat="0" applyFill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1" fillId="45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0" fillId="6" borderId="4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40" borderId="4" applyNumberFormat="0" applyAlignment="0" applyProtection="0"/>
    <xf numFmtId="0" fontId="36" fillId="0" borderId="10" applyNumberFormat="0" applyFill="0" applyAlignment="0" applyProtection="0"/>
    <xf numFmtId="0" fontId="21" fillId="9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0" fontId="10" fillId="6" borderId="4" applyNumberFormat="0" applyAlignment="0" applyProtection="0"/>
    <xf numFmtId="0" fontId="21" fillId="46" borderId="1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29" applyNumberFormat="0" applyFill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10" fillId="6" borderId="4" applyNumberFormat="0" applyAlignment="0" applyProtection="0"/>
    <xf numFmtId="0" fontId="21" fillId="46" borderId="1" applyNumberFormat="0" applyAlignment="0" applyProtection="0"/>
    <xf numFmtId="0" fontId="29" fillId="62" borderId="5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52" fillId="62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0" fontId="36" fillId="0" borderId="10" applyNumberFormat="0" applyFill="0" applyAlignment="0" applyProtection="0"/>
    <xf numFmtId="0" fontId="52" fillId="62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21" fillId="45" borderId="1" applyNumberFormat="0" applyAlignment="0" applyProtection="0"/>
    <xf numFmtId="0" fontId="29" fillId="14" borderId="5" applyNumberFormat="0" applyAlignment="0" applyProtection="0"/>
    <xf numFmtId="0" fontId="52" fillId="62" borderId="1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21" fillId="46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10" fillId="40" borderId="4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18" fillId="14" borderId="1" applyNumberFormat="0" applyAlignment="0" applyProtection="0"/>
    <xf numFmtId="0" fontId="21" fillId="45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46" borderId="1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21" fillId="45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5" borderId="1" applyNumberFormat="0" applyAlignment="0" applyProtection="0"/>
    <xf numFmtId="0" fontId="21" fillId="46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52" fillId="62" borderId="1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52" fillId="62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52" fillId="62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29" applyNumberFormat="0" applyFill="0" applyAlignment="0" applyProtection="0"/>
    <xf numFmtId="0" fontId="36" fillId="0" borderId="10" applyNumberFormat="0" applyFill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1" fillId="9" borderId="1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36" fillId="0" borderId="29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18" fillId="14" borderId="1" applyNumberFormat="0" applyAlignment="0" applyProtection="0"/>
    <xf numFmtId="0" fontId="10" fillId="6" borderId="4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21" fillId="9" borderId="1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9" fillId="62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18" fillId="14" borderId="1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1" fillId="45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52" fillId="62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29" applyNumberFormat="0" applyFill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29" applyNumberFormat="0" applyFill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1" fillId="45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0" fillId="6" borderId="4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29" applyNumberFormat="0" applyFill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1" fillId="9" borderId="1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36" fillId="0" borderId="29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9" fillId="62" borderId="5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18" fillId="14" borderId="1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1" fillId="45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52" fillId="62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29" applyNumberFormat="0" applyFill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29" applyNumberFormat="0" applyFill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1" fillId="45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0" fillId="6" borderId="4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29" applyNumberFormat="0" applyFill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1" fillId="9" borderId="1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36" fillId="0" borderId="29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18" fillId="14" borderId="1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10" fillId="40" borderId="4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1" fillId="45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46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52" fillId="62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29" applyNumberFormat="0" applyFill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29" applyNumberFormat="0" applyFill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10" fillId="40" borderId="4" applyNumberFormat="0" applyAlignment="0" applyProtection="0"/>
    <xf numFmtId="0" fontId="21" fillId="45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29" fillId="62" borderId="5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0" fillId="6" borderId="4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0" fontId="18" fillId="14" borderId="1" applyNumberFormat="0" applyAlignment="0" applyProtection="0"/>
    <xf numFmtId="0" fontId="21" fillId="9" borderId="1" applyNumberFormat="0" applyAlignment="0" applyProtection="0"/>
    <xf numFmtId="0" fontId="10" fillId="6" borderId="4" applyNumberFormat="0" applyAlignment="0" applyProtection="0"/>
    <xf numFmtId="0" fontId="29" fillId="14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29" fillId="14" borderId="5" applyNumberFormat="0" applyAlignment="0" applyProtection="0"/>
    <xf numFmtId="0" fontId="29" fillId="14" borderId="5" applyNumberFormat="0" applyAlignment="0" applyProtection="0"/>
    <xf numFmtId="0" fontId="10" fillId="6" borderId="4" applyNumberFormat="0" applyAlignment="0" applyProtection="0"/>
    <xf numFmtId="0" fontId="21" fillId="9" borderId="1" applyNumberFormat="0" applyAlignment="0" applyProtection="0"/>
    <xf numFmtId="0" fontId="18" fillId="14" borderId="1" applyNumberFormat="0" applyAlignment="0" applyProtection="0"/>
    <xf numFmtId="0" fontId="36" fillId="0" borderId="10" applyNumberFormat="0" applyFill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" fillId="0" borderId="0"/>
    <xf numFmtId="0" fontId="66" fillId="0" borderId="0"/>
    <xf numFmtId="43" fontId="3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52" fillId="62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18" fillId="14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46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45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0" fontId="21" fillId="9" borderId="33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4" fillId="21" borderId="19" applyNumberFormat="0" applyFont="0" applyAlignment="0" applyProtection="0"/>
    <xf numFmtId="0" fontId="14" fillId="21" borderId="19" applyNumberFormat="0" applyFont="0" applyAlignment="0" applyProtection="0"/>
    <xf numFmtId="0" fontId="14" fillId="21" borderId="19" applyNumberFormat="0" applyFont="0" applyAlignment="0" applyProtection="0"/>
    <xf numFmtId="0" fontId="14" fillId="21" borderId="19" applyNumberFormat="0" applyFont="0" applyAlignment="0" applyProtection="0"/>
    <xf numFmtId="0" fontId="14" fillId="21" borderId="19" applyNumberFormat="0" applyFont="0" applyAlignment="0" applyProtection="0"/>
    <xf numFmtId="0" fontId="14" fillId="21" borderId="19" applyNumberFormat="0" applyFont="0" applyAlignment="0" applyProtection="0"/>
    <xf numFmtId="0" fontId="14" fillId="21" borderId="19" applyNumberFormat="0" applyFont="0" applyAlignment="0" applyProtection="0"/>
    <xf numFmtId="0" fontId="14" fillId="21" borderId="19" applyNumberFormat="0" applyFon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4" fillId="21" borderId="19" applyNumberFormat="0" applyFont="0" applyAlignment="0" applyProtection="0"/>
    <xf numFmtId="0" fontId="14" fillId="21" borderId="19" applyNumberFormat="0" applyFont="0" applyAlignment="0" applyProtection="0"/>
    <xf numFmtId="0" fontId="14" fillId="21" borderId="19" applyNumberFormat="0" applyFont="0" applyAlignment="0" applyProtection="0"/>
    <xf numFmtId="0" fontId="14" fillId="21" borderId="19" applyNumberFormat="0" applyFont="0" applyAlignment="0" applyProtection="0"/>
    <xf numFmtId="0" fontId="14" fillId="21" borderId="19" applyNumberFormat="0" applyFont="0" applyAlignment="0" applyProtection="0"/>
    <xf numFmtId="0" fontId="14" fillId="21" borderId="19" applyNumberFormat="0" applyFont="0" applyAlignment="0" applyProtection="0"/>
    <xf numFmtId="0" fontId="14" fillId="21" borderId="19" applyNumberFormat="0" applyFont="0" applyAlignment="0" applyProtection="0"/>
    <xf numFmtId="0" fontId="14" fillId="21" borderId="19" applyNumberFormat="0" applyFon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40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0" fontId="10" fillId="6" borderId="34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2" fillId="0" borderId="0" applyNumberFormat="0" applyFill="0" applyBorder="0" applyAlignment="0" applyProtection="0"/>
    <xf numFmtId="0" fontId="93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6" fillId="0" borderId="0"/>
    <xf numFmtId="0" fontId="1" fillId="0" borderId="0"/>
    <xf numFmtId="0" fontId="12" fillId="0" borderId="0"/>
    <xf numFmtId="165" fontId="10" fillId="0" borderId="0" applyFont="0" applyFill="0" applyBorder="0" applyAlignment="0" applyProtection="0"/>
    <xf numFmtId="0" fontId="18" fillId="14" borderId="127" applyNumberFormat="0" applyAlignment="0" applyProtection="0"/>
    <xf numFmtId="0" fontId="18" fillId="14" borderId="127" applyNumberFormat="0" applyAlignment="0" applyProtection="0"/>
    <xf numFmtId="0" fontId="18" fillId="14" borderId="127" applyNumberFormat="0" applyAlignment="0" applyProtection="0"/>
    <xf numFmtId="0" fontId="18" fillId="14" borderId="127" applyNumberFormat="0" applyAlignment="0" applyProtection="0"/>
    <xf numFmtId="0" fontId="18" fillId="14" borderId="127" applyNumberFormat="0" applyAlignment="0" applyProtection="0"/>
    <xf numFmtId="0" fontId="21" fillId="9" borderId="127" applyNumberFormat="0" applyAlignment="0" applyProtection="0"/>
    <xf numFmtId="0" fontId="21" fillId="9" borderId="127" applyNumberFormat="0" applyAlignment="0" applyProtection="0"/>
    <xf numFmtId="0" fontId="21" fillId="9" borderId="127" applyNumberFormat="0" applyAlignment="0" applyProtection="0"/>
    <xf numFmtId="0" fontId="21" fillId="9" borderId="127" applyNumberFormat="0" applyAlignment="0" applyProtection="0"/>
    <xf numFmtId="0" fontId="21" fillId="9" borderId="127" applyNumberFormat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6" borderId="128" applyNumberFormat="0" applyAlignment="0" applyProtection="0"/>
    <xf numFmtId="0" fontId="10" fillId="6" borderId="128" applyNumberFormat="0" applyAlignment="0" applyProtection="0"/>
    <xf numFmtId="0" fontId="10" fillId="6" borderId="128" applyNumberFormat="0" applyAlignment="0" applyProtection="0"/>
    <xf numFmtId="0" fontId="10" fillId="6" borderId="128" applyNumberFormat="0" applyAlignment="0" applyProtection="0"/>
    <xf numFmtId="0" fontId="10" fillId="6" borderId="128" applyNumberFormat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9" fillId="14" borderId="129" applyNumberFormat="0" applyAlignment="0" applyProtection="0"/>
    <xf numFmtId="0" fontId="29" fillId="14" borderId="129" applyNumberFormat="0" applyAlignment="0" applyProtection="0"/>
    <xf numFmtId="0" fontId="29" fillId="14" borderId="129" applyNumberFormat="0" applyAlignment="0" applyProtection="0"/>
    <xf numFmtId="0" fontId="29" fillId="14" borderId="129" applyNumberFormat="0" applyAlignment="0" applyProtection="0"/>
    <xf numFmtId="0" fontId="29" fillId="14" borderId="129" applyNumberFormat="0" applyAlignment="0" applyProtection="0"/>
    <xf numFmtId="0" fontId="105" fillId="0" borderId="0"/>
    <xf numFmtId="0" fontId="36" fillId="0" borderId="130" applyNumberFormat="0" applyFill="0" applyAlignment="0" applyProtection="0"/>
    <xf numFmtId="0" fontId="36" fillId="0" borderId="130" applyNumberFormat="0" applyFill="0" applyAlignment="0" applyProtection="0"/>
    <xf numFmtId="0" fontId="36" fillId="0" borderId="130" applyNumberFormat="0" applyFill="0" applyAlignment="0" applyProtection="0"/>
    <xf numFmtId="0" fontId="36" fillId="0" borderId="130" applyNumberFormat="0" applyFill="0" applyAlignment="0" applyProtection="0"/>
    <xf numFmtId="0" fontId="36" fillId="0" borderId="130" applyNumberFormat="0" applyFill="0" applyAlignment="0" applyProtection="0"/>
    <xf numFmtId="0" fontId="108" fillId="0" borderId="0"/>
    <xf numFmtId="43" fontId="10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36" fillId="0" borderId="181" applyNumberFormat="0" applyFill="0" applyAlignment="0" applyProtection="0"/>
    <xf numFmtId="0" fontId="18" fillId="14" borderId="154" applyNumberFormat="0" applyAlignment="0" applyProtection="0"/>
    <xf numFmtId="0" fontId="29" fillId="14" borderId="185" applyNumberFormat="0" applyAlignment="0" applyProtection="0"/>
    <xf numFmtId="0" fontId="10" fillId="6" borderId="155" applyNumberFormat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18" fillId="14" borderId="183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0" fillId="40" borderId="179" applyNumberFormat="0" applyAlignment="0" applyProtection="0"/>
    <xf numFmtId="0" fontId="18" fillId="14" borderId="173" applyNumberFormat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1" fillId="9" borderId="154" applyNumberFormat="0" applyAlignment="0" applyProtection="0"/>
    <xf numFmtId="0" fontId="10" fillId="40" borderId="155" applyNumberFormat="0" applyAlignment="0" applyProtection="0"/>
    <xf numFmtId="0" fontId="18" fillId="14" borderId="173" applyNumberFormat="0" applyAlignment="0" applyProtection="0"/>
    <xf numFmtId="0" fontId="29" fillId="14" borderId="180" applyNumberFormat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10" fillId="6" borderId="155" applyNumberFormat="0" applyAlignment="0" applyProtection="0"/>
    <xf numFmtId="0" fontId="36" fillId="0" borderId="157" applyNumberFormat="0" applyFill="0" applyAlignment="0" applyProtection="0"/>
    <xf numFmtId="0" fontId="10" fillId="40" borderId="155" applyNumberFormat="0" applyAlignment="0" applyProtection="0"/>
    <xf numFmtId="0" fontId="10" fillId="6" borderId="174" applyNumberFormat="0" applyAlignment="0" applyProtection="0"/>
    <xf numFmtId="0" fontId="18" fillId="14" borderId="154" applyNumberFormat="0" applyAlignment="0" applyProtection="0"/>
    <xf numFmtId="0" fontId="18" fillId="14" borderId="192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18" fillId="14" borderId="142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21" fillId="46" borderId="165" applyNumberFormat="0" applyAlignment="0" applyProtection="0"/>
    <xf numFmtId="0" fontId="29" fillId="14" borderId="167" applyNumberFormat="0" applyAlignment="0" applyProtection="0"/>
    <xf numFmtId="0" fontId="21" fillId="45" borderId="165" applyNumberFormat="0" applyAlignment="0" applyProtection="0"/>
    <xf numFmtId="0" fontId="36" fillId="0" borderId="157" applyNumberFormat="0" applyFill="0" applyAlignment="0" applyProtection="0"/>
    <xf numFmtId="0" fontId="21" fillId="9" borderId="154" applyNumberFormat="0" applyAlignment="0" applyProtection="0"/>
    <xf numFmtId="0" fontId="36" fillId="0" borderId="168" applyNumberFormat="0" applyFill="0" applyAlignment="0" applyProtection="0"/>
    <xf numFmtId="0" fontId="18" fillId="14" borderId="154" applyNumberFormat="0" applyAlignment="0" applyProtection="0"/>
    <xf numFmtId="0" fontId="21" fillId="9" borderId="142" applyNumberFormat="0" applyAlignment="0" applyProtection="0"/>
    <xf numFmtId="0" fontId="10" fillId="6" borderId="179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18" fillId="14" borderId="173" applyNumberFormat="0" applyAlignment="0" applyProtection="0"/>
    <xf numFmtId="0" fontId="36" fillId="0" borderId="186" applyNumberFormat="0" applyFill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21" fillId="45" borderId="173" applyNumberFormat="0" applyAlignment="0" applyProtection="0"/>
    <xf numFmtId="0" fontId="10" fillId="40" borderId="174" applyNumberFormat="0" applyAlignment="0" applyProtection="0"/>
    <xf numFmtId="0" fontId="21" fillId="9" borderId="178" applyNumberFormat="0" applyAlignment="0" applyProtection="0"/>
    <xf numFmtId="0" fontId="21" fillId="9" borderId="173" applyNumberFormat="0" applyAlignment="0" applyProtection="0"/>
    <xf numFmtId="0" fontId="36" fillId="0" borderId="177" applyNumberFormat="0" applyFill="0" applyAlignment="0" applyProtection="0"/>
    <xf numFmtId="0" fontId="21" fillId="9" borderId="165" applyNumberFormat="0" applyAlignment="0" applyProtection="0"/>
    <xf numFmtId="0" fontId="10" fillId="6" borderId="184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0" fillId="6" borderId="184" applyNumberFormat="0" applyAlignment="0" applyProtection="0"/>
    <xf numFmtId="0" fontId="21" fillId="46" borderId="154" applyNumberFormat="0" applyAlignment="0" applyProtection="0"/>
    <xf numFmtId="0" fontId="36" fillId="0" borderId="195" applyNumberFormat="0" applyFill="0" applyAlignment="0" applyProtection="0"/>
    <xf numFmtId="0" fontId="21" fillId="9" borderId="154" applyNumberFormat="0" applyAlignment="0" applyProtection="0"/>
    <xf numFmtId="0" fontId="52" fillId="62" borderId="173" applyNumberFormat="0" applyAlignment="0" applyProtection="0"/>
    <xf numFmtId="0" fontId="10" fillId="6" borderId="179" applyNumberFormat="0" applyAlignment="0" applyProtection="0"/>
    <xf numFmtId="0" fontId="10" fillId="40" borderId="174" applyNumberFormat="0" applyAlignment="0" applyProtection="0"/>
    <xf numFmtId="0" fontId="21" fillId="9" borderId="154" applyNumberFormat="0" applyAlignment="0" applyProtection="0"/>
    <xf numFmtId="0" fontId="29" fillId="14" borderId="180" applyNumberFormat="0" applyAlignment="0" applyProtection="0"/>
    <xf numFmtId="0" fontId="36" fillId="0" borderId="176" applyNumberFormat="0" applyFill="0" applyAlignment="0" applyProtection="0"/>
    <xf numFmtId="0" fontId="21" fillId="9" borderId="154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10" fillId="6" borderId="193" applyNumberFormat="0" applyAlignment="0" applyProtection="0"/>
    <xf numFmtId="0" fontId="10" fillId="40" borderId="155" applyNumberFormat="0" applyAlignment="0" applyProtection="0"/>
    <xf numFmtId="0" fontId="10" fillId="40" borderId="166" applyNumberFormat="0" applyAlignment="0" applyProtection="0"/>
    <xf numFmtId="0" fontId="21" fillId="9" borderId="178" applyNumberFormat="0" applyAlignment="0" applyProtection="0"/>
    <xf numFmtId="0" fontId="21" fillId="9" borderId="183" applyNumberFormat="0" applyAlignment="0" applyProtection="0"/>
    <xf numFmtId="0" fontId="10" fillId="6" borderId="174" applyNumberFormat="0" applyAlignment="0" applyProtection="0"/>
    <xf numFmtId="0" fontId="18" fillId="14" borderId="183" applyNumberFormat="0" applyAlignment="0" applyProtection="0"/>
    <xf numFmtId="0" fontId="29" fillId="14" borderId="180" applyNumberFormat="0" applyAlignment="0" applyProtection="0"/>
    <xf numFmtId="0" fontId="10" fillId="6" borderId="174" applyNumberFormat="0" applyAlignment="0" applyProtection="0"/>
    <xf numFmtId="0" fontId="10" fillId="6" borderId="166" applyNumberFormat="0" applyAlignment="0" applyProtection="0"/>
    <xf numFmtId="0" fontId="21" fillId="45" borderId="165" applyNumberFormat="0" applyAlignment="0" applyProtection="0"/>
    <xf numFmtId="0" fontId="36" fillId="0" borderId="168" applyNumberFormat="0" applyFill="0" applyAlignment="0" applyProtection="0"/>
    <xf numFmtId="0" fontId="21" fillId="9" borderId="173" applyNumberFormat="0" applyAlignment="0" applyProtection="0"/>
    <xf numFmtId="0" fontId="21" fillId="9" borderId="178" applyNumberFormat="0" applyAlignment="0" applyProtection="0"/>
    <xf numFmtId="0" fontId="10" fillId="40" borderId="155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36" fillId="0" borderId="157" applyNumberFormat="0" applyFill="0" applyAlignment="0" applyProtection="0"/>
    <xf numFmtId="0" fontId="29" fillId="14" borderId="185" applyNumberFormat="0" applyAlignment="0" applyProtection="0"/>
    <xf numFmtId="0" fontId="1" fillId="0" borderId="0"/>
    <xf numFmtId="0" fontId="52" fillId="62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9" fillId="14" borderId="156" applyNumberFormat="0" applyAlignment="0" applyProtection="0"/>
    <xf numFmtId="0" fontId="36" fillId="0" borderId="158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" fillId="0" borderId="0"/>
    <xf numFmtId="0" fontId="10" fillId="6" borderId="143" applyNumberFormat="0" applyAlignment="0" applyProtection="0"/>
    <xf numFmtId="9" fontId="1" fillId="0" borderId="0" applyFont="0" applyFill="0" applyBorder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8" fillId="14" borderId="178" applyNumberFormat="0" applyAlignment="0" applyProtection="0"/>
    <xf numFmtId="0" fontId="29" fillId="14" borderId="185" applyNumberFormat="0" applyAlignment="0" applyProtection="0"/>
    <xf numFmtId="0" fontId="18" fillId="14" borderId="165" applyNumberFormat="0" applyAlignment="0" applyProtection="0"/>
    <xf numFmtId="0" fontId="21" fillId="9" borderId="178" applyNumberFormat="0" applyAlignment="0" applyProtection="0"/>
    <xf numFmtId="0" fontId="10" fillId="40" borderId="179" applyNumberFormat="0" applyAlignment="0" applyProtection="0"/>
    <xf numFmtId="0" fontId="18" fillId="14" borderId="165" applyNumberFormat="0" applyAlignment="0" applyProtection="0"/>
    <xf numFmtId="0" fontId="29" fillId="14" borderId="180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29" fillId="62" borderId="175" applyNumberFormat="0" applyAlignment="0" applyProtection="0"/>
    <xf numFmtId="0" fontId="21" fillId="9" borderId="183" applyNumberFormat="0" applyAlignment="0" applyProtection="0"/>
    <xf numFmtId="0" fontId="36" fillId="0" borderId="168" applyNumberFormat="0" applyFill="0" applyAlignment="0" applyProtection="0"/>
    <xf numFmtId="0" fontId="10" fillId="40" borderId="166" applyNumberFormat="0" applyAlignment="0" applyProtection="0"/>
    <xf numFmtId="0" fontId="10" fillId="6" borderId="155" applyNumberFormat="0" applyAlignment="0" applyProtection="0"/>
    <xf numFmtId="0" fontId="10" fillId="6" borderId="174" applyNumberFormat="0" applyAlignment="0" applyProtection="0"/>
    <xf numFmtId="0" fontId="10" fillId="6" borderId="184" applyNumberFormat="0" applyAlignment="0" applyProtection="0"/>
    <xf numFmtId="0" fontId="18" fillId="14" borderId="178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29" fillId="14" borderId="144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36" fillId="0" borderId="181" applyNumberFormat="0" applyFill="0" applyAlignment="0" applyProtection="0"/>
    <xf numFmtId="0" fontId="36" fillId="0" borderId="168" applyNumberFormat="0" applyFill="0" applyAlignment="0" applyProtection="0"/>
    <xf numFmtId="0" fontId="36" fillId="0" borderId="176" applyNumberFormat="0" applyFill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21" fillId="46" borderId="178" applyNumberFormat="0" applyAlignment="0" applyProtection="0"/>
    <xf numFmtId="0" fontId="18" fillId="14" borderId="173" applyNumberFormat="0" applyAlignment="0" applyProtection="0"/>
    <xf numFmtId="0" fontId="36" fillId="0" borderId="168" applyNumberFormat="0" applyFill="0" applyAlignment="0" applyProtection="0"/>
    <xf numFmtId="0" fontId="21" fillId="9" borderId="173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79" applyNumberFormat="0" applyAlignment="0" applyProtection="0"/>
    <xf numFmtId="0" fontId="29" fillId="14" borderId="167" applyNumberFormat="0" applyAlignment="0" applyProtection="0"/>
    <xf numFmtId="0" fontId="18" fillId="14" borderId="178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29" fillId="62" borderId="167" applyNumberFormat="0" applyAlignment="0" applyProtection="0"/>
    <xf numFmtId="0" fontId="10" fillId="40" borderId="174" applyNumberFormat="0" applyAlignment="0" applyProtection="0"/>
    <xf numFmtId="0" fontId="29" fillId="14" borderId="175" applyNumberFormat="0" applyAlignment="0" applyProtection="0"/>
    <xf numFmtId="0" fontId="36" fillId="0" borderId="181" applyNumberFormat="0" applyFill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36" fillId="0" borderId="181" applyNumberFormat="0" applyFill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21" fillId="46" borderId="165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36" fillId="0" borderId="176" applyNumberFormat="0" applyFill="0" applyAlignment="0" applyProtection="0"/>
    <xf numFmtId="0" fontId="29" fillId="14" borderId="156" applyNumberFormat="0" applyAlignment="0" applyProtection="0"/>
    <xf numFmtId="0" fontId="29" fillId="62" borderId="175" applyNumberFormat="0" applyAlignment="0" applyProtection="0"/>
    <xf numFmtId="0" fontId="10" fillId="6" borderId="174" applyNumberFormat="0" applyAlignment="0" applyProtection="0"/>
    <xf numFmtId="0" fontId="21" fillId="46" borderId="173" applyNumberFormat="0" applyAlignment="0" applyProtection="0"/>
    <xf numFmtId="0" fontId="21" fillId="9" borderId="165" applyNumberFormat="0" applyAlignment="0" applyProtection="0"/>
    <xf numFmtId="0" fontId="21" fillId="46" borderId="165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36" fillId="0" borderId="181" applyNumberFormat="0" applyFill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36" fillId="0" borderId="145" applyNumberFormat="0" applyFill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14" borderId="194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" fillId="22" borderId="0" applyNumberFormat="0" applyBorder="0" applyAlignment="0" applyProtection="0"/>
    <xf numFmtId="0" fontId="18" fillId="14" borderId="173" applyNumberFormat="0" applyAlignment="0" applyProtection="0"/>
    <xf numFmtId="0" fontId="1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36" fillId="0" borderId="176" applyNumberFormat="0" applyFill="0" applyAlignment="0" applyProtection="0"/>
    <xf numFmtId="0" fontId="1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0" fillId="40" borderId="174" applyNumberFormat="0" applyAlignment="0" applyProtection="0"/>
    <xf numFmtId="0" fontId="1" fillId="26" borderId="0" applyNumberFormat="0" applyBorder="0" applyAlignment="0" applyProtection="0"/>
    <xf numFmtId="0" fontId="29" fillId="14" borderId="156" applyNumberFormat="0" applyAlignment="0" applyProtection="0"/>
    <xf numFmtId="0" fontId="1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0" borderId="158" applyNumberFormat="0" applyFill="0" applyAlignment="0" applyProtection="0"/>
    <xf numFmtId="0" fontId="1" fillId="28" borderId="0" applyNumberFormat="0" applyBorder="0" applyAlignment="0" applyProtection="0"/>
    <xf numFmtId="0" fontId="29" fillId="14" borderId="156" applyNumberFormat="0" applyAlignment="0" applyProtection="0"/>
    <xf numFmtId="0" fontId="1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9" fillId="14" borderId="156" applyNumberFormat="0" applyAlignment="0" applyProtection="0"/>
    <xf numFmtId="0" fontId="1" fillId="30" borderId="0" applyNumberFormat="0" applyBorder="0" applyAlignment="0" applyProtection="0"/>
    <xf numFmtId="0" fontId="29" fillId="14" borderId="156" applyNumberForma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9" borderId="154" applyNumberFormat="0" applyAlignment="0" applyProtection="0"/>
    <xf numFmtId="0" fontId="1" fillId="32" borderId="0" applyNumberFormat="0" applyBorder="0" applyAlignment="0" applyProtection="0"/>
    <xf numFmtId="0" fontId="29" fillId="14" borderId="156" applyNumberFormat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1" fillId="9" borderId="178" applyNumberFormat="0" applyAlignment="0" applyProtection="0"/>
    <xf numFmtId="0" fontId="1" fillId="23" borderId="0" applyNumberFormat="0" applyBorder="0" applyAlignment="0" applyProtection="0"/>
    <xf numFmtId="0" fontId="36" fillId="0" borderId="181" applyNumberFormat="0" applyFill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8" fillId="14" borderId="178" applyNumberFormat="0" applyAlignment="0" applyProtection="0"/>
    <xf numFmtId="0" fontId="1" fillId="27" borderId="0" applyNumberFormat="0" applyBorder="0" applyAlignment="0" applyProtection="0"/>
    <xf numFmtId="0" fontId="10" fillId="6" borderId="155" applyNumberFormat="0" applyAlignment="0" applyProtection="0"/>
    <xf numFmtId="0" fontId="1" fillId="48" borderId="0" applyNumberFormat="0" applyBorder="0" applyAlignment="0" applyProtection="0"/>
    <xf numFmtId="0" fontId="1" fillId="2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36" fillId="0" borderId="181" applyNumberFormat="0" applyFill="0" applyAlignment="0" applyProtection="0"/>
    <xf numFmtId="0" fontId="1" fillId="29" borderId="0" applyNumberFormat="0" applyBorder="0" applyAlignment="0" applyProtection="0"/>
    <xf numFmtId="0" fontId="29" fillId="14" borderId="180" applyNumberFormat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8" fillId="14" borderId="173" applyNumberFormat="0" applyAlignment="0" applyProtection="0"/>
    <xf numFmtId="0" fontId="1" fillId="31" borderId="0" applyNumberFormat="0" applyBorder="0" applyAlignment="0" applyProtection="0"/>
    <xf numFmtId="0" fontId="18" fillId="14" borderId="173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40" borderId="155" applyNumberFormat="0" applyAlignment="0" applyProtection="0"/>
    <xf numFmtId="0" fontId="1" fillId="33" borderId="0" applyNumberFormat="0" applyBorder="0" applyAlignment="0" applyProtection="0"/>
    <xf numFmtId="0" fontId="21" fillId="9" borderId="173" applyNumberFormat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21" fillId="9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0" fillId="6" borderId="184" applyNumberFormat="0" applyAlignment="0" applyProtection="0"/>
    <xf numFmtId="0" fontId="10" fillId="6" borderId="155" applyNumberFormat="0" applyAlignment="0" applyProtection="0"/>
    <xf numFmtId="0" fontId="36" fillId="0" borderId="157" applyNumberFormat="0" applyFill="0" applyAlignment="0" applyProtection="0"/>
    <xf numFmtId="0" fontId="21" fillId="9" borderId="178" applyNumberFormat="0" applyAlignment="0" applyProtection="0"/>
    <xf numFmtId="0" fontId="10" fillId="6" borderId="174" applyNumberFormat="0" applyAlignment="0" applyProtection="0"/>
    <xf numFmtId="0" fontId="21" fillId="9" borderId="178" applyNumberFormat="0" applyAlignment="0" applyProtection="0"/>
    <xf numFmtId="0" fontId="10" fillId="6" borderId="184" applyNumberFormat="0" applyAlignment="0" applyProtection="0"/>
    <xf numFmtId="0" fontId="10" fillId="6" borderId="179" applyNumberFormat="0" applyAlignment="0" applyProtection="0"/>
    <xf numFmtId="0" fontId="10" fillId="6" borderId="174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21" fillId="9" borderId="165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52" fillId="62" borderId="173" applyNumberFormat="0" applyAlignment="0" applyProtection="0"/>
    <xf numFmtId="0" fontId="18" fillId="14" borderId="173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21" fillId="9" borderId="165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52" fillId="62" borderId="142" applyNumberFormat="0" applyAlignment="0" applyProtection="0"/>
    <xf numFmtId="0" fontId="36" fillId="0" borderId="168" applyNumberFormat="0" applyFill="0" applyAlignment="0" applyProtection="0"/>
    <xf numFmtId="0" fontId="36" fillId="0" borderId="158" applyNumberFormat="0" applyFill="0" applyAlignment="0" applyProtection="0"/>
    <xf numFmtId="0" fontId="36" fillId="0" borderId="157" applyNumberFormat="0" applyFill="0" applyAlignment="0" applyProtection="0"/>
    <xf numFmtId="0" fontId="18" fillId="14" borderId="173" applyNumberFormat="0" applyAlignment="0" applyProtection="0"/>
    <xf numFmtId="0" fontId="18" fillId="14" borderId="178" applyNumberFormat="0" applyAlignment="0" applyProtection="0"/>
    <xf numFmtId="0" fontId="36" fillId="0" borderId="157" applyNumberFormat="0" applyFill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1" fillId="46" borderId="154" applyNumberFormat="0" applyAlignment="0" applyProtection="0"/>
    <xf numFmtId="0" fontId="10" fillId="6" borderId="166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18" fillId="14" borderId="154" applyNumberFormat="0" applyAlignment="0" applyProtection="0"/>
    <xf numFmtId="0" fontId="18" fillId="14" borderId="173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45" borderId="142" applyNumberFormat="0" applyAlignment="0" applyProtection="0"/>
    <xf numFmtId="0" fontId="10" fillId="6" borderId="179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21" fillId="9" borderId="173" applyNumberFormat="0" applyAlignment="0" applyProtection="0"/>
    <xf numFmtId="0" fontId="10" fillId="40" borderId="174" applyNumberFormat="0" applyAlignment="0" applyProtection="0"/>
    <xf numFmtId="0" fontId="21" fillId="46" borderId="178" applyNumberFormat="0" applyAlignment="0" applyProtection="0"/>
    <xf numFmtId="0" fontId="21" fillId="9" borderId="183" applyNumberFormat="0" applyAlignment="0" applyProtection="0"/>
    <xf numFmtId="0" fontId="10" fillId="6" borderId="179" applyNumberFormat="0" applyAlignment="0" applyProtection="0"/>
    <xf numFmtId="0" fontId="29" fillId="14" borderId="185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10" fillId="40" borderId="179" applyNumberFormat="0" applyAlignment="0" applyProtection="0"/>
    <xf numFmtId="0" fontId="29" fillId="14" borderId="175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36" fillId="0" borderId="181" applyNumberFormat="0" applyFill="0" applyAlignment="0" applyProtection="0"/>
    <xf numFmtId="0" fontId="21" fillId="9" borderId="183" applyNumberFormat="0" applyAlignment="0" applyProtection="0"/>
    <xf numFmtId="0" fontId="18" fillId="14" borderId="165" applyNumberFormat="0" applyAlignment="0" applyProtection="0"/>
    <xf numFmtId="0" fontId="10" fillId="6" borderId="174" applyNumberFormat="0" applyAlignment="0" applyProtection="0"/>
    <xf numFmtId="0" fontId="18" fillId="14" borderId="178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9" fillId="14" borderId="175" applyNumberFormat="0" applyAlignment="0" applyProtection="0"/>
    <xf numFmtId="0" fontId="21" fillId="46" borderId="192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6" fillId="0" borderId="176" applyNumberFormat="0" applyFill="0" applyAlignment="0" applyProtection="0"/>
    <xf numFmtId="0" fontId="18" fillId="14" borderId="165" applyNumberFormat="0" applyAlignment="0" applyProtection="0"/>
    <xf numFmtId="0" fontId="29" fillId="14" borderId="175" applyNumberFormat="0" applyAlignment="0" applyProtection="0"/>
    <xf numFmtId="0" fontId="10" fillId="6" borderId="179" applyNumberFormat="0" applyAlignment="0" applyProtection="0"/>
    <xf numFmtId="0" fontId="52" fillId="62" borderId="173" applyNumberFormat="0" applyAlignment="0" applyProtection="0"/>
    <xf numFmtId="0" fontId="29" fillId="14" borderId="185" applyNumberFormat="0" applyAlignment="0" applyProtection="0"/>
    <xf numFmtId="0" fontId="10" fillId="6" borderId="174" applyNumberFormat="0" applyAlignment="0" applyProtection="0"/>
    <xf numFmtId="0" fontId="29" fillId="14" borderId="167" applyNumberFormat="0" applyAlignment="0" applyProtection="0"/>
    <xf numFmtId="0" fontId="36" fillId="0" borderId="176" applyNumberFormat="0" applyFill="0" applyAlignment="0" applyProtection="0"/>
    <xf numFmtId="0" fontId="36" fillId="0" borderId="168" applyNumberFormat="0" applyFill="0" applyAlignment="0" applyProtection="0"/>
    <xf numFmtId="0" fontId="18" fillId="14" borderId="192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52" fillId="62" borderId="165" applyNumberFormat="0" applyAlignment="0" applyProtection="0"/>
    <xf numFmtId="0" fontId="36" fillId="0" borderId="176" applyNumberFormat="0" applyFill="0" applyAlignment="0" applyProtection="0"/>
    <xf numFmtId="0" fontId="10" fillId="40" borderId="184" applyNumberFormat="0" applyAlignment="0" applyProtection="0"/>
    <xf numFmtId="0" fontId="21" fillId="9" borderId="173" applyNumberFormat="0" applyAlignment="0" applyProtection="0"/>
    <xf numFmtId="0" fontId="10" fillId="6" borderId="184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10" fillId="6" borderId="174" applyNumberFormat="0" applyAlignment="0" applyProtection="0"/>
    <xf numFmtId="0" fontId="21" fillId="9" borderId="178" applyNumberFormat="0" applyAlignment="0" applyProtection="0"/>
    <xf numFmtId="0" fontId="10" fillId="40" borderId="166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1" fillId="9" borderId="165" applyNumberFormat="0" applyAlignment="0" applyProtection="0"/>
    <xf numFmtId="44" fontId="1" fillId="0" borderId="0" applyFont="0" applyFill="0" applyBorder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9" fillId="14" borderId="180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1" fillId="9" borderId="16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8" fillId="14" borderId="165" applyNumberFormat="0" applyAlignment="0" applyProtection="0"/>
    <xf numFmtId="0" fontId="36" fillId="0" borderId="176" applyNumberFormat="0" applyFill="0" applyAlignment="0" applyProtection="0"/>
    <xf numFmtId="0" fontId="36" fillId="0" borderId="186" applyNumberFormat="0" applyFill="0" applyAlignment="0" applyProtection="0"/>
    <xf numFmtId="0" fontId="21" fillId="46" borderId="165" applyNumberFormat="0" applyAlignment="0" applyProtection="0"/>
    <xf numFmtId="0" fontId="29" fillId="14" borderId="167" applyNumberFormat="0" applyAlignment="0" applyProtection="0"/>
    <xf numFmtId="0" fontId="21" fillId="9" borderId="183" applyNumberFormat="0" applyAlignment="0" applyProtection="0"/>
    <xf numFmtId="0" fontId="36" fillId="0" borderId="168" applyNumberForma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0" fillId="6" borderId="193" applyNumberFormat="0" applyAlignment="0" applyProtection="0"/>
    <xf numFmtId="0" fontId="10" fillId="6" borderId="179" applyNumberFormat="0" applyAlignment="0" applyProtection="0"/>
    <xf numFmtId="0" fontId="18" fillId="14" borderId="173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83" applyNumberFormat="0" applyAlignment="0" applyProtection="0"/>
    <xf numFmtId="0" fontId="36" fillId="0" borderId="176" applyNumberFormat="0" applyFill="0" applyAlignment="0" applyProtection="0"/>
    <xf numFmtId="0" fontId="18" fillId="14" borderId="183" applyNumberFormat="0" applyAlignment="0" applyProtection="0"/>
    <xf numFmtId="0" fontId="29" fillId="14" borderId="180" applyNumberFormat="0" applyAlignment="0" applyProtection="0"/>
    <xf numFmtId="0" fontId="29" fillId="14" borderId="175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18" fillId="14" borderId="173" applyNumberFormat="0" applyAlignment="0" applyProtection="0"/>
    <xf numFmtId="0" fontId="21" fillId="46" borderId="154" applyNumberFormat="0" applyAlignment="0" applyProtection="0"/>
    <xf numFmtId="0" fontId="36" fillId="0" borderId="176" applyNumberFormat="0" applyFill="0" applyAlignment="0" applyProtection="0"/>
    <xf numFmtId="0" fontId="29" fillId="62" borderId="156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6" borderId="16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29" fillId="62" borderId="175" applyNumberFormat="0" applyAlignment="0" applyProtection="0"/>
    <xf numFmtId="0" fontId="21" fillId="9" borderId="183" applyNumberFormat="0" applyAlignment="0" applyProtection="0"/>
    <xf numFmtId="0" fontId="10" fillId="40" borderId="174" applyNumberFormat="0" applyAlignment="0" applyProtection="0"/>
    <xf numFmtId="0" fontId="21" fillId="46" borderId="173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18" fillId="14" borderId="173" applyNumberFormat="0" applyAlignment="0" applyProtection="0"/>
    <xf numFmtId="0" fontId="29" fillId="14" borderId="167" applyNumberFormat="0" applyAlignment="0" applyProtection="0"/>
    <xf numFmtId="0" fontId="21" fillId="9" borderId="178" applyNumberFormat="0" applyAlignment="0" applyProtection="0"/>
    <xf numFmtId="0" fontId="21" fillId="46" borderId="165" applyNumberFormat="0" applyAlignment="0" applyProtection="0"/>
    <xf numFmtId="0" fontId="18" fillId="14" borderId="178" applyNumberFormat="0" applyAlignment="0" applyProtection="0"/>
    <xf numFmtId="0" fontId="36" fillId="0" borderId="168" applyNumberFormat="0" applyFill="0" applyAlignment="0" applyProtection="0"/>
    <xf numFmtId="0" fontId="29" fillId="14" borderId="175" applyNumberFormat="0" applyAlignment="0" applyProtection="0"/>
    <xf numFmtId="0" fontId="29" fillId="62" borderId="17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6" borderId="166" applyNumberFormat="0" applyAlignment="0" applyProtection="0"/>
    <xf numFmtId="0" fontId="21" fillId="9" borderId="173" applyNumberFormat="0" applyAlignment="0" applyProtection="0"/>
    <xf numFmtId="0" fontId="1" fillId="0" borderId="0"/>
    <xf numFmtId="0" fontId="1" fillId="0" borderId="0"/>
    <xf numFmtId="0" fontId="18" fillId="14" borderId="165" applyNumberFormat="0" applyAlignment="0" applyProtection="0"/>
    <xf numFmtId="0" fontId="1" fillId="0" borderId="0"/>
    <xf numFmtId="0" fontId="18" fillId="14" borderId="173" applyNumberFormat="0" applyAlignment="0" applyProtection="0"/>
    <xf numFmtId="0" fontId="52" fillId="62" borderId="178" applyNumberFormat="0" applyAlignment="0" applyProtection="0"/>
    <xf numFmtId="0" fontId="1" fillId="0" borderId="0"/>
    <xf numFmtId="0" fontId="1" fillId="0" borderId="0"/>
    <xf numFmtId="0" fontId="1" fillId="0" borderId="0"/>
    <xf numFmtId="0" fontId="10" fillId="6" borderId="166" applyNumberFormat="0" applyAlignment="0" applyProtection="0"/>
    <xf numFmtId="0" fontId="29" fillId="14" borderId="17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6" borderId="174" applyNumberFormat="0" applyAlignment="0" applyProtection="0"/>
    <xf numFmtId="0" fontId="18" fillId="14" borderId="183" applyNumberFormat="0" applyAlignment="0" applyProtection="0"/>
    <xf numFmtId="0" fontId="1" fillId="0" borderId="0"/>
    <xf numFmtId="0" fontId="36" fillId="0" borderId="181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14" borderId="167" applyNumberFormat="0" applyAlignment="0" applyProtection="0"/>
    <xf numFmtId="0" fontId="18" fillId="14" borderId="173" applyNumberFormat="0" applyAlignment="0" applyProtection="0"/>
    <xf numFmtId="0" fontId="36" fillId="0" borderId="168" applyNumberFormat="0" applyFill="0" applyAlignment="0" applyProtection="0"/>
    <xf numFmtId="0" fontId="1" fillId="0" borderId="0"/>
    <xf numFmtId="0" fontId="21" fillId="46" borderId="173" applyNumberFormat="0" applyAlignment="0" applyProtection="0"/>
    <xf numFmtId="0" fontId="36" fillId="0" borderId="15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8" fillId="14" borderId="15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6" borderId="154" applyNumberFormat="0" applyAlignment="0" applyProtection="0"/>
    <xf numFmtId="0" fontId="1" fillId="0" borderId="0"/>
    <xf numFmtId="0" fontId="1" fillId="0" borderId="0"/>
    <xf numFmtId="0" fontId="52" fillId="62" borderId="154" applyNumberFormat="0" applyAlignment="0" applyProtection="0"/>
    <xf numFmtId="0" fontId="21" fillId="45" borderId="173" applyNumberFormat="0" applyAlignment="0" applyProtection="0"/>
    <xf numFmtId="0" fontId="36" fillId="0" borderId="176" applyNumberFormat="0" applyFill="0" applyAlignment="0" applyProtection="0"/>
    <xf numFmtId="0" fontId="10" fillId="6" borderId="155" applyNumberFormat="0" applyAlignment="0" applyProtection="0"/>
    <xf numFmtId="0" fontId="36" fillId="0" borderId="157" applyNumberFormat="0" applyFill="0" applyAlignment="0" applyProtection="0"/>
    <xf numFmtId="0" fontId="36" fillId="0" borderId="176" applyNumberFormat="0" applyFill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14" borderId="165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14" borderId="156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" fillId="0" borderId="0"/>
    <xf numFmtId="0" fontId="1" fillId="0" borderId="0"/>
    <xf numFmtId="0" fontId="1" fillId="0" borderId="0"/>
    <xf numFmtId="0" fontId="10" fillId="6" borderId="15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6" borderId="15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6" borderId="15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40" borderId="15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6" borderId="15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6" borderId="15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5" borderId="15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6" borderId="15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9" borderId="15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9" borderId="15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9" borderId="15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" fillId="21" borderId="19" applyNumberFormat="0" applyFont="0" applyAlignment="0" applyProtection="0"/>
    <xf numFmtId="0" fontId="1" fillId="21" borderId="19" applyNumberFormat="0" applyFont="0" applyAlignment="0" applyProtection="0"/>
    <xf numFmtId="0" fontId="10" fillId="40" borderId="143" applyNumberFormat="0" applyAlignment="0" applyProtection="0"/>
    <xf numFmtId="0" fontId="18" fillId="14" borderId="154" applyNumberFormat="0" applyAlignment="0" applyProtection="0"/>
    <xf numFmtId="0" fontId="1" fillId="21" borderId="19" applyNumberFormat="0" applyFont="0" applyAlignment="0" applyProtection="0"/>
    <xf numFmtId="0" fontId="1" fillId="21" borderId="19" applyNumberFormat="0" applyFon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21" fillId="9" borderId="154" applyNumberFormat="0" applyAlignment="0" applyProtection="0"/>
    <xf numFmtId="0" fontId="21" fillId="9" borderId="183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168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157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9" fillId="14" borderId="156" applyNumberFormat="0" applyAlignment="0" applyProtection="0"/>
    <xf numFmtId="0" fontId="10" fillId="40" borderId="166" applyNumberFormat="0" applyAlignment="0" applyProtection="0"/>
    <xf numFmtId="0" fontId="36" fillId="0" borderId="186" applyNumberFormat="0" applyFill="0" applyAlignment="0" applyProtection="0"/>
    <xf numFmtId="0" fontId="18" fillId="14" borderId="173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29" fillId="14" borderId="171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21" fillId="9" borderId="183" applyNumberFormat="0" applyAlignment="0" applyProtection="0"/>
    <xf numFmtId="0" fontId="10" fillId="6" borderId="179" applyNumberFormat="0" applyAlignment="0" applyProtection="0"/>
    <xf numFmtId="0" fontId="21" fillId="9" borderId="173" applyNumberFormat="0" applyAlignment="0" applyProtection="0"/>
    <xf numFmtId="0" fontId="36" fillId="0" borderId="168" applyNumberFormat="0" applyFill="0" applyAlignment="0" applyProtection="0"/>
    <xf numFmtId="0" fontId="29" fillId="14" borderId="180" applyNumberFormat="0" applyAlignment="0" applyProtection="0"/>
    <xf numFmtId="0" fontId="10" fillId="6" borderId="174" applyNumberFormat="0" applyAlignment="0" applyProtection="0"/>
    <xf numFmtId="0" fontId="10" fillId="40" borderId="184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195" applyNumberFormat="0" applyFill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10" fillId="40" borderId="166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6" borderId="184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195" applyNumberFormat="0" applyFill="0" applyAlignment="0" applyProtection="0"/>
    <xf numFmtId="9" fontId="1" fillId="0" borderId="0" applyFont="0" applyFill="0" applyBorder="0" applyAlignment="0" applyProtection="0"/>
    <xf numFmtId="0" fontId="21" fillId="9" borderId="173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1" fillId="46" borderId="173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9" fontId="1" fillId="0" borderId="0" applyFont="0" applyFill="0" applyBorder="0" applyAlignment="0" applyProtection="0"/>
    <xf numFmtId="0" fontId="36" fillId="0" borderId="168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0" fontId="36" fillId="0" borderId="168" applyNumberFormat="0" applyFill="0" applyAlignment="0" applyProtection="0"/>
    <xf numFmtId="0" fontId="10" fillId="40" borderId="174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29" fillId="14" borderId="185" applyNumberFormat="0" applyAlignment="0" applyProtection="0"/>
    <xf numFmtId="0" fontId="36" fillId="0" borderId="176" applyNumberFormat="0" applyFill="0" applyAlignment="0" applyProtection="0"/>
    <xf numFmtId="0" fontId="52" fillId="62" borderId="165" applyNumberFormat="0" applyAlignment="0" applyProtection="0"/>
    <xf numFmtId="0" fontId="18" fillId="14" borderId="165" applyNumberFormat="0" applyAlignment="0" applyProtection="0"/>
    <xf numFmtId="0" fontId="10" fillId="6" borderId="184" applyNumberFormat="0" applyAlignment="0" applyProtection="0"/>
    <xf numFmtId="0" fontId="10" fillId="6" borderId="179" applyNumberFormat="0" applyAlignment="0" applyProtection="0"/>
    <xf numFmtId="0" fontId="10" fillId="6" borderId="166" applyNumberFormat="0" applyAlignment="0" applyProtection="0"/>
    <xf numFmtId="0" fontId="36" fillId="0" borderId="182" applyNumberFormat="0" applyFill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21" fillId="9" borderId="165" applyNumberFormat="0" applyAlignment="0" applyProtection="0"/>
    <xf numFmtId="0" fontId="29" fillId="62" borderId="175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10" fillId="6" borderId="184" applyNumberFormat="0" applyAlignment="0" applyProtection="0"/>
    <xf numFmtId="0" fontId="36" fillId="0" borderId="168" applyNumberFormat="0" applyFill="0" applyAlignment="0" applyProtection="0"/>
    <xf numFmtId="0" fontId="21" fillId="9" borderId="173" applyNumberFormat="0" applyAlignment="0" applyProtection="0"/>
    <xf numFmtId="0" fontId="36" fillId="0" borderId="181" applyNumberFormat="0" applyFill="0" applyAlignment="0" applyProtection="0"/>
    <xf numFmtId="0" fontId="21" fillId="9" borderId="165" applyNumberFormat="0" applyAlignment="0" applyProtection="0"/>
    <xf numFmtId="0" fontId="21" fillId="9" borderId="173" applyNumberFormat="0" applyAlignment="0" applyProtection="0"/>
    <xf numFmtId="0" fontId="29" fillId="14" borderId="167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36" fillId="0" borderId="168" applyNumberFormat="0" applyFill="0" applyAlignment="0" applyProtection="0"/>
    <xf numFmtId="0" fontId="18" fillId="14" borderId="154" applyNumberFormat="0" applyAlignment="0" applyProtection="0"/>
    <xf numFmtId="0" fontId="10" fillId="6" borderId="174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36" fillId="0" borderId="187" applyNumberFormat="0" applyFill="0" applyAlignment="0" applyProtection="0"/>
    <xf numFmtId="0" fontId="21" fillId="9" borderId="178" applyNumberFormat="0" applyAlignment="0" applyProtection="0"/>
    <xf numFmtId="0" fontId="36" fillId="0" borderId="168" applyNumberFormat="0" applyFill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18" fillId="14" borderId="165" applyNumberFormat="0" applyAlignment="0" applyProtection="0"/>
    <xf numFmtId="0" fontId="10" fillId="6" borderId="174" applyNumberFormat="0" applyAlignment="0" applyProtection="0"/>
    <xf numFmtId="0" fontId="10" fillId="6" borderId="179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9" borderId="165" applyNumberFormat="0" applyAlignment="0" applyProtection="0"/>
    <xf numFmtId="0" fontId="18" fillId="14" borderId="173" applyNumberFormat="0" applyAlignment="0" applyProtection="0"/>
    <xf numFmtId="0" fontId="29" fillId="14" borderId="180" applyNumberFormat="0" applyAlignment="0" applyProtection="0"/>
    <xf numFmtId="0" fontId="18" fillId="14" borderId="173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52" fillId="62" borderId="178" applyNumberFormat="0" applyAlignment="0" applyProtection="0"/>
    <xf numFmtId="0" fontId="10" fillId="6" borderId="184" applyNumberFormat="0" applyAlignment="0" applyProtection="0"/>
    <xf numFmtId="0" fontId="36" fillId="0" borderId="176" applyNumberFormat="0" applyFill="0" applyAlignment="0" applyProtection="0"/>
    <xf numFmtId="0" fontId="29" fillId="14" borderId="156" applyNumberFormat="0" applyAlignment="0" applyProtection="0"/>
    <xf numFmtId="0" fontId="18" fillId="14" borderId="178" applyNumberFormat="0" applyAlignment="0" applyProtection="0"/>
    <xf numFmtId="0" fontId="10" fillId="40" borderId="174" applyNumberFormat="0" applyAlignment="0" applyProtection="0"/>
    <xf numFmtId="0" fontId="21" fillId="9" borderId="16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8" fillId="14" borderId="178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73" applyNumberFormat="0" applyAlignment="0" applyProtection="0"/>
    <xf numFmtId="0" fontId="36" fillId="0" borderId="157" applyNumberFormat="0" applyFill="0" applyAlignment="0" applyProtection="0"/>
    <xf numFmtId="0" fontId="21" fillId="9" borderId="169" applyNumberFormat="0" applyAlignment="0" applyProtection="0"/>
    <xf numFmtId="0" fontId="36" fillId="0" borderId="168" applyNumberFormat="0" applyFill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9" fillId="14" borderId="167" applyNumberFormat="0" applyAlignment="0" applyProtection="0"/>
    <xf numFmtId="0" fontId="36" fillId="0" borderId="181" applyNumberFormat="0" applyFill="0" applyAlignment="0" applyProtection="0"/>
    <xf numFmtId="0" fontId="18" fillId="14" borderId="165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0" fillId="6" borderId="179" applyNumberFormat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10" fillId="6" borderId="179" applyNumberFormat="0" applyAlignment="0" applyProtection="0"/>
    <xf numFmtId="0" fontId="18" fillId="14" borderId="17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9" fillId="14" borderId="180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6" fillId="0" borderId="157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6" borderId="166" applyNumberFormat="0" applyAlignment="0" applyProtection="0"/>
    <xf numFmtId="0" fontId="10" fillId="6" borderId="179" applyNumberFormat="0" applyAlignment="0" applyProtection="0"/>
    <xf numFmtId="0" fontId="21" fillId="9" borderId="173" applyNumberFormat="0" applyAlignment="0" applyProtection="0"/>
    <xf numFmtId="0" fontId="29" fillId="14" borderId="167" applyNumberFormat="0" applyAlignment="0" applyProtection="0"/>
    <xf numFmtId="0" fontId="29" fillId="14" borderId="175" applyNumberFormat="0" applyAlignment="0" applyProtection="0"/>
    <xf numFmtId="0" fontId="18" fillId="14" borderId="183" applyNumberFormat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52" fillId="62" borderId="173" applyNumberFormat="0" applyAlignment="0" applyProtection="0"/>
    <xf numFmtId="0" fontId="21" fillId="9" borderId="173" applyNumberFormat="0" applyAlignment="0" applyProtection="0"/>
    <xf numFmtId="0" fontId="21" fillId="45" borderId="173" applyNumberFormat="0" applyAlignment="0" applyProtection="0"/>
    <xf numFmtId="0" fontId="36" fillId="0" borderId="181" applyNumberFormat="0" applyFill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21" fillId="46" borderId="165" applyNumberFormat="0" applyAlignment="0" applyProtection="0"/>
    <xf numFmtId="0" fontId="21" fillId="45" borderId="165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21" fillId="46" borderId="165" applyNumberFormat="0" applyAlignment="0" applyProtection="0"/>
    <xf numFmtId="0" fontId="10" fillId="40" borderId="166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36" fillId="0" borderId="168" applyNumberFormat="0" applyFill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21" fillId="46" borderId="173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8" fillId="14" borderId="173" applyNumberFormat="0" applyAlignment="0" applyProtection="0"/>
    <xf numFmtId="0" fontId="21" fillId="45" borderId="173" applyNumberFormat="0" applyAlignment="0" applyProtection="0"/>
    <xf numFmtId="0" fontId="29" fillId="14" borderId="185" applyNumberFormat="0" applyAlignment="0" applyProtection="0"/>
    <xf numFmtId="0" fontId="10" fillId="40" borderId="179" applyNumberFormat="0" applyAlignment="0" applyProtection="0"/>
    <xf numFmtId="0" fontId="10" fillId="6" borderId="166" applyNumberFormat="0" applyAlignment="0" applyProtection="0"/>
    <xf numFmtId="0" fontId="29" fillId="14" borderId="175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6" applyNumberFormat="0" applyFill="0" applyAlignment="0" applyProtection="0"/>
    <xf numFmtId="0" fontId="21" fillId="9" borderId="178" applyNumberFormat="0" applyAlignment="0" applyProtection="0"/>
    <xf numFmtId="0" fontId="21" fillId="9" borderId="173" applyNumberFormat="0" applyAlignment="0" applyProtection="0"/>
    <xf numFmtId="0" fontId="29" fillId="14" borderId="180" applyNumberFormat="0" applyAlignment="0" applyProtection="0"/>
    <xf numFmtId="0" fontId="21" fillId="46" borderId="183" applyNumberFormat="0" applyAlignment="0" applyProtection="0"/>
    <xf numFmtId="0" fontId="21" fillId="46" borderId="17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9" fillId="14" borderId="180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10" fillId="6" borderId="166" applyNumberFormat="0" applyAlignment="0" applyProtection="0"/>
    <xf numFmtId="0" fontId="18" fillId="14" borderId="178" applyNumberFormat="0" applyAlignment="0" applyProtection="0"/>
    <xf numFmtId="0" fontId="29" fillId="14" borderId="17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2" fillId="62" borderId="173" applyNumberFormat="0" applyAlignment="0" applyProtection="0"/>
    <xf numFmtId="0" fontId="21" fillId="46" borderId="17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10" fillId="6" borderId="166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40" borderId="166" applyNumberFormat="0" applyAlignment="0" applyProtection="0"/>
    <xf numFmtId="0" fontId="18" fillId="14" borderId="165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6" borderId="179" applyNumberFormat="0" applyAlignment="0" applyProtection="0"/>
    <xf numFmtId="0" fontId="36" fillId="0" borderId="195" applyNumberFormat="0" applyFill="0" applyAlignment="0" applyProtection="0"/>
    <xf numFmtId="0" fontId="21" fillId="9" borderId="154" applyNumberFormat="0" applyAlignment="0" applyProtection="0"/>
    <xf numFmtId="43" fontId="1" fillId="0" borderId="0" applyFont="0" applyFill="0" applyBorder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6" fillId="0" borderId="186" applyNumberFormat="0" applyFill="0" applyAlignment="0" applyProtection="0"/>
    <xf numFmtId="43" fontId="1" fillId="0" borderId="0" applyFont="0" applyFill="0" applyBorder="0" applyAlignment="0" applyProtection="0"/>
    <xf numFmtId="0" fontId="10" fillId="6" borderId="166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46" borderId="173" applyNumberFormat="0" applyAlignment="0" applyProtection="0"/>
    <xf numFmtId="0" fontId="18" fillId="14" borderId="165" applyNumberFormat="0" applyAlignment="0" applyProtection="0"/>
    <xf numFmtId="0" fontId="36" fillId="0" borderId="181" applyNumberFormat="0" applyFill="0" applyAlignment="0" applyProtection="0"/>
    <xf numFmtId="0" fontId="29" fillId="62" borderId="180" applyNumberFormat="0" applyAlignment="0" applyProtection="0"/>
    <xf numFmtId="0" fontId="10" fillId="40" borderId="184" applyNumberFormat="0" applyAlignment="0" applyProtection="0"/>
    <xf numFmtId="0" fontId="36" fillId="0" borderId="181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9" borderId="173" applyNumberFormat="0" applyAlignment="0" applyProtection="0"/>
    <xf numFmtId="0" fontId="29" fillId="14" borderId="180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36" fillId="0" borderId="186" applyNumberFormat="0" applyFill="0" applyAlignment="0" applyProtection="0"/>
    <xf numFmtId="0" fontId="10" fillId="6" borderId="179" applyNumberFormat="0" applyAlignment="0" applyProtection="0"/>
    <xf numFmtId="0" fontId="18" fillId="14" borderId="154" applyNumberFormat="0" applyAlignment="0" applyProtection="0"/>
    <xf numFmtId="0" fontId="52" fillId="62" borderId="154" applyNumberFormat="0" applyAlignment="0" applyProtection="0"/>
    <xf numFmtId="0" fontId="10" fillId="6" borderId="143" applyNumberFormat="0" applyAlignment="0" applyProtection="0"/>
    <xf numFmtId="0" fontId="21" fillId="9" borderId="173" applyNumberFormat="0" applyAlignment="0" applyProtection="0"/>
    <xf numFmtId="9" fontId="1" fillId="0" borderId="0" applyFont="0" applyFill="0" applyBorder="0" applyAlignment="0" applyProtection="0"/>
    <xf numFmtId="0" fontId="29" fillId="14" borderId="144" applyNumberFormat="0" applyAlignment="0" applyProtection="0"/>
    <xf numFmtId="0" fontId="29" fillId="14" borderId="175" applyNumberFormat="0" applyAlignment="0" applyProtection="0"/>
    <xf numFmtId="0" fontId="36" fillId="0" borderId="145" applyNumberFormat="0" applyFill="0" applyAlignment="0" applyProtection="0"/>
    <xf numFmtId="0" fontId="18" fillId="14" borderId="178" applyNumberFormat="0" applyAlignment="0" applyProtection="0"/>
    <xf numFmtId="0" fontId="1" fillId="0" borderId="0"/>
    <xf numFmtId="0" fontId="1" fillId="0" borderId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9" fillId="14" borderId="18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1" fillId="9" borderId="17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14" borderId="173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48" borderId="0" applyNumberFormat="0" applyBorder="0" applyAlignment="0" applyProtection="0"/>
    <xf numFmtId="0" fontId="1" fillId="2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19" applyNumberFormat="0" applyFont="0" applyAlignment="0" applyProtection="0"/>
    <xf numFmtId="0" fontId="1" fillId="21" borderId="19" applyNumberFormat="0" applyFont="0" applyAlignment="0" applyProtection="0"/>
    <xf numFmtId="0" fontId="1" fillId="21" borderId="19" applyNumberFormat="0" applyFont="0" applyAlignment="0" applyProtection="0"/>
    <xf numFmtId="0" fontId="1" fillId="21" borderId="19" applyNumberFormat="0" applyFont="0" applyAlignment="0" applyProtection="0"/>
    <xf numFmtId="0" fontId="10" fillId="6" borderId="143" applyNumberFormat="0" applyAlignment="0" applyProtection="0"/>
    <xf numFmtId="0" fontId="10" fillId="6" borderId="15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14" borderId="167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14" borderId="144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6" fillId="0" borderId="181" applyNumberFormat="0" applyFill="0" applyAlignment="0" applyProtection="0"/>
    <xf numFmtId="0" fontId="18" fillId="14" borderId="173" applyNumberFormat="0" applyAlignment="0" applyProtection="0"/>
    <xf numFmtId="0" fontId="36" fillId="0" borderId="145" applyNumberFormat="0" applyFill="0" applyAlignment="0" applyProtection="0"/>
    <xf numFmtId="0" fontId="21" fillId="9" borderId="173" applyNumberFormat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14" borderId="17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165" fontId="1" fillId="0" borderId="0" applyFont="0" applyFill="0" applyBorder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52" fillId="62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45" borderId="142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6" applyNumberFormat="0" applyFill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1" fillId="46" borderId="142" applyNumberFormat="0" applyAlignment="0" applyProtection="0"/>
    <xf numFmtId="164" fontId="1" fillId="0" borderId="0" applyFont="0" applyFill="0" applyBorder="0" applyAlignment="0" applyProtection="0"/>
    <xf numFmtId="0" fontId="21" fillId="9" borderId="142" applyNumberFormat="0" applyAlignment="0" applyProtection="0"/>
    <xf numFmtId="0" fontId="52" fillId="62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0" fontId="36" fillId="0" borderId="145" applyNumberFormat="0" applyFill="0" applyAlignment="0" applyProtection="0"/>
    <xf numFmtId="0" fontId="52" fillId="62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" fillId="0" borderId="0"/>
    <xf numFmtId="0" fontId="1" fillId="0" borderId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9" fontId="1" fillId="0" borderId="0" applyFont="0" applyFill="0" applyBorder="0" applyAlignment="0" applyProtection="0"/>
    <xf numFmtId="0" fontId="10" fillId="6" borderId="143" applyNumberFormat="0" applyAlignment="0" applyProtection="0"/>
    <xf numFmtId="165" fontId="1" fillId="0" borderId="0" applyFont="0" applyFill="0" applyBorder="0" applyAlignment="0" applyProtection="0"/>
    <xf numFmtId="0" fontId="29" fillId="14" borderId="144" applyNumberFormat="0" applyAlignment="0" applyProtection="0"/>
    <xf numFmtId="0" fontId="21" fillId="45" borderId="142" applyNumberFormat="0" applyAlignment="0" applyProtection="0"/>
    <xf numFmtId="0" fontId="29" fillId="14" borderId="144" applyNumberFormat="0" applyAlignment="0" applyProtection="0"/>
    <xf numFmtId="0" fontId="52" fillId="62" borderId="142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" fillId="0" borderId="0"/>
    <xf numFmtId="0" fontId="1" fillId="0" borderId="0"/>
    <xf numFmtId="0" fontId="29" fillId="14" borderId="175" applyNumberFormat="0" applyAlignment="0" applyProtection="0"/>
    <xf numFmtId="0" fontId="21" fillId="46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165" fontId="1" fillId="0" borderId="0" applyFont="0" applyFill="0" applyBorder="0" applyAlignment="0" applyProtection="0"/>
    <xf numFmtId="0" fontId="21" fillId="9" borderId="173" applyNumberFormat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48" borderId="0" applyNumberFormat="0" applyBorder="0" applyAlignment="0" applyProtection="0"/>
    <xf numFmtId="0" fontId="1" fillId="2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44" fontId="1" fillId="0" borderId="0" applyFont="0" applyFill="0" applyBorder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1" fillId="9" borderId="142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1" fillId="9" borderId="142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5" borderId="142" applyNumberFormat="0" applyAlignment="0" applyProtection="0"/>
    <xf numFmtId="0" fontId="1" fillId="0" borderId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1" fillId="0" borderId="0"/>
    <xf numFmtId="0" fontId="1" fillId="0" borderId="0"/>
    <xf numFmtId="0" fontId="1" fillId="0" borderId="0"/>
    <xf numFmtId="0" fontId="21" fillId="9" borderId="142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1" fillId="0" borderId="0"/>
    <xf numFmtId="0" fontId="21" fillId="9" borderId="142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1" fillId="0" borderId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145" applyNumberFormat="0" applyFill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" fillId="21" borderId="19" applyNumberFormat="0" applyFont="0" applyAlignment="0" applyProtection="0"/>
    <xf numFmtId="0" fontId="1" fillId="21" borderId="19" applyNumberFormat="0" applyFont="0" applyAlignment="0" applyProtection="0"/>
    <xf numFmtId="0" fontId="1" fillId="21" borderId="19" applyNumberFormat="0" applyFont="0" applyAlignment="0" applyProtection="0"/>
    <xf numFmtId="0" fontId="1" fillId="21" borderId="19" applyNumberFormat="0" applyFon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145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145" applyNumberFormat="0" applyFill="0" applyAlignment="0" applyProtection="0"/>
    <xf numFmtId="0" fontId="36" fillId="0" borderId="146" applyNumberFormat="0" applyFill="0" applyAlignment="0" applyProtection="0"/>
    <xf numFmtId="0" fontId="29" fillId="62" borderId="17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0" fillId="6" borderId="143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1" fillId="9" borderId="142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40" borderId="14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6" borderId="14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14" borderId="173" applyNumberFormat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36" fillId="0" borderId="146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7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0" fillId="6" borderId="143" applyNumberFormat="0" applyAlignment="0" applyProtection="0"/>
    <xf numFmtId="9" fontId="1" fillId="0" borderId="0" applyFont="0" applyFill="0" applyBorder="0" applyAlignment="0" applyProtection="0"/>
    <xf numFmtId="0" fontId="29" fillId="14" borderId="144" applyNumberFormat="0" applyAlignment="0" applyProtection="0"/>
    <xf numFmtId="165" fontId="1" fillId="0" borderId="0" applyFont="0" applyFill="0" applyBorder="0" applyAlignment="0" applyProtection="0"/>
    <xf numFmtId="0" fontId="36" fillId="0" borderId="145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6" fillId="0" borderId="145" applyNumberFormat="0" applyFill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9" fillId="14" borderId="14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9" fontId="1" fillId="0" borderId="0" applyFont="0" applyFill="0" applyBorder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18" fillId="14" borderId="142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1" fillId="45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52" fillId="62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6" applyNumberFormat="0" applyFill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6" applyNumberFormat="0" applyFill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1" fillId="45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0" fillId="6" borderId="143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52" fillId="62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45" borderId="142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6" applyNumberFormat="0" applyFill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52" fillId="62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0" fontId="36" fillId="0" borderId="145" applyNumberFormat="0" applyFill="0" applyAlignment="0" applyProtection="0"/>
    <xf numFmtId="0" fontId="52" fillId="62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21" fillId="45" borderId="142" applyNumberFormat="0" applyAlignment="0" applyProtection="0"/>
    <xf numFmtId="0" fontId="29" fillId="14" borderId="144" applyNumberFormat="0" applyAlignment="0" applyProtection="0"/>
    <xf numFmtId="0" fontId="52" fillId="62" borderId="142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21" fillId="46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1" fillId="45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6" applyNumberFormat="0" applyFill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1" fillId="9" borderId="142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36" fillId="0" borderId="146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18" fillId="14" borderId="142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1" fillId="45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52" fillId="62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6" applyNumberFormat="0" applyFill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6" applyNumberFormat="0" applyFill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1" fillId="45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0" fillId="6" borderId="143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36" fillId="0" borderId="145" applyNumberFormat="0" applyFill="0" applyAlignment="0" applyProtection="0"/>
    <xf numFmtId="0" fontId="10" fillId="40" borderId="143" applyNumberFormat="0" applyAlignment="0" applyProtection="0"/>
    <xf numFmtId="0" fontId="36" fillId="0" borderId="146" applyNumberFormat="0" applyFill="0" applyAlignment="0" applyProtection="0"/>
    <xf numFmtId="0" fontId="18" fillId="14" borderId="142" applyNumberFormat="0" applyAlignment="0" applyProtection="0"/>
    <xf numFmtId="0" fontId="52" fillId="62" borderId="142" applyNumberFormat="0" applyAlignment="0" applyProtection="0"/>
    <xf numFmtId="0" fontId="18" fillId="14" borderId="142" applyNumberFormat="0" applyAlignment="0" applyProtection="0"/>
    <xf numFmtId="0" fontId="21" fillId="45" borderId="142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6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52" fillId="62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1" fillId="46" borderId="142" applyNumberFormat="0" applyAlignment="0" applyProtection="0"/>
    <xf numFmtId="0" fontId="29" fillId="14" borderId="144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0" fillId="40" borderId="143" applyNumberFormat="0" applyAlignment="0" applyProtection="0"/>
    <xf numFmtId="0" fontId="18" fillId="14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21" fillId="45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9" fillId="14" borderId="144" applyNumberFormat="0" applyAlignment="0" applyProtection="0"/>
    <xf numFmtId="0" fontId="18" fillId="14" borderId="142" applyNumberFormat="0" applyAlignment="0" applyProtection="0"/>
    <xf numFmtId="0" fontId="21" fillId="46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52" fillId="62" borderId="142" applyNumberFormat="0" applyAlignment="0" applyProtection="0"/>
    <xf numFmtId="0" fontId="29" fillId="14" borderId="144" applyNumberFormat="0" applyAlignment="0" applyProtection="0"/>
    <xf numFmtId="0" fontId="21" fillId="45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45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52" fillId="62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52" fillId="62" borderId="142" applyNumberFormat="0" applyAlignment="0" applyProtection="0"/>
    <xf numFmtId="0" fontId="21" fillId="9" borderId="142" applyNumberFormat="0" applyAlignment="0" applyProtection="0"/>
    <xf numFmtId="0" fontId="36" fillId="0" borderId="145" applyNumberFormat="0" applyFill="0" applyAlignment="0" applyProtection="0"/>
    <xf numFmtId="0" fontId="21" fillId="9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0" fillId="6" borderId="143" applyNumberFormat="0" applyAlignment="0" applyProtection="0"/>
    <xf numFmtId="0" fontId="18" fillId="14" borderId="142" applyNumberFormat="0" applyAlignment="0" applyProtection="0"/>
    <xf numFmtId="0" fontId="36" fillId="0" borderId="146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1" fillId="9" borderId="142" applyNumberFormat="0" applyAlignment="0" applyProtection="0"/>
    <xf numFmtId="0" fontId="36" fillId="0" borderId="145" applyNumberFormat="0" applyFill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45" borderId="142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21" fillId="45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10" fillId="40" borderId="143" applyNumberFormat="0" applyAlignment="0" applyProtection="0"/>
    <xf numFmtId="0" fontId="21" fillId="9" borderId="142" applyNumberFormat="0" applyAlignment="0" applyProtection="0"/>
    <xf numFmtId="0" fontId="36" fillId="0" borderId="145" applyNumberFormat="0" applyFill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52" fillId="62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6" applyNumberFormat="0" applyFill="0" applyAlignment="0" applyProtection="0"/>
    <xf numFmtId="0" fontId="36" fillId="0" borderId="145" applyNumberFormat="0" applyFill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18" fillId="14" borderId="142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29" fillId="62" borderId="144" applyNumberFormat="0" applyAlignment="0" applyProtection="0"/>
    <xf numFmtId="0" fontId="10" fillId="6" borderId="143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21" fillId="45" borderId="142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10" fillId="40" borderId="143" applyNumberFormat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18" fillId="14" borderId="142" applyNumberFormat="0" applyAlignment="0" applyProtection="0"/>
    <xf numFmtId="0" fontId="10" fillId="6" borderId="143" applyNumberFormat="0" applyAlignment="0" applyProtection="0"/>
    <xf numFmtId="0" fontId="29" fillId="62" borderId="144" applyNumberFormat="0" applyAlignment="0" applyProtection="0"/>
    <xf numFmtId="0" fontId="36" fillId="0" borderId="145" applyNumberFormat="0" applyFill="0" applyAlignment="0" applyProtection="0"/>
    <xf numFmtId="0" fontId="21" fillId="45" borderId="142" applyNumberFormat="0" applyAlignment="0" applyProtection="0"/>
    <xf numFmtId="0" fontId="36" fillId="0" borderId="145" applyNumberFormat="0" applyFill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6" fillId="0" borderId="145" applyNumberFormat="0" applyFill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48" borderId="0" applyNumberFormat="0" applyBorder="0" applyAlignment="0" applyProtection="0"/>
    <xf numFmtId="0" fontId="1" fillId="2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52" fillId="62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45" borderId="142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" fillId="21" borderId="19" applyNumberFormat="0" applyFont="0" applyAlignment="0" applyProtection="0"/>
    <xf numFmtId="0" fontId="1" fillId="21" borderId="19" applyNumberFormat="0" applyFont="0" applyAlignment="0" applyProtection="0"/>
    <xf numFmtId="0" fontId="10" fillId="40" borderId="143" applyNumberFormat="0" applyAlignment="0" applyProtection="0"/>
    <xf numFmtId="0" fontId="1" fillId="21" borderId="19" applyNumberFormat="0" applyFont="0" applyAlignment="0" applyProtection="0"/>
    <xf numFmtId="0" fontId="1" fillId="21" borderId="19" applyNumberFormat="0" applyFon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9" borderId="192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1" fillId="46" borderId="142" applyNumberFormat="0" applyAlignment="0" applyProtection="0"/>
    <xf numFmtId="164" fontId="1" fillId="0" borderId="0" applyFont="0" applyFill="0" applyBorder="0" applyAlignment="0" applyProtection="0"/>
    <xf numFmtId="0" fontId="21" fillId="9" borderId="142" applyNumberFormat="0" applyAlignment="0" applyProtection="0"/>
    <xf numFmtId="0" fontId="52" fillId="62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0" fontId="36" fillId="0" borderId="145" applyNumberFormat="0" applyFill="0" applyAlignment="0" applyProtection="0"/>
    <xf numFmtId="0" fontId="52" fillId="62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" fillId="0" borderId="0"/>
    <xf numFmtId="0" fontId="1" fillId="0" borderId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9" fontId="1" fillId="0" borderId="0" applyFont="0" applyFill="0" applyBorder="0" applyAlignment="0" applyProtection="0"/>
    <xf numFmtId="0" fontId="10" fillId="6" borderId="143" applyNumberFormat="0" applyAlignment="0" applyProtection="0"/>
    <xf numFmtId="165" fontId="1" fillId="0" borderId="0" applyFont="0" applyFill="0" applyBorder="0" applyAlignment="0" applyProtection="0"/>
    <xf numFmtId="0" fontId="29" fillId="14" borderId="144" applyNumberFormat="0" applyAlignment="0" applyProtection="0"/>
    <xf numFmtId="0" fontId="21" fillId="45" borderId="142" applyNumberFormat="0" applyAlignment="0" applyProtection="0"/>
    <xf numFmtId="0" fontId="29" fillId="14" borderId="144" applyNumberFormat="0" applyAlignment="0" applyProtection="0"/>
    <xf numFmtId="0" fontId="52" fillId="62" borderId="142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21" fillId="46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10" fillId="40" borderId="143" applyNumberFormat="0" applyAlignment="0" applyProtection="0"/>
    <xf numFmtId="0" fontId="21" fillId="46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21" fillId="46" borderId="142" applyNumberFormat="0" applyAlignment="0" applyProtection="0"/>
    <xf numFmtId="0" fontId="18" fillId="14" borderId="142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21" fillId="9" borderId="142" applyNumberFormat="0" applyAlignment="0" applyProtection="0"/>
    <xf numFmtId="0" fontId="10" fillId="40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21" fillId="45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36" fillId="0" borderId="145" applyNumberFormat="0" applyFill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10" fillId="40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52" fillId="62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0" fillId="40" borderId="143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0" fontId="21" fillId="9" borderId="142" applyNumberFormat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36" fillId="0" borderId="145" applyNumberFormat="0" applyFill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6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6" applyNumberFormat="0" applyFill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29" fillId="62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6" applyNumberFormat="0" applyFill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0" fillId="6" borderId="143" applyNumberFormat="0" applyAlignment="0" applyProtection="0"/>
    <xf numFmtId="0" fontId="52" fillId="62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1" fillId="9" borderId="142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36" fillId="0" borderId="146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10" fillId="6" borderId="143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1" fillId="45" borderId="142" applyNumberFormat="0" applyAlignment="0" applyProtection="0"/>
    <xf numFmtId="0" fontId="10" fillId="6" borderId="143" applyNumberFormat="0" applyAlignment="0" applyProtection="0"/>
    <xf numFmtId="0" fontId="21" fillId="46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0" fillId="6" borderId="143" applyNumberFormat="0" applyAlignment="0" applyProtection="0"/>
    <xf numFmtId="9" fontId="1" fillId="0" borderId="0" applyFont="0" applyFill="0" applyBorder="0" applyAlignment="0" applyProtection="0"/>
    <xf numFmtId="0" fontId="29" fillId="14" borderId="144" applyNumberFormat="0" applyAlignment="0" applyProtection="0"/>
    <xf numFmtId="165" fontId="1" fillId="0" borderId="0" applyFont="0" applyFill="0" applyBorder="0" applyAlignment="0" applyProtection="0"/>
    <xf numFmtId="0" fontId="36" fillId="0" borderId="145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6" fillId="0" borderId="145" applyNumberFormat="0" applyFill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9" fillId="14" borderId="14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9" fontId="1" fillId="0" borderId="0" applyFont="0" applyFill="0" applyBorder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18" fillId="14" borderId="142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1" fillId="45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52" fillId="62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6" applyNumberFormat="0" applyFill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6" applyNumberFormat="0" applyFill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1" fillId="45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0" fillId="6" borderId="143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36" fillId="0" borderId="145" applyNumberFormat="0" applyFill="0" applyAlignment="0" applyProtection="0"/>
    <xf numFmtId="0" fontId="21" fillId="9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0" fontId="10" fillId="6" borderId="143" applyNumberFormat="0" applyAlignment="0" applyProtection="0"/>
    <xf numFmtId="0" fontId="21" fillId="46" borderId="142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6" applyNumberFormat="0" applyFill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10" fillId="6" borderId="143" applyNumberFormat="0" applyAlignment="0" applyProtection="0"/>
    <xf numFmtId="0" fontId="21" fillId="46" borderId="142" applyNumberFormat="0" applyAlignment="0" applyProtection="0"/>
    <xf numFmtId="0" fontId="29" fillId="62" borderId="144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52" fillId="62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0" fontId="36" fillId="0" borderId="145" applyNumberFormat="0" applyFill="0" applyAlignment="0" applyProtection="0"/>
    <xf numFmtId="0" fontId="52" fillId="62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21" fillId="45" borderId="142" applyNumberFormat="0" applyAlignment="0" applyProtection="0"/>
    <xf numFmtId="0" fontId="29" fillId="14" borderId="144" applyNumberFormat="0" applyAlignment="0" applyProtection="0"/>
    <xf numFmtId="0" fontId="52" fillId="62" borderId="142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21" fillId="46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10" fillId="40" borderId="143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18" fillId="14" borderId="142" applyNumberFormat="0" applyAlignment="0" applyProtection="0"/>
    <xf numFmtId="0" fontId="21" fillId="45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46" borderId="142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21" fillId="45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5" borderId="142" applyNumberFormat="0" applyAlignment="0" applyProtection="0"/>
    <xf numFmtId="0" fontId="21" fillId="46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52" fillId="62" borderId="142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52" fillId="62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52" fillId="62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6" applyNumberFormat="0" applyFill="0" applyAlignment="0" applyProtection="0"/>
    <xf numFmtId="0" fontId="36" fillId="0" borderId="145" applyNumberFormat="0" applyFill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1" fillId="9" borderId="142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36" fillId="0" borderId="146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18" fillId="14" borderId="142" applyNumberFormat="0" applyAlignment="0" applyProtection="0"/>
    <xf numFmtId="0" fontId="10" fillId="6" borderId="143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21" fillId="9" borderId="142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9" fillId="62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18" fillId="14" borderId="142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1" fillId="45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52" fillId="62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6" applyNumberFormat="0" applyFill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6" applyNumberFormat="0" applyFill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1" fillId="45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0" fillId="6" borderId="143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6" applyNumberFormat="0" applyFill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1" fillId="9" borderId="142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36" fillId="0" borderId="146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9" fillId="62" borderId="144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18" fillId="14" borderId="142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1" fillId="45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52" fillId="62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6" applyNumberFormat="0" applyFill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6" applyNumberFormat="0" applyFill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1" fillId="45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0" fillId="6" borderId="143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6" applyNumberFormat="0" applyFill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1" fillId="9" borderId="142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36" fillId="0" borderId="146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18" fillId="14" borderId="142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1" fillId="45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52" fillId="62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6" applyNumberFormat="0" applyFill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36" fillId="0" borderId="146" applyNumberFormat="0" applyFill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21" fillId="45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29" fillId="62" borderId="144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0" fillId="6" borderId="143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10" fillId="6" borderId="143" applyNumberFormat="0" applyAlignment="0" applyProtection="0"/>
    <xf numFmtId="0" fontId="29" fillId="14" borderId="144" applyNumberFormat="0" applyAlignment="0" applyProtection="0"/>
    <xf numFmtId="0" fontId="36" fillId="0" borderId="145" applyNumberFormat="0" applyFill="0" applyAlignment="0" applyProtection="0"/>
    <xf numFmtId="0" fontId="36" fillId="0" borderId="145" applyNumberFormat="0" applyFill="0" applyAlignment="0" applyProtection="0"/>
    <xf numFmtId="0" fontId="29" fillId="14" borderId="144" applyNumberFormat="0" applyAlignment="0" applyProtection="0"/>
    <xf numFmtId="0" fontId="29" fillId="14" borderId="144" applyNumberFormat="0" applyAlignment="0" applyProtection="0"/>
    <xf numFmtId="0" fontId="10" fillId="6" borderId="143" applyNumberFormat="0" applyAlignment="0" applyProtection="0"/>
    <xf numFmtId="0" fontId="21" fillId="9" borderId="142" applyNumberFormat="0" applyAlignment="0" applyProtection="0"/>
    <xf numFmtId="0" fontId="18" fillId="14" borderId="142" applyNumberFormat="0" applyAlignment="0" applyProtection="0"/>
    <xf numFmtId="0" fontId="36" fillId="0" borderId="145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9" fillId="14" borderId="167" applyNumberFormat="0" applyAlignment="0" applyProtection="0"/>
    <xf numFmtId="0" fontId="18" fillId="14" borderId="173" applyNumberFormat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52" fillId="62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18" fillId="14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46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45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21" fillId="9" borderId="142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52" fillId="62" borderId="165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21" fillId="9" borderId="165" applyNumberFormat="0" applyAlignment="0" applyProtection="0"/>
    <xf numFmtId="0" fontId="29" fillId="14" borderId="175" applyNumberFormat="0" applyAlignment="0" applyProtection="0"/>
    <xf numFmtId="0" fontId="18" fillId="14" borderId="183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21" fillId="9" borderId="192" applyNumberFormat="0" applyAlignment="0" applyProtection="0"/>
    <xf numFmtId="0" fontId="29" fillId="14" borderId="180" applyNumberFormat="0" applyAlignment="0" applyProtection="0"/>
    <xf numFmtId="0" fontId="18" fillId="14" borderId="183" applyNumberFormat="0" applyAlignment="0" applyProtection="0"/>
    <xf numFmtId="0" fontId="29" fillId="14" borderId="175" applyNumberFormat="0" applyAlignment="0" applyProtection="0"/>
    <xf numFmtId="0" fontId="10" fillId="6" borderId="166" applyNumberFormat="0" applyAlignment="0" applyProtection="0"/>
    <xf numFmtId="0" fontId="18" fillId="14" borderId="173" applyNumberFormat="0" applyAlignment="0" applyProtection="0"/>
    <xf numFmtId="0" fontId="21" fillId="9" borderId="178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29" fillId="14" borderId="180" applyNumberFormat="0" applyAlignment="0" applyProtection="0"/>
    <xf numFmtId="0" fontId="18" fillId="14" borderId="183" applyNumberFormat="0" applyAlignment="0" applyProtection="0"/>
    <xf numFmtId="0" fontId="29" fillId="14" borderId="175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21" fillId="46" borderId="178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10" fillId="6" borderId="174" applyNumberFormat="0" applyAlignment="0" applyProtection="0"/>
    <xf numFmtId="0" fontId="18" fillId="14" borderId="178" applyNumberFormat="0" applyAlignment="0" applyProtection="0"/>
    <xf numFmtId="0" fontId="10" fillId="6" borderId="166" applyNumberFormat="0" applyAlignment="0" applyProtection="0"/>
    <xf numFmtId="0" fontId="18" fillId="14" borderId="154" applyNumberFormat="0" applyAlignment="0" applyProtection="0"/>
    <xf numFmtId="0" fontId="10" fillId="6" borderId="166" applyNumberFormat="0" applyAlignment="0" applyProtection="0"/>
    <xf numFmtId="0" fontId="29" fillId="14" borderId="175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73" applyNumberFormat="0" applyAlignment="0" applyProtection="0"/>
    <xf numFmtId="0" fontId="36" fillId="0" borderId="172" applyNumberFormat="0" applyFill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36" fillId="0" borderId="186" applyNumberFormat="0" applyFill="0" applyAlignment="0" applyProtection="0"/>
    <xf numFmtId="0" fontId="21" fillId="9" borderId="173" applyNumberFormat="0" applyAlignment="0" applyProtection="0"/>
    <xf numFmtId="0" fontId="21" fillId="9" borderId="183" applyNumberFormat="0" applyAlignment="0" applyProtection="0"/>
    <xf numFmtId="0" fontId="29" fillId="14" borderId="180" applyNumberFormat="0" applyAlignment="0" applyProtection="0"/>
    <xf numFmtId="0" fontId="10" fillId="6" borderId="166" applyNumberFormat="0" applyAlignment="0" applyProtection="0"/>
    <xf numFmtId="0" fontId="36" fillId="0" borderId="181" applyNumberFormat="0" applyFill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36" fillId="0" borderId="181" applyNumberFormat="0" applyFill="0" applyAlignment="0" applyProtection="0"/>
    <xf numFmtId="0" fontId="36" fillId="0" borderId="157" applyNumberFormat="0" applyFill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21" fillId="9" borderId="154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8" fillId="14" borderId="178" applyNumberFormat="0" applyAlignment="0" applyProtection="0"/>
    <xf numFmtId="0" fontId="18" fillId="14" borderId="165" applyNumberFormat="0" applyAlignment="0" applyProtection="0"/>
    <xf numFmtId="0" fontId="10" fillId="40" borderId="166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9" fillId="14" borderId="175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21" fillId="9" borderId="165" applyNumberFormat="0" applyAlignment="0" applyProtection="0"/>
    <xf numFmtId="0" fontId="10" fillId="6" borderId="179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10" fillId="6" borderId="193" applyNumberFormat="0" applyAlignment="0" applyProtection="0"/>
    <xf numFmtId="0" fontId="18" fillId="14" borderId="173" applyNumberFormat="0" applyAlignment="0" applyProtection="0"/>
    <xf numFmtId="0" fontId="21" fillId="9" borderId="183" applyNumberFormat="0" applyAlignment="0" applyProtection="0"/>
    <xf numFmtId="0" fontId="10" fillId="40" borderId="174" applyNumberFormat="0" applyAlignment="0" applyProtection="0"/>
    <xf numFmtId="0" fontId="10" fillId="6" borderId="193" applyNumberFormat="0" applyAlignment="0" applyProtection="0"/>
    <xf numFmtId="0" fontId="21" fillId="9" borderId="178" applyNumberFormat="0" applyAlignment="0" applyProtection="0"/>
    <xf numFmtId="0" fontId="36" fillId="0" borderId="168" applyNumberFormat="0" applyFill="0" applyAlignment="0" applyProtection="0"/>
    <xf numFmtId="0" fontId="21" fillId="9" borderId="154" applyNumberFormat="0" applyAlignment="0" applyProtection="0"/>
    <xf numFmtId="0" fontId="21" fillId="9" borderId="173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10" fillId="40" borderId="166" applyNumberFormat="0" applyAlignment="0" applyProtection="0"/>
    <xf numFmtId="0" fontId="36" fillId="0" borderId="187" applyNumberFormat="0" applyFill="0" applyAlignment="0" applyProtection="0"/>
    <xf numFmtId="0" fontId="10" fillId="40" borderId="174" applyNumberFormat="0" applyAlignment="0" applyProtection="0"/>
    <xf numFmtId="0" fontId="18" fillId="14" borderId="183" applyNumberFormat="0" applyAlignment="0" applyProtection="0"/>
    <xf numFmtId="0" fontId="29" fillId="14" borderId="175" applyNumberFormat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29" fillId="62" borderId="180" applyNumberFormat="0" applyAlignment="0" applyProtection="0"/>
    <xf numFmtId="0" fontId="21" fillId="9" borderId="154" applyNumberFormat="0" applyAlignment="0" applyProtection="0"/>
    <xf numFmtId="0" fontId="18" fillId="14" borderId="173" applyNumberFormat="0" applyAlignment="0" applyProtection="0"/>
    <xf numFmtId="0" fontId="21" fillId="9" borderId="154" applyNumberFormat="0" applyAlignment="0" applyProtection="0"/>
    <xf numFmtId="0" fontId="29" fillId="14" borderId="175" applyNumberFormat="0" applyAlignment="0" applyProtection="0"/>
    <xf numFmtId="0" fontId="21" fillId="9" borderId="154" applyNumberFormat="0" applyAlignment="0" applyProtection="0"/>
    <xf numFmtId="0" fontId="21" fillId="45" borderId="154" applyNumberFormat="0" applyAlignment="0" applyProtection="0"/>
    <xf numFmtId="0" fontId="36" fillId="0" borderId="176" applyNumberFormat="0" applyFill="0" applyAlignment="0" applyProtection="0"/>
    <xf numFmtId="0" fontId="10" fillId="40" borderId="174" applyNumberFormat="0" applyAlignment="0" applyProtection="0"/>
    <xf numFmtId="0" fontId="29" fillId="14" borderId="167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18" fillId="14" borderId="173" applyNumberFormat="0" applyAlignment="0" applyProtection="0"/>
    <xf numFmtId="0" fontId="18" fillId="14" borderId="165" applyNumberFormat="0" applyAlignment="0" applyProtection="0"/>
    <xf numFmtId="0" fontId="10" fillId="40" borderId="166" applyNumberFormat="0" applyAlignment="0" applyProtection="0"/>
    <xf numFmtId="0" fontId="36" fillId="0" borderId="157" applyNumberFormat="0" applyFill="0" applyAlignment="0" applyProtection="0"/>
    <xf numFmtId="0" fontId="21" fillId="9" borderId="173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1" fillId="46" borderId="16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52" fillId="62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40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43" applyNumberFormat="0" applyAlignment="0" applyProtection="0"/>
    <xf numFmtId="0" fontId="10" fillId="6" borderId="174" applyNumberFormat="0" applyAlignment="0" applyProtection="0"/>
    <xf numFmtId="0" fontId="29" fillId="14" borderId="156" applyNumberFormat="0" applyAlignment="0" applyProtection="0"/>
    <xf numFmtId="0" fontId="36" fillId="0" borderId="168" applyNumberFormat="0" applyFill="0" applyAlignment="0" applyProtection="0"/>
    <xf numFmtId="0" fontId="10" fillId="6" borderId="17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68" applyNumberFormat="0" applyFill="0" applyAlignment="0" applyProtection="0"/>
    <xf numFmtId="0" fontId="10" fillId="6" borderId="179" applyNumberFormat="0" applyAlignment="0" applyProtection="0"/>
    <xf numFmtId="0" fontId="18" fillId="14" borderId="173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36" fillId="0" borderId="176" applyNumberFormat="0" applyFill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21" fillId="46" borderId="178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10" fillId="40" borderId="179" applyNumberFormat="0" applyAlignment="0" applyProtection="0"/>
    <xf numFmtId="0" fontId="29" fillId="14" borderId="180" applyNumberFormat="0" applyAlignment="0" applyProtection="0"/>
    <xf numFmtId="0" fontId="21" fillId="9" borderId="173" applyNumberFormat="0" applyAlignment="0" applyProtection="0"/>
    <xf numFmtId="0" fontId="18" fillId="14" borderId="165" applyNumberFormat="0" applyAlignment="0" applyProtection="0"/>
    <xf numFmtId="0" fontId="21" fillId="9" borderId="173" applyNumberFormat="0" applyAlignment="0" applyProtection="0"/>
    <xf numFmtId="0" fontId="18" fillId="14" borderId="178" applyNumberFormat="0" applyAlignment="0" applyProtection="0"/>
    <xf numFmtId="0" fontId="29" fillId="62" borderId="175" applyNumberFormat="0" applyAlignment="0" applyProtection="0"/>
    <xf numFmtId="0" fontId="18" fillId="14" borderId="178" applyNumberFormat="0" applyAlignment="0" applyProtection="0"/>
    <xf numFmtId="0" fontId="36" fillId="0" borderId="176" applyNumberFormat="0" applyFill="0" applyAlignment="0" applyProtection="0"/>
    <xf numFmtId="0" fontId="10" fillId="6" borderId="184" applyNumberFormat="0" applyAlignment="0" applyProtection="0"/>
    <xf numFmtId="0" fontId="36" fillId="0" borderId="181" applyNumberFormat="0" applyFill="0" applyAlignment="0" applyProtection="0"/>
    <xf numFmtId="0" fontId="21" fillId="9" borderId="165" applyNumberFormat="0" applyAlignment="0" applyProtection="0"/>
    <xf numFmtId="0" fontId="18" fillId="14" borderId="178" applyNumberFormat="0" applyAlignment="0" applyProtection="0"/>
    <xf numFmtId="0" fontId="21" fillId="46" borderId="178" applyNumberFormat="0" applyAlignment="0" applyProtection="0"/>
    <xf numFmtId="0" fontId="10" fillId="6" borderId="193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18" fillId="14" borderId="183" applyNumberFormat="0" applyAlignment="0" applyProtection="0"/>
    <xf numFmtId="0" fontId="36" fillId="0" borderId="181" applyNumberFormat="0" applyFill="0" applyAlignment="0" applyProtection="0"/>
    <xf numFmtId="0" fontId="10" fillId="40" borderId="179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10" fillId="40" borderId="174" applyNumberFormat="0" applyAlignment="0" applyProtection="0"/>
    <xf numFmtId="0" fontId="36" fillId="0" borderId="181" applyNumberFormat="0" applyFill="0" applyAlignment="0" applyProtection="0"/>
    <xf numFmtId="0" fontId="18" fillId="14" borderId="183" applyNumberFormat="0" applyAlignment="0" applyProtection="0"/>
    <xf numFmtId="0" fontId="21" fillId="9" borderId="178" applyNumberFormat="0" applyAlignment="0" applyProtection="0"/>
    <xf numFmtId="0" fontId="36" fillId="0" borderId="176" applyNumberFormat="0" applyFill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8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8" applyNumberFormat="0" applyAlignment="0" applyProtection="0"/>
    <xf numFmtId="0" fontId="21" fillId="9" borderId="165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18" fillId="14" borderId="165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52" fillId="62" borderId="173" applyNumberFormat="0" applyAlignment="0" applyProtection="0"/>
    <xf numFmtId="0" fontId="21" fillId="9" borderId="183" applyNumberFormat="0" applyAlignment="0" applyProtection="0"/>
    <xf numFmtId="0" fontId="29" fillId="14" borderId="194" applyNumberFormat="0" applyAlignment="0" applyProtection="0"/>
    <xf numFmtId="0" fontId="18" fillId="14" borderId="165" applyNumberFormat="0" applyAlignment="0" applyProtection="0"/>
    <xf numFmtId="0" fontId="36" fillId="0" borderId="176" applyNumberFormat="0" applyFill="0" applyAlignment="0" applyProtection="0"/>
    <xf numFmtId="0" fontId="29" fillId="14" borderId="167" applyNumberFormat="0" applyAlignment="0" applyProtection="0"/>
    <xf numFmtId="0" fontId="10" fillId="40" borderId="166" applyNumberFormat="0" applyAlignment="0" applyProtection="0"/>
    <xf numFmtId="0" fontId="10" fillId="40" borderId="166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10" fillId="6" borderId="179" applyNumberFormat="0" applyAlignment="0" applyProtection="0"/>
    <xf numFmtId="0" fontId="21" fillId="9" borderId="173" applyNumberFormat="0" applyAlignment="0" applyProtection="0"/>
    <xf numFmtId="0" fontId="18" fillId="14" borderId="178" applyNumberFormat="0" applyAlignment="0" applyProtection="0"/>
    <xf numFmtId="0" fontId="36" fillId="0" borderId="168" applyNumberFormat="0" applyFill="0" applyAlignment="0" applyProtection="0"/>
    <xf numFmtId="0" fontId="36" fillId="0" borderId="176" applyNumberFormat="0" applyFill="0" applyAlignment="0" applyProtection="0"/>
    <xf numFmtId="0" fontId="29" fillId="14" borderId="167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36" fillId="0" borderId="181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81" applyNumberFormat="0" applyFill="0" applyAlignment="0" applyProtection="0"/>
    <xf numFmtId="0" fontId="10" fillId="40" borderId="174" applyNumberFormat="0" applyAlignment="0" applyProtection="0"/>
    <xf numFmtId="0" fontId="36" fillId="0" borderId="168" applyNumberFormat="0" applyFill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29" fillId="14" borderId="185" applyNumberFormat="0" applyAlignment="0" applyProtection="0"/>
    <xf numFmtId="0" fontId="21" fillId="46" borderId="178" applyNumberFormat="0" applyAlignment="0" applyProtection="0"/>
    <xf numFmtId="0" fontId="10" fillId="6" borderId="166" applyNumberFormat="0" applyAlignment="0" applyProtection="0"/>
    <xf numFmtId="0" fontId="36" fillId="0" borderId="181" applyNumberFormat="0" applyFill="0" applyAlignment="0" applyProtection="0"/>
    <xf numFmtId="0" fontId="36" fillId="0" borderId="168" applyNumberFormat="0" applyFill="0" applyAlignment="0" applyProtection="0"/>
    <xf numFmtId="0" fontId="36" fillId="0" borderId="181" applyNumberFormat="0" applyFill="0" applyAlignment="0" applyProtection="0"/>
    <xf numFmtId="0" fontId="21" fillId="9" borderId="165" applyNumberFormat="0" applyAlignment="0" applyProtection="0"/>
    <xf numFmtId="0" fontId="21" fillId="46" borderId="173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21" fillId="9" borderId="173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9" borderId="173" applyNumberFormat="0" applyAlignment="0" applyProtection="0"/>
    <xf numFmtId="0" fontId="29" fillId="14" borderId="194" applyNumberFormat="0" applyAlignment="0" applyProtection="0"/>
    <xf numFmtId="0" fontId="10" fillId="6" borderId="174" applyNumberFormat="0" applyAlignment="0" applyProtection="0"/>
    <xf numFmtId="0" fontId="21" fillId="9" borderId="183" applyNumberFormat="0" applyAlignment="0" applyProtection="0"/>
    <xf numFmtId="0" fontId="21" fillId="9" borderId="173" applyNumberFormat="0" applyAlignment="0" applyProtection="0"/>
    <xf numFmtId="0" fontId="21" fillId="46" borderId="178" applyNumberFormat="0" applyAlignment="0" applyProtection="0"/>
    <xf numFmtId="0" fontId="36" fillId="0" borderId="181" applyNumberFormat="0" applyFill="0" applyAlignment="0" applyProtection="0"/>
    <xf numFmtId="0" fontId="10" fillId="6" borderId="166" applyNumberFormat="0" applyAlignment="0" applyProtection="0"/>
    <xf numFmtId="0" fontId="18" fillId="14" borderId="178" applyNumberFormat="0" applyAlignment="0" applyProtection="0"/>
    <xf numFmtId="0" fontId="21" fillId="9" borderId="173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9" fillId="14" borderId="180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21" fillId="9" borderId="165" applyNumberFormat="0" applyAlignment="0" applyProtection="0"/>
    <xf numFmtId="0" fontId="36" fillId="0" borderId="176" applyNumberFormat="0" applyFill="0" applyAlignment="0" applyProtection="0"/>
    <xf numFmtId="0" fontId="21" fillId="46" borderId="173" applyNumberFormat="0" applyAlignment="0" applyProtection="0"/>
    <xf numFmtId="0" fontId="10" fillId="6" borderId="179" applyNumberFormat="0" applyAlignment="0" applyProtection="0"/>
    <xf numFmtId="0" fontId="29" fillId="14" borderId="175" applyNumberFormat="0" applyAlignment="0" applyProtection="0"/>
    <xf numFmtId="0" fontId="36" fillId="0" borderId="195" applyNumberFormat="0" applyFill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29" fillId="14" borderId="185" applyNumberFormat="0" applyAlignment="0" applyProtection="0"/>
    <xf numFmtId="0" fontId="18" fillId="14" borderId="165" applyNumberFormat="0" applyAlignment="0" applyProtection="0"/>
    <xf numFmtId="0" fontId="36" fillId="0" borderId="176" applyNumberFormat="0" applyFill="0" applyAlignment="0" applyProtection="0"/>
    <xf numFmtId="0" fontId="29" fillId="14" borderId="185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6" borderId="174" applyNumberFormat="0" applyAlignment="0" applyProtection="0"/>
    <xf numFmtId="0" fontId="29" fillId="14" borderId="167" applyNumberFormat="0" applyAlignment="0" applyProtection="0"/>
    <xf numFmtId="0" fontId="18" fillId="14" borderId="173" applyNumberFormat="0" applyAlignment="0" applyProtection="0"/>
    <xf numFmtId="0" fontId="10" fillId="6" borderId="184" applyNumberFormat="0" applyAlignment="0" applyProtection="0"/>
    <xf numFmtId="0" fontId="29" fillId="14" borderId="175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36" fillId="0" borderId="176" applyNumberFormat="0" applyFill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9" borderId="173" applyNumberFormat="0" applyAlignment="0" applyProtection="0"/>
    <xf numFmtId="0" fontId="52" fillId="62" borderId="165" applyNumberFormat="0" applyAlignment="0" applyProtection="0"/>
    <xf numFmtId="0" fontId="36" fillId="0" borderId="195" applyNumberFormat="0" applyFill="0" applyAlignment="0" applyProtection="0"/>
    <xf numFmtId="0" fontId="21" fillId="9" borderId="165" applyNumberFormat="0" applyAlignment="0" applyProtection="0"/>
    <xf numFmtId="0" fontId="18" fillId="14" borderId="183" applyNumberFormat="0" applyAlignment="0" applyProtection="0"/>
    <xf numFmtId="0" fontId="10" fillId="40" borderId="193" applyNumberFormat="0" applyAlignment="0" applyProtection="0"/>
    <xf numFmtId="0" fontId="29" fillId="14" borderId="175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52" fillId="62" borderId="165" applyNumberFormat="0" applyAlignment="0" applyProtection="0"/>
    <xf numFmtId="0" fontId="18" fillId="14" borderId="165" applyNumberFormat="0" applyAlignment="0" applyProtection="0"/>
    <xf numFmtId="0" fontId="18" fillId="14" borderId="183" applyNumberFormat="0" applyAlignment="0" applyProtection="0"/>
    <xf numFmtId="0" fontId="36" fillId="0" borderId="176" applyNumberFormat="0" applyFill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21" fillId="9" borderId="165" applyNumberFormat="0" applyAlignment="0" applyProtection="0"/>
    <xf numFmtId="0" fontId="29" fillId="14" borderId="180" applyNumberFormat="0" applyAlignment="0" applyProtection="0"/>
    <xf numFmtId="0" fontId="36" fillId="0" borderId="195" applyNumberFormat="0" applyFill="0" applyAlignment="0" applyProtection="0"/>
    <xf numFmtId="0" fontId="10" fillId="6" borderId="179" applyNumberFormat="0" applyAlignment="0" applyProtection="0"/>
    <xf numFmtId="0" fontId="29" fillId="14" borderId="175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9" borderId="173" applyNumberFormat="0" applyAlignment="0" applyProtection="0"/>
    <xf numFmtId="0" fontId="29" fillId="14" borderId="167" applyNumberFormat="0" applyAlignment="0" applyProtection="0"/>
    <xf numFmtId="0" fontId="52" fillId="62" borderId="165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18" fillId="14" borderId="173" applyNumberFormat="0" applyAlignment="0" applyProtection="0"/>
    <xf numFmtId="0" fontId="10" fillId="6" borderId="166" applyNumberFormat="0" applyAlignment="0" applyProtection="0"/>
    <xf numFmtId="0" fontId="21" fillId="45" borderId="173" applyNumberFormat="0" applyAlignment="0" applyProtection="0"/>
    <xf numFmtId="0" fontId="10" fillId="6" borderId="174" applyNumberFormat="0" applyAlignment="0" applyProtection="0"/>
    <xf numFmtId="0" fontId="10" fillId="6" borderId="179" applyNumberFormat="0" applyAlignment="0" applyProtection="0"/>
    <xf numFmtId="0" fontId="21" fillId="9" borderId="173" applyNumberFormat="0" applyAlignment="0" applyProtection="0"/>
    <xf numFmtId="0" fontId="29" fillId="14" borderId="185" applyNumberFormat="0" applyAlignment="0" applyProtection="0"/>
    <xf numFmtId="0" fontId="10" fillId="6" borderId="174" applyNumberFormat="0" applyAlignment="0" applyProtection="0"/>
    <xf numFmtId="0" fontId="21" fillId="9" borderId="183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36" fillId="0" borderId="186" applyNumberFormat="0" applyFill="0" applyAlignment="0" applyProtection="0"/>
    <xf numFmtId="0" fontId="29" fillId="14" borderId="175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9" fillId="14" borderId="185" applyNumberFormat="0" applyAlignment="0" applyProtection="0"/>
    <xf numFmtId="0" fontId="36" fillId="0" borderId="168" applyNumberFormat="0" applyFill="0" applyAlignment="0" applyProtection="0"/>
    <xf numFmtId="0" fontId="21" fillId="9" borderId="173" applyNumberFormat="0" applyAlignment="0" applyProtection="0"/>
    <xf numFmtId="0" fontId="29" fillId="14" borderId="167" applyNumberFormat="0" applyAlignment="0" applyProtection="0"/>
    <xf numFmtId="0" fontId="36" fillId="0" borderId="181" applyNumberFormat="0" applyFill="0" applyAlignment="0" applyProtection="0"/>
    <xf numFmtId="0" fontId="10" fillId="6" borderId="166" applyNumberFormat="0" applyAlignment="0" applyProtection="0"/>
    <xf numFmtId="0" fontId="18" fillId="14" borderId="183" applyNumberFormat="0" applyAlignment="0" applyProtection="0"/>
    <xf numFmtId="0" fontId="36" fillId="0" borderId="176" applyNumberFormat="0" applyFill="0" applyAlignment="0" applyProtection="0"/>
    <xf numFmtId="0" fontId="21" fillId="9" borderId="165" applyNumberFormat="0" applyAlignment="0" applyProtection="0"/>
    <xf numFmtId="0" fontId="10" fillId="40" borderId="184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18" fillId="14" borderId="165" applyNumberFormat="0" applyAlignment="0" applyProtection="0"/>
    <xf numFmtId="0" fontId="21" fillId="46" borderId="192" applyNumberFormat="0" applyAlignment="0" applyProtection="0"/>
    <xf numFmtId="0" fontId="29" fillId="14" borderId="180" applyNumberFormat="0" applyAlignment="0" applyProtection="0"/>
    <xf numFmtId="0" fontId="21" fillId="9" borderId="183" applyNumberFormat="0" applyAlignment="0" applyProtection="0"/>
    <xf numFmtId="0" fontId="36" fillId="0" borderId="168" applyNumberFormat="0" applyFill="0" applyAlignment="0" applyProtection="0"/>
    <xf numFmtId="0" fontId="36" fillId="0" borderId="176" applyNumberFormat="0" applyFill="0" applyAlignment="0" applyProtection="0"/>
    <xf numFmtId="0" fontId="10" fillId="6" borderId="166" applyNumberFormat="0" applyAlignment="0" applyProtection="0"/>
    <xf numFmtId="0" fontId="21" fillId="9" borderId="154" applyNumberFormat="0" applyAlignment="0" applyProtection="0"/>
    <xf numFmtId="0" fontId="21" fillId="9" borderId="173" applyNumberFormat="0" applyAlignment="0" applyProtection="0"/>
    <xf numFmtId="0" fontId="36" fillId="0" borderId="181" applyNumberFormat="0" applyFill="0" applyAlignment="0" applyProtection="0"/>
    <xf numFmtId="0" fontId="29" fillId="14" borderId="167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52" fillId="62" borderId="165" applyNumberFormat="0" applyAlignment="0" applyProtection="0"/>
    <xf numFmtId="0" fontId="29" fillId="14" borderId="167" applyNumberFormat="0" applyAlignment="0" applyProtection="0"/>
    <xf numFmtId="0" fontId="18" fillId="14" borderId="178" applyNumberFormat="0" applyAlignment="0" applyProtection="0"/>
    <xf numFmtId="0" fontId="10" fillId="6" borderId="174" applyNumberFormat="0" applyAlignment="0" applyProtection="0"/>
    <xf numFmtId="0" fontId="36" fillId="0" borderId="168" applyNumberFormat="0" applyFill="0" applyAlignment="0" applyProtection="0"/>
    <xf numFmtId="0" fontId="18" fillId="14" borderId="173" applyNumberFormat="0" applyAlignment="0" applyProtection="0"/>
    <xf numFmtId="0" fontId="18" fillId="14" borderId="165" applyNumberFormat="0" applyAlignment="0" applyProtection="0"/>
    <xf numFmtId="0" fontId="29" fillId="14" borderId="180" applyNumberFormat="0" applyAlignment="0" applyProtection="0"/>
    <xf numFmtId="0" fontId="29" fillId="62" borderId="167" applyNumberFormat="0" applyAlignment="0" applyProtection="0"/>
    <xf numFmtId="0" fontId="10" fillId="6" borderId="166" applyNumberFormat="0" applyAlignment="0" applyProtection="0"/>
    <xf numFmtId="0" fontId="29" fillId="14" borderId="175" applyNumberFormat="0" applyAlignment="0" applyProtection="0"/>
    <xf numFmtId="0" fontId="36" fillId="0" borderId="168" applyNumberFormat="0" applyFill="0" applyAlignment="0" applyProtection="0"/>
    <xf numFmtId="0" fontId="18" fillId="14" borderId="178" applyNumberFormat="0" applyAlignment="0" applyProtection="0"/>
    <xf numFmtId="0" fontId="21" fillId="9" borderId="173" applyNumberFormat="0" applyAlignment="0" applyProtection="0"/>
    <xf numFmtId="0" fontId="29" fillId="14" borderId="180" applyNumberFormat="0" applyAlignment="0" applyProtection="0"/>
    <xf numFmtId="0" fontId="36" fillId="0" borderId="176" applyNumberFormat="0" applyFill="0" applyAlignment="0" applyProtection="0"/>
    <xf numFmtId="0" fontId="18" fillId="14" borderId="178" applyNumberFormat="0" applyAlignment="0" applyProtection="0"/>
    <xf numFmtId="0" fontId="21" fillId="9" borderId="173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10" fillId="40" borderId="179" applyNumberFormat="0" applyAlignment="0" applyProtection="0"/>
    <xf numFmtId="0" fontId="29" fillId="14" borderId="180" applyNumberFormat="0" applyAlignment="0" applyProtection="0"/>
    <xf numFmtId="0" fontId="18" fillId="14" borderId="173" applyNumberFormat="0" applyAlignment="0" applyProtection="0"/>
    <xf numFmtId="0" fontId="29" fillId="14" borderId="156" applyNumberFormat="0" applyAlignment="0" applyProtection="0"/>
    <xf numFmtId="0" fontId="36" fillId="0" borderId="168" applyNumberFormat="0" applyFill="0" applyAlignment="0" applyProtection="0"/>
    <xf numFmtId="0" fontId="10" fillId="40" borderId="174" applyNumberFormat="0" applyAlignment="0" applyProtection="0"/>
    <xf numFmtId="0" fontId="10" fillId="6" borderId="155" applyNumberFormat="0" applyAlignment="0" applyProtection="0"/>
    <xf numFmtId="0" fontId="21" fillId="46" borderId="165" applyNumberFormat="0" applyAlignment="0" applyProtection="0"/>
    <xf numFmtId="0" fontId="36" fillId="0" borderId="176" applyNumberFormat="0" applyFill="0" applyAlignment="0" applyProtection="0"/>
    <xf numFmtId="0" fontId="10" fillId="6" borderId="155" applyNumberFormat="0" applyAlignment="0" applyProtection="0"/>
    <xf numFmtId="0" fontId="21" fillId="9" borderId="173" applyNumberFormat="0" applyAlignment="0" applyProtection="0"/>
    <xf numFmtId="0" fontId="10" fillId="6" borderId="179" applyNumberFormat="0" applyAlignment="0" applyProtection="0"/>
    <xf numFmtId="0" fontId="21" fillId="9" borderId="165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18" fillId="14" borderId="165" applyNumberFormat="0" applyAlignment="0" applyProtection="0"/>
    <xf numFmtId="0" fontId="18" fillId="14" borderId="154" applyNumberFormat="0" applyAlignment="0" applyProtection="0"/>
    <xf numFmtId="0" fontId="36" fillId="0" borderId="181" applyNumberFormat="0" applyFill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36" fillId="0" borderId="181" applyNumberFormat="0" applyFill="0" applyAlignment="0" applyProtection="0"/>
    <xf numFmtId="0" fontId="18" fillId="14" borderId="154" applyNumberFormat="0" applyAlignment="0" applyProtection="0"/>
    <xf numFmtId="0" fontId="10" fillId="40" borderId="17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21" fillId="9" borderId="165" applyNumberFormat="0" applyAlignment="0" applyProtection="0"/>
    <xf numFmtId="0" fontId="18" fillId="14" borderId="154" applyNumberFormat="0" applyAlignment="0" applyProtection="0"/>
    <xf numFmtId="0" fontId="36" fillId="0" borderId="195" applyNumberFormat="0" applyFill="0" applyAlignment="0" applyProtection="0"/>
    <xf numFmtId="0" fontId="21" fillId="9" borderId="154" applyNumberFormat="0" applyAlignment="0" applyProtection="0"/>
    <xf numFmtId="0" fontId="18" fillId="14" borderId="165" applyNumberFormat="0" applyAlignment="0" applyProtection="0"/>
    <xf numFmtId="0" fontId="36" fillId="0" borderId="181" applyNumberFormat="0" applyFill="0" applyAlignment="0" applyProtection="0"/>
    <xf numFmtId="0" fontId="10" fillId="40" borderId="174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36" fillId="0" borderId="181" applyNumberFormat="0" applyFill="0" applyAlignment="0" applyProtection="0"/>
    <xf numFmtId="0" fontId="18" fillId="14" borderId="183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10" fillId="40" borderId="179" applyNumberFormat="0" applyAlignment="0" applyProtection="0"/>
    <xf numFmtId="0" fontId="29" fillId="14" borderId="194" applyNumberFormat="0" applyAlignment="0" applyProtection="0"/>
    <xf numFmtId="0" fontId="18" fillId="14" borderId="178" applyNumberFormat="0" applyAlignment="0" applyProtection="0"/>
    <xf numFmtId="0" fontId="21" fillId="9" borderId="173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36" fillId="0" borderId="181" applyNumberFormat="0" applyFill="0" applyAlignment="0" applyProtection="0"/>
    <xf numFmtId="0" fontId="21" fillId="9" borderId="173" applyNumberFormat="0" applyAlignment="0" applyProtection="0"/>
    <xf numFmtId="0" fontId="29" fillId="14" borderId="167" applyNumberFormat="0" applyAlignment="0" applyProtection="0"/>
    <xf numFmtId="0" fontId="18" fillId="14" borderId="173" applyNumberFormat="0" applyAlignment="0" applyProtection="0"/>
    <xf numFmtId="0" fontId="29" fillId="14" borderId="180" applyNumberFormat="0" applyAlignment="0" applyProtection="0"/>
    <xf numFmtId="0" fontId="10" fillId="6" borderId="174" applyNumberFormat="0" applyAlignment="0" applyProtection="0"/>
    <xf numFmtId="0" fontId="10" fillId="40" borderId="166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8" fillId="14" borderId="178" applyNumberFormat="0" applyAlignment="0" applyProtection="0"/>
    <xf numFmtId="0" fontId="29" fillId="14" borderId="171" applyNumberFormat="0" applyAlignment="0" applyProtection="0"/>
    <xf numFmtId="0" fontId="29" fillId="14" borderId="171" applyNumberFormat="0" applyAlignment="0" applyProtection="0"/>
    <xf numFmtId="0" fontId="18" fillId="14" borderId="183" applyNumberFormat="0" applyAlignment="0" applyProtection="0"/>
    <xf numFmtId="0" fontId="36" fillId="0" borderId="181" applyNumberFormat="0" applyFill="0" applyAlignment="0" applyProtection="0"/>
    <xf numFmtId="0" fontId="21" fillId="46" borderId="178" applyNumberFormat="0" applyAlignment="0" applyProtection="0"/>
    <xf numFmtId="0" fontId="10" fillId="6" borderId="179" applyNumberFormat="0" applyAlignment="0" applyProtection="0"/>
    <xf numFmtId="0" fontId="21" fillId="9" borderId="183" applyNumberFormat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18" fillId="14" borderId="192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36" fillId="0" borderId="195" applyNumberFormat="0" applyFill="0" applyAlignment="0" applyProtection="0"/>
    <xf numFmtId="0" fontId="10" fillId="6" borderId="174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36" fillId="0" borderId="157" applyNumberFormat="0" applyFill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36" fillId="0" borderId="158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10" fillId="6" borderId="179" applyNumberFormat="0" applyAlignment="0" applyProtection="0"/>
    <xf numFmtId="0" fontId="29" fillId="14" borderId="175" applyNumberFormat="0" applyAlignment="0" applyProtection="0"/>
    <xf numFmtId="0" fontId="36" fillId="0" borderId="181" applyNumberFormat="0" applyFill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1" fillId="9" borderId="192" applyNumberFormat="0" applyAlignment="0" applyProtection="0"/>
    <xf numFmtId="0" fontId="36" fillId="0" borderId="181" applyNumberFormat="0" applyFill="0" applyAlignment="0" applyProtection="0"/>
    <xf numFmtId="0" fontId="10" fillId="40" borderId="179" applyNumberFormat="0" applyAlignment="0" applyProtection="0"/>
    <xf numFmtId="0" fontId="29" fillId="14" borderId="194" applyNumberFormat="0" applyAlignment="0" applyProtection="0"/>
    <xf numFmtId="0" fontId="18" fillId="14" borderId="178" applyNumberFormat="0" applyAlignment="0" applyProtection="0"/>
    <xf numFmtId="0" fontId="10" fillId="6" borderId="184" applyNumberFormat="0" applyAlignment="0" applyProtection="0"/>
    <xf numFmtId="0" fontId="29" fillId="14" borderId="167" applyNumberFormat="0" applyAlignment="0" applyProtection="0"/>
    <xf numFmtId="0" fontId="21" fillId="45" borderId="173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10" fillId="6" borderId="179" applyNumberFormat="0" applyAlignment="0" applyProtection="0"/>
    <xf numFmtId="0" fontId="10" fillId="40" borderId="166" applyNumberFormat="0" applyAlignment="0" applyProtection="0"/>
    <xf numFmtId="0" fontId="21" fillId="9" borderId="173" applyNumberFormat="0" applyAlignment="0" applyProtection="0"/>
    <xf numFmtId="0" fontId="36" fillId="0" borderId="181" applyNumberFormat="0" applyFill="0" applyAlignment="0" applyProtection="0"/>
    <xf numFmtId="0" fontId="29" fillId="14" borderId="185" applyNumberFormat="0" applyAlignment="0" applyProtection="0"/>
    <xf numFmtId="0" fontId="10" fillId="6" borderId="193" applyNumberFormat="0" applyAlignment="0" applyProtection="0"/>
    <xf numFmtId="0" fontId="21" fillId="9" borderId="165" applyNumberFormat="0" applyAlignment="0" applyProtection="0"/>
    <xf numFmtId="0" fontId="21" fillId="9" borderId="178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36" fillId="0" borderId="168" applyNumberFormat="0" applyFill="0" applyAlignment="0" applyProtection="0"/>
    <xf numFmtId="0" fontId="29" fillId="14" borderId="175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10" fillId="6" borderId="179" applyNumberFormat="0" applyAlignment="0" applyProtection="0"/>
    <xf numFmtId="0" fontId="18" fillId="14" borderId="165" applyNumberFormat="0" applyAlignment="0" applyProtection="0"/>
    <xf numFmtId="0" fontId="29" fillId="14" borderId="180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9" fillId="14" borderId="180" applyNumberFormat="0" applyAlignment="0" applyProtection="0"/>
    <xf numFmtId="0" fontId="10" fillId="40" borderId="179" applyNumberFormat="0" applyAlignment="0" applyProtection="0"/>
    <xf numFmtId="0" fontId="36" fillId="0" borderId="186" applyNumberFormat="0" applyFill="0" applyAlignment="0" applyProtection="0"/>
    <xf numFmtId="0" fontId="18" fillId="14" borderId="178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21" fillId="46" borderId="192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1" fillId="46" borderId="165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1" fillId="46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21" fillId="9" borderId="173" applyNumberFormat="0" applyAlignment="0" applyProtection="0"/>
    <xf numFmtId="0" fontId="21" fillId="9" borderId="183" applyNumberFormat="0" applyAlignment="0" applyProtection="0"/>
    <xf numFmtId="0" fontId="21" fillId="9" borderId="173" applyNumberFormat="0" applyAlignment="0" applyProtection="0"/>
    <xf numFmtId="0" fontId="10" fillId="40" borderId="166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29" fillId="14" borderId="175" applyNumberFormat="0" applyAlignment="0" applyProtection="0"/>
    <xf numFmtId="0" fontId="10" fillId="40" borderId="179" applyNumberFormat="0" applyAlignment="0" applyProtection="0"/>
    <xf numFmtId="0" fontId="29" fillId="14" borderId="156" applyNumberFormat="0" applyAlignment="0" applyProtection="0"/>
    <xf numFmtId="0" fontId="29" fillId="62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36" fillId="0" borderId="168" applyNumberFormat="0" applyFill="0" applyAlignment="0" applyProtection="0"/>
    <xf numFmtId="0" fontId="29" fillId="14" borderId="156" applyNumberFormat="0" applyAlignment="0" applyProtection="0"/>
    <xf numFmtId="0" fontId="18" fillId="14" borderId="173" applyNumberFormat="0" applyAlignment="0" applyProtection="0"/>
    <xf numFmtId="0" fontId="10" fillId="6" borderId="166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36" fillId="0" borderId="181" applyNumberFormat="0" applyFill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29" fillId="62" borderId="167" applyNumberFormat="0" applyAlignment="0" applyProtection="0"/>
    <xf numFmtId="0" fontId="52" fillId="62" borderId="183" applyNumberFormat="0" applyAlignment="0" applyProtection="0"/>
    <xf numFmtId="0" fontId="10" fillId="6" borderId="166" applyNumberFormat="0" applyAlignment="0" applyProtection="0"/>
    <xf numFmtId="0" fontId="29" fillId="14" borderId="185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1" fillId="9" borderId="178" applyNumberFormat="0" applyAlignment="0" applyProtection="0"/>
    <xf numFmtId="0" fontId="21" fillId="9" borderId="183" applyNumberFormat="0" applyAlignment="0" applyProtection="0"/>
    <xf numFmtId="0" fontId="18" fillId="14" borderId="173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36" fillId="0" borderId="182" applyNumberFormat="0" applyFill="0" applyAlignment="0" applyProtection="0"/>
    <xf numFmtId="0" fontId="36" fillId="0" borderId="181" applyNumberFormat="0" applyFill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52" fillId="62" borderId="173" applyNumberFormat="0" applyAlignment="0" applyProtection="0"/>
    <xf numFmtId="0" fontId="52" fillId="62" borderId="173" applyNumberFormat="0" applyAlignment="0" applyProtection="0"/>
    <xf numFmtId="0" fontId="52" fillId="62" borderId="173" applyNumberFormat="0" applyAlignment="0" applyProtection="0"/>
    <xf numFmtId="0" fontId="21" fillId="9" borderId="173" applyNumberFormat="0" applyAlignment="0" applyProtection="0"/>
    <xf numFmtId="0" fontId="10" fillId="6" borderId="179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0" fillId="40" borderId="184" applyNumberFormat="0" applyAlignment="0" applyProtection="0"/>
    <xf numFmtId="0" fontId="18" fillId="14" borderId="178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36" fillId="0" borderId="168" applyNumberFormat="0" applyFill="0" applyAlignment="0" applyProtection="0"/>
    <xf numFmtId="0" fontId="10" fillId="40" borderId="179" applyNumberFormat="0" applyAlignment="0" applyProtection="0"/>
    <xf numFmtId="0" fontId="21" fillId="45" borderId="173" applyNumberFormat="0" applyAlignment="0" applyProtection="0"/>
    <xf numFmtId="0" fontId="21" fillId="45" borderId="173" applyNumberFormat="0" applyAlignment="0" applyProtection="0"/>
    <xf numFmtId="0" fontId="52" fillId="62" borderId="178" applyNumberFormat="0" applyAlignment="0" applyProtection="0"/>
    <xf numFmtId="0" fontId="10" fillId="6" borderId="179" applyNumberFormat="0" applyAlignment="0" applyProtection="0"/>
    <xf numFmtId="0" fontId="21" fillId="9" borderId="173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21" fillId="46" borderId="178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0" fillId="6" borderId="166" applyNumberFormat="0" applyAlignment="0" applyProtection="0"/>
    <xf numFmtId="0" fontId="10" fillId="40" borderId="155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0" fillId="40" borderId="166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21" fillId="45" borderId="178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8" fillId="14" borderId="173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21" fillId="45" borderId="165" applyNumberFormat="0" applyAlignment="0" applyProtection="0"/>
    <xf numFmtId="0" fontId="10" fillId="6" borderId="155" applyNumberFormat="0" applyAlignment="0" applyProtection="0"/>
    <xf numFmtId="0" fontId="36" fillId="0" borderId="176" applyNumberFormat="0" applyFill="0" applyAlignment="0" applyProtection="0"/>
    <xf numFmtId="0" fontId="10" fillId="40" borderId="155" applyNumberFormat="0" applyAlignment="0" applyProtection="0"/>
    <xf numFmtId="0" fontId="29" fillId="62" borderId="167" applyNumberFormat="0" applyAlignment="0" applyProtection="0"/>
    <xf numFmtId="0" fontId="29" fillId="14" borderId="167" applyNumberFormat="0" applyAlignment="0" applyProtection="0"/>
    <xf numFmtId="0" fontId="10" fillId="6" borderId="155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8" fillId="14" borderId="178" applyNumberFormat="0" applyAlignment="0" applyProtection="0"/>
    <xf numFmtId="0" fontId="36" fillId="0" borderId="186" applyNumberFormat="0" applyFill="0" applyAlignment="0" applyProtection="0"/>
    <xf numFmtId="0" fontId="21" fillId="9" borderId="178" applyNumberFormat="0" applyAlignment="0" applyProtection="0"/>
    <xf numFmtId="0" fontId="36" fillId="0" borderId="176" applyNumberFormat="0" applyFill="0" applyAlignment="0" applyProtection="0"/>
    <xf numFmtId="0" fontId="10" fillId="40" borderId="179" applyNumberFormat="0" applyAlignment="0" applyProtection="0"/>
    <xf numFmtId="0" fontId="21" fillId="9" borderId="173" applyNumberFormat="0" applyAlignment="0" applyProtection="0"/>
    <xf numFmtId="0" fontId="21" fillId="46" borderId="165" applyNumberFormat="0" applyAlignment="0" applyProtection="0"/>
    <xf numFmtId="0" fontId="36" fillId="0" borderId="168" applyNumberFormat="0" applyFill="0" applyAlignment="0" applyProtection="0"/>
    <xf numFmtId="0" fontId="21" fillId="9" borderId="173" applyNumberFormat="0" applyAlignment="0" applyProtection="0"/>
    <xf numFmtId="0" fontId="10" fillId="40" borderId="179" applyNumberFormat="0" applyAlignment="0" applyProtection="0"/>
    <xf numFmtId="0" fontId="21" fillId="9" borderId="173" applyNumberFormat="0" applyAlignment="0" applyProtection="0"/>
    <xf numFmtId="0" fontId="10" fillId="40" borderId="174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9" fillId="14" borderId="180" applyNumberFormat="0" applyAlignment="0" applyProtection="0"/>
    <xf numFmtId="0" fontId="21" fillId="9" borderId="173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29" fillId="14" borderId="175" applyNumberFormat="0" applyAlignment="0" applyProtection="0"/>
    <xf numFmtId="0" fontId="36" fillId="0" borderId="186" applyNumberFormat="0" applyFill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21" fillId="46" borderId="173" applyNumberFormat="0" applyAlignment="0" applyProtection="0"/>
    <xf numFmtId="0" fontId="18" fillId="14" borderId="192" applyNumberFormat="0" applyAlignment="0" applyProtection="0"/>
    <xf numFmtId="0" fontId="21" fillId="46" borderId="173" applyNumberFormat="0" applyAlignment="0" applyProtection="0"/>
    <xf numFmtId="0" fontId="18" fillId="14" borderId="165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10" fillId="40" borderId="179" applyNumberFormat="0" applyAlignment="0" applyProtection="0"/>
    <xf numFmtId="0" fontId="18" fillId="14" borderId="173" applyNumberFormat="0" applyAlignment="0" applyProtection="0"/>
    <xf numFmtId="0" fontId="10" fillId="6" borderId="184" applyNumberFormat="0" applyAlignment="0" applyProtection="0"/>
    <xf numFmtId="0" fontId="29" fillId="14" borderId="175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10" fillId="40" borderId="166" applyNumberFormat="0" applyAlignment="0" applyProtection="0"/>
    <xf numFmtId="0" fontId="10" fillId="40" borderId="179" applyNumberFormat="0" applyAlignment="0" applyProtection="0"/>
    <xf numFmtId="0" fontId="18" fillId="14" borderId="165" applyNumberFormat="0" applyAlignment="0" applyProtection="0"/>
    <xf numFmtId="0" fontId="10" fillId="40" borderId="166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10" fillId="6" borderId="179" applyNumberFormat="0" applyAlignment="0" applyProtection="0"/>
    <xf numFmtId="0" fontId="36" fillId="0" borderId="195" applyNumberFormat="0" applyFill="0" applyAlignment="0" applyProtection="0"/>
    <xf numFmtId="0" fontId="29" fillId="14" borderId="175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10" fillId="40" borderId="179" applyNumberFormat="0" applyAlignment="0" applyProtection="0"/>
    <xf numFmtId="0" fontId="10" fillId="6" borderId="174" applyNumberFormat="0" applyAlignment="0" applyProtection="0"/>
    <xf numFmtId="0" fontId="10" fillId="6" borderId="179" applyNumberFormat="0" applyAlignment="0" applyProtection="0"/>
    <xf numFmtId="0" fontId="36" fillId="0" borderId="186" applyNumberFormat="0" applyFill="0" applyAlignment="0" applyProtection="0"/>
    <xf numFmtId="0" fontId="29" fillId="62" borderId="175" applyNumberFormat="0" applyAlignment="0" applyProtection="0"/>
    <xf numFmtId="0" fontId="36" fillId="0" borderId="176" applyNumberFormat="0" applyFill="0" applyAlignment="0" applyProtection="0"/>
    <xf numFmtId="0" fontId="36" fillId="0" borderId="187" applyNumberFormat="0" applyFill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21" fillId="9" borderId="173" applyNumberFormat="0" applyAlignment="0" applyProtection="0"/>
    <xf numFmtId="0" fontId="29" fillId="14" borderId="194" applyNumberFormat="0" applyAlignment="0" applyProtection="0"/>
    <xf numFmtId="0" fontId="10" fillId="6" borderId="174" applyNumberFormat="0" applyAlignment="0" applyProtection="0"/>
    <xf numFmtId="0" fontId="18" fillId="14" borderId="178" applyNumberFormat="0" applyAlignment="0" applyProtection="0"/>
    <xf numFmtId="0" fontId="10" fillId="6" borderId="166" applyNumberFormat="0" applyAlignment="0" applyProtection="0"/>
    <xf numFmtId="0" fontId="10" fillId="6" borderId="184" applyNumberFormat="0" applyAlignment="0" applyProtection="0"/>
    <xf numFmtId="0" fontId="10" fillId="6" borderId="166" applyNumberFormat="0" applyAlignment="0" applyProtection="0"/>
    <xf numFmtId="0" fontId="18" fillId="14" borderId="173" applyNumberFormat="0" applyAlignment="0" applyProtection="0"/>
    <xf numFmtId="0" fontId="29" fillId="14" borderId="185" applyNumberFormat="0" applyAlignment="0" applyProtection="0"/>
    <xf numFmtId="0" fontId="36" fillId="0" borderId="176" applyNumberFormat="0" applyFill="0" applyAlignment="0" applyProtection="0"/>
    <xf numFmtId="0" fontId="36" fillId="0" borderId="181" applyNumberFormat="0" applyFill="0" applyAlignment="0" applyProtection="0"/>
    <xf numFmtId="0" fontId="21" fillId="46" borderId="178" applyNumberFormat="0" applyAlignment="0" applyProtection="0"/>
    <xf numFmtId="0" fontId="21" fillId="9" borderId="173" applyNumberFormat="0" applyAlignment="0" applyProtection="0"/>
    <xf numFmtId="0" fontId="29" fillId="14" borderId="180" applyNumberFormat="0" applyAlignment="0" applyProtection="0"/>
    <xf numFmtId="0" fontId="18" fillId="14" borderId="173" applyNumberFormat="0" applyAlignment="0" applyProtection="0"/>
    <xf numFmtId="0" fontId="29" fillId="14" borderId="180" applyNumberFormat="0" applyAlignment="0" applyProtection="0"/>
    <xf numFmtId="0" fontId="29" fillId="14" borderId="175" applyNumberFormat="0" applyAlignment="0" applyProtection="0"/>
    <xf numFmtId="0" fontId="10" fillId="6" borderId="166" applyNumberFormat="0" applyAlignment="0" applyProtection="0"/>
    <xf numFmtId="0" fontId="29" fillId="14" borderId="180" applyNumberFormat="0" applyAlignment="0" applyProtection="0"/>
    <xf numFmtId="0" fontId="10" fillId="40" borderId="184" applyNumberFormat="0" applyAlignment="0" applyProtection="0"/>
    <xf numFmtId="0" fontId="36" fillId="0" borderId="177" applyNumberFormat="0" applyFill="0" applyAlignment="0" applyProtection="0"/>
    <xf numFmtId="0" fontId="10" fillId="6" borderId="174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21" fillId="9" borderId="183" applyNumberFormat="0" applyAlignment="0" applyProtection="0"/>
    <xf numFmtId="0" fontId="29" fillId="14" borderId="175" applyNumberFormat="0" applyAlignment="0" applyProtection="0"/>
    <xf numFmtId="0" fontId="29" fillId="14" borderId="185" applyNumberFormat="0" applyAlignment="0" applyProtection="0"/>
    <xf numFmtId="0" fontId="18" fillId="14" borderId="165" applyNumberFormat="0" applyAlignment="0" applyProtection="0"/>
    <xf numFmtId="0" fontId="29" fillId="14" borderId="180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29" fillId="14" borderId="185" applyNumberFormat="0" applyAlignment="0" applyProtection="0"/>
    <xf numFmtId="0" fontId="29" fillId="14" borderId="180" applyNumberFormat="0" applyAlignment="0" applyProtection="0"/>
    <xf numFmtId="0" fontId="52" fillId="62" borderId="178" applyNumberFormat="0" applyAlignment="0" applyProtection="0"/>
    <xf numFmtId="0" fontId="29" fillId="14" borderId="175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29" fillId="14" borderId="167" applyNumberFormat="0" applyAlignment="0" applyProtection="0"/>
    <xf numFmtId="0" fontId="21" fillId="9" borderId="178" applyNumberFormat="0" applyAlignment="0" applyProtection="0"/>
    <xf numFmtId="0" fontId="18" fillId="14" borderId="192" applyNumberFormat="0" applyAlignment="0" applyProtection="0"/>
    <xf numFmtId="0" fontId="18" fillId="14" borderId="173" applyNumberFormat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29" fillId="14" borderId="175" applyNumberFormat="0" applyAlignment="0" applyProtection="0"/>
    <xf numFmtId="0" fontId="10" fillId="6" borderId="166" applyNumberFormat="0" applyAlignment="0" applyProtection="0"/>
    <xf numFmtId="0" fontId="21" fillId="9" borderId="178" applyNumberFormat="0" applyAlignment="0" applyProtection="0"/>
    <xf numFmtId="0" fontId="29" fillId="14" borderId="175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29" fillId="14" borderId="175" applyNumberFormat="0" applyAlignment="0" applyProtection="0"/>
    <xf numFmtId="0" fontId="29" fillId="14" borderId="180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21" fillId="46" borderId="173" applyNumberFormat="0" applyAlignment="0" applyProtection="0"/>
    <xf numFmtId="0" fontId="10" fillId="40" borderId="179" applyNumberFormat="0" applyAlignment="0" applyProtection="0"/>
    <xf numFmtId="0" fontId="36" fillId="0" borderId="186" applyNumberFormat="0" applyFill="0" applyAlignment="0" applyProtection="0"/>
    <xf numFmtId="0" fontId="21" fillId="9" borderId="173" applyNumberFormat="0" applyAlignment="0" applyProtection="0"/>
    <xf numFmtId="0" fontId="36" fillId="0" borderId="177" applyNumberFormat="0" applyFill="0" applyAlignment="0" applyProtection="0"/>
    <xf numFmtId="0" fontId="10" fillId="6" borderId="166" applyNumberFormat="0" applyAlignment="0" applyProtection="0"/>
    <xf numFmtId="0" fontId="21" fillId="46" borderId="165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10" fillId="6" borderId="174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10" fillId="6" borderId="193" applyNumberFormat="0" applyAlignment="0" applyProtection="0"/>
    <xf numFmtId="0" fontId="10" fillId="6" borderId="174" applyNumberFormat="0" applyAlignment="0" applyProtection="0"/>
    <xf numFmtId="0" fontId="18" fillId="14" borderId="178" applyNumberFormat="0" applyAlignment="0" applyProtection="0"/>
    <xf numFmtId="0" fontId="18" fillId="14" borderId="165" applyNumberFormat="0" applyAlignment="0" applyProtection="0"/>
    <xf numFmtId="0" fontId="29" fillId="14" borderId="175" applyNumberFormat="0" applyAlignment="0" applyProtection="0"/>
    <xf numFmtId="0" fontId="10" fillId="40" borderId="179" applyNumberFormat="0" applyAlignment="0" applyProtection="0"/>
    <xf numFmtId="0" fontId="10" fillId="6" borderId="166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29" fillId="14" borderId="180" applyNumberFormat="0" applyAlignment="0" applyProtection="0"/>
    <xf numFmtId="0" fontId="18" fillId="14" borderId="173" applyNumberFormat="0" applyAlignment="0" applyProtection="0"/>
    <xf numFmtId="0" fontId="36" fillId="0" borderId="186" applyNumberFormat="0" applyFill="0" applyAlignment="0" applyProtection="0"/>
    <xf numFmtId="0" fontId="29" fillId="14" borderId="167" applyNumberFormat="0" applyAlignment="0" applyProtection="0"/>
    <xf numFmtId="0" fontId="21" fillId="9" borderId="173" applyNumberFormat="0" applyAlignment="0" applyProtection="0"/>
    <xf numFmtId="0" fontId="21" fillId="9" borderId="165" applyNumberFormat="0" applyAlignment="0" applyProtection="0"/>
    <xf numFmtId="0" fontId="18" fillId="14" borderId="183" applyNumberFormat="0" applyAlignment="0" applyProtection="0"/>
    <xf numFmtId="0" fontId="18" fillId="14" borderId="178" applyNumberFormat="0" applyAlignment="0" applyProtection="0"/>
    <xf numFmtId="0" fontId="18" fillId="14" borderId="173" applyNumberFormat="0" applyAlignment="0" applyProtection="0"/>
    <xf numFmtId="0" fontId="29" fillId="14" borderId="180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36" fillId="0" borderId="181" applyNumberFormat="0" applyFill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52" fillId="62" borderId="173" applyNumberFormat="0" applyAlignment="0" applyProtection="0"/>
    <xf numFmtId="0" fontId="21" fillId="46" borderId="173" applyNumberFormat="0" applyAlignment="0" applyProtection="0"/>
    <xf numFmtId="0" fontId="21" fillId="45" borderId="173" applyNumberFormat="0" applyAlignment="0" applyProtection="0"/>
    <xf numFmtId="0" fontId="36" fillId="0" borderId="168" applyNumberFormat="0" applyFill="0" applyAlignment="0" applyProtection="0"/>
    <xf numFmtId="0" fontId="10" fillId="40" borderId="179" applyNumberFormat="0" applyAlignment="0" applyProtection="0"/>
    <xf numFmtId="0" fontId="29" fillId="14" borderId="185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10" fillId="6" borderId="184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10" fillId="40" borderId="166" applyNumberFormat="0" applyAlignment="0" applyProtection="0"/>
    <xf numFmtId="0" fontId="21" fillId="46" borderId="165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21" fillId="46" borderId="165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21" fillId="46" borderId="165" applyNumberFormat="0" applyAlignment="0" applyProtection="0"/>
    <xf numFmtId="0" fontId="18" fillId="14" borderId="173" applyNumberFormat="0" applyAlignment="0" applyProtection="0"/>
    <xf numFmtId="0" fontId="29" fillId="14" borderId="167" applyNumberFormat="0" applyAlignment="0" applyProtection="0"/>
    <xf numFmtId="0" fontId="10" fillId="40" borderId="166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29" fillId="14" borderId="175" applyNumberFormat="0" applyAlignment="0" applyProtection="0"/>
    <xf numFmtId="0" fontId="18" fillId="14" borderId="178" applyNumberFormat="0" applyAlignment="0" applyProtection="0"/>
    <xf numFmtId="0" fontId="10" fillId="6" borderId="174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18" fillId="14" borderId="183" applyNumberFormat="0" applyAlignment="0" applyProtection="0"/>
    <xf numFmtId="0" fontId="18" fillId="14" borderId="178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36" fillId="0" borderId="181" applyNumberFormat="0" applyFill="0" applyAlignment="0" applyProtection="0"/>
    <xf numFmtId="0" fontId="10" fillId="6" borderId="166" applyNumberFormat="0" applyAlignment="0" applyProtection="0"/>
    <xf numFmtId="0" fontId="18" fillId="14" borderId="183" applyNumberFormat="0" applyAlignment="0" applyProtection="0"/>
    <xf numFmtId="0" fontId="18" fillId="14" borderId="173" applyNumberFormat="0" applyAlignment="0" applyProtection="0"/>
    <xf numFmtId="0" fontId="29" fillId="14" borderId="185" applyNumberFormat="0" applyAlignment="0" applyProtection="0"/>
    <xf numFmtId="0" fontId="36" fillId="0" borderId="181" applyNumberFormat="0" applyFill="0" applyAlignment="0" applyProtection="0"/>
    <xf numFmtId="0" fontId="29" fillId="14" borderId="167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10" fillId="6" borderId="179" applyNumberFormat="0" applyAlignment="0" applyProtection="0"/>
    <xf numFmtId="0" fontId="21" fillId="45" borderId="173" applyNumberFormat="0" applyAlignment="0" applyProtection="0"/>
    <xf numFmtId="0" fontId="29" fillId="14" borderId="180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21" fillId="9" borderId="178" applyNumberFormat="0" applyAlignment="0" applyProtection="0"/>
    <xf numFmtId="0" fontId="21" fillId="46" borderId="178" applyNumberFormat="0" applyAlignment="0" applyProtection="0"/>
    <xf numFmtId="0" fontId="18" fillId="14" borderId="178" applyNumberFormat="0" applyAlignment="0" applyProtection="0"/>
    <xf numFmtId="0" fontId="29" fillId="14" borderId="175" applyNumberFormat="0" applyAlignment="0" applyProtection="0"/>
    <xf numFmtId="0" fontId="36" fillId="0" borderId="177" applyNumberFormat="0" applyFill="0" applyAlignment="0" applyProtection="0"/>
    <xf numFmtId="0" fontId="10" fillId="40" borderId="174" applyNumberFormat="0" applyAlignment="0" applyProtection="0"/>
    <xf numFmtId="0" fontId="10" fillId="40" borderId="166" applyNumberFormat="0" applyAlignment="0" applyProtection="0"/>
    <xf numFmtId="0" fontId="29" fillId="14" borderId="175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29" fillId="14" borderId="180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29" fillId="14" borderId="194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1" fillId="9" borderId="173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10" fillId="6" borderId="179" applyNumberFormat="0" applyAlignment="0" applyProtection="0"/>
    <xf numFmtId="0" fontId="36" fillId="0" borderId="186" applyNumberFormat="0" applyFill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52" fillId="62" borderId="173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29" fillId="14" borderId="185" applyNumberFormat="0" applyAlignment="0" applyProtection="0"/>
    <xf numFmtId="0" fontId="18" fillId="14" borderId="178" applyNumberFormat="0" applyAlignment="0" applyProtection="0"/>
    <xf numFmtId="0" fontId="10" fillId="40" borderId="179" applyNumberFormat="0" applyAlignment="0" applyProtection="0"/>
    <xf numFmtId="0" fontId="21" fillId="9" borderId="178" applyNumberFormat="0" applyAlignment="0" applyProtection="0"/>
    <xf numFmtId="0" fontId="10" fillId="40" borderId="166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21" fillId="9" borderId="178" applyNumberFormat="0" applyAlignment="0" applyProtection="0"/>
    <xf numFmtId="0" fontId="21" fillId="46" borderId="165" applyNumberFormat="0" applyAlignment="0" applyProtection="0"/>
    <xf numFmtId="0" fontId="36" fillId="0" borderId="168" applyNumberFormat="0" applyFill="0" applyAlignment="0" applyProtection="0"/>
    <xf numFmtId="0" fontId="18" fillId="14" borderId="178" applyNumberFormat="0" applyAlignment="0" applyProtection="0"/>
    <xf numFmtId="0" fontId="36" fillId="0" borderId="176" applyNumberFormat="0" applyFill="0" applyAlignment="0" applyProtection="0"/>
    <xf numFmtId="0" fontId="21" fillId="9" borderId="178" applyNumberFormat="0" applyAlignment="0" applyProtection="0"/>
    <xf numFmtId="0" fontId="29" fillId="14" borderId="175" applyNumberFormat="0" applyAlignment="0" applyProtection="0"/>
    <xf numFmtId="0" fontId="18" fillId="14" borderId="183" applyNumberFormat="0" applyAlignment="0" applyProtection="0"/>
    <xf numFmtId="0" fontId="36" fillId="0" borderId="176" applyNumberFormat="0" applyFill="0" applyAlignment="0" applyProtection="0"/>
    <xf numFmtId="0" fontId="29" fillId="14" borderId="180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21" fillId="9" borderId="178" applyNumberFormat="0" applyAlignment="0" applyProtection="0"/>
    <xf numFmtId="0" fontId="18" fillId="14" borderId="173" applyNumberFormat="0" applyAlignment="0" applyProtection="0"/>
    <xf numFmtId="0" fontId="29" fillId="14" borderId="185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0" fillId="6" borderId="184" applyNumberFormat="0" applyAlignment="0" applyProtection="0"/>
    <xf numFmtId="0" fontId="10" fillId="6" borderId="19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0" fillId="6" borderId="179" applyNumberFormat="0" applyAlignment="0" applyProtection="0"/>
    <xf numFmtId="0" fontId="29" fillId="62" borderId="194" applyNumberFormat="0" applyAlignment="0" applyProtection="0"/>
    <xf numFmtId="0" fontId="21" fillId="9" borderId="178" applyNumberFormat="0" applyAlignment="0" applyProtection="0"/>
    <xf numFmtId="0" fontId="10" fillId="40" borderId="174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36" fillId="0" borderId="168" applyNumberFormat="0" applyFill="0" applyAlignment="0" applyProtection="0"/>
    <xf numFmtId="0" fontId="10" fillId="6" borderId="174" applyNumberFormat="0" applyAlignment="0" applyProtection="0"/>
    <xf numFmtId="0" fontId="36" fillId="0" borderId="168" applyNumberFormat="0" applyFill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21" fillId="9" borderId="173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9" borderId="178" applyNumberFormat="0" applyAlignment="0" applyProtection="0"/>
    <xf numFmtId="0" fontId="21" fillId="46" borderId="178" applyNumberFormat="0" applyAlignment="0" applyProtection="0"/>
    <xf numFmtId="0" fontId="29" fillId="14" borderId="167" applyNumberFormat="0" applyAlignment="0" applyProtection="0"/>
    <xf numFmtId="0" fontId="36" fillId="0" borderId="181" applyNumberFormat="0" applyFill="0" applyAlignment="0" applyProtection="0"/>
    <xf numFmtId="0" fontId="36" fillId="0" borderId="176" applyNumberFormat="0" applyFill="0" applyAlignment="0" applyProtection="0"/>
    <xf numFmtId="0" fontId="10" fillId="6" borderId="179" applyNumberFormat="0" applyAlignment="0" applyProtection="0"/>
    <xf numFmtId="0" fontId="29" fillId="14" borderId="175" applyNumberFormat="0" applyAlignment="0" applyProtection="0"/>
    <xf numFmtId="0" fontId="18" fillId="14" borderId="183" applyNumberFormat="0" applyAlignment="0" applyProtection="0"/>
    <xf numFmtId="0" fontId="21" fillId="46" borderId="165" applyNumberFormat="0" applyAlignment="0" applyProtection="0"/>
    <xf numFmtId="0" fontId="18" fillId="14" borderId="183" applyNumberFormat="0" applyAlignment="0" applyProtection="0"/>
    <xf numFmtId="0" fontId="36" fillId="0" borderId="168" applyNumberFormat="0" applyFill="0" applyAlignment="0" applyProtection="0"/>
    <xf numFmtId="0" fontId="29" fillId="14" borderId="194" applyNumberFormat="0" applyAlignment="0" applyProtection="0"/>
    <xf numFmtId="0" fontId="18" fillId="14" borderId="183" applyNumberFormat="0" applyAlignment="0" applyProtection="0"/>
    <xf numFmtId="0" fontId="10" fillId="6" borderId="174" applyNumberFormat="0" applyAlignment="0" applyProtection="0"/>
    <xf numFmtId="0" fontId="29" fillId="14" borderId="167" applyNumberFormat="0" applyAlignment="0" applyProtection="0"/>
    <xf numFmtId="0" fontId="21" fillId="9" borderId="18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36" fillId="0" borderId="186" applyNumberFormat="0" applyFill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29" fillId="14" borderId="185" applyNumberFormat="0" applyAlignment="0" applyProtection="0"/>
    <xf numFmtId="0" fontId="21" fillId="9" borderId="178" applyNumberFormat="0" applyAlignment="0" applyProtection="0"/>
    <xf numFmtId="0" fontId="18" fillId="14" borderId="173" applyNumberFormat="0" applyAlignment="0" applyProtection="0"/>
    <xf numFmtId="0" fontId="10" fillId="40" borderId="174" applyNumberFormat="0" applyAlignment="0" applyProtection="0"/>
    <xf numFmtId="0" fontId="36" fillId="0" borderId="181" applyNumberFormat="0" applyFill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10" fillId="6" borderId="179" applyNumberFormat="0" applyAlignment="0" applyProtection="0"/>
    <xf numFmtId="0" fontId="29" fillId="14" borderId="175" applyNumberFormat="0" applyAlignment="0" applyProtection="0"/>
    <xf numFmtId="0" fontId="10" fillId="6" borderId="184" applyNumberFormat="0" applyAlignment="0" applyProtection="0"/>
    <xf numFmtId="0" fontId="29" fillId="14" borderId="175" applyNumberFormat="0" applyAlignment="0" applyProtection="0"/>
    <xf numFmtId="0" fontId="10" fillId="40" borderId="166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0" fillId="40" borderId="179" applyNumberFormat="0" applyAlignment="0" applyProtection="0"/>
    <xf numFmtId="0" fontId="36" fillId="0" borderId="181" applyNumberFormat="0" applyFill="0" applyAlignment="0" applyProtection="0"/>
    <xf numFmtId="0" fontId="36" fillId="0" borderId="182" applyNumberFormat="0" applyFill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10" fillId="40" borderId="179" applyNumberFormat="0" applyAlignment="0" applyProtection="0"/>
    <xf numFmtId="0" fontId="21" fillId="9" borderId="183" applyNumberFormat="0" applyAlignment="0" applyProtection="0"/>
    <xf numFmtId="0" fontId="36" fillId="0" borderId="168" applyNumberFormat="0" applyFill="0" applyAlignment="0" applyProtection="0"/>
    <xf numFmtId="0" fontId="21" fillId="46" borderId="173" applyNumberFormat="0" applyAlignment="0" applyProtection="0"/>
    <xf numFmtId="0" fontId="10" fillId="6" borderId="174" applyNumberFormat="0" applyAlignment="0" applyProtection="0"/>
    <xf numFmtId="0" fontId="21" fillId="9" borderId="183" applyNumberFormat="0" applyAlignment="0" applyProtection="0"/>
    <xf numFmtId="0" fontId="10" fillId="6" borderId="166" applyNumberFormat="0" applyAlignment="0" applyProtection="0"/>
    <xf numFmtId="0" fontId="36" fillId="0" borderId="176" applyNumberFormat="0" applyFill="0" applyAlignment="0" applyProtection="0"/>
    <xf numFmtId="0" fontId="10" fillId="40" borderId="166" applyNumberFormat="0" applyAlignment="0" applyProtection="0"/>
    <xf numFmtId="0" fontId="21" fillId="45" borderId="165" applyNumberFormat="0" applyAlignment="0" applyProtection="0"/>
    <xf numFmtId="0" fontId="18" fillId="14" borderId="178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21" fillId="9" borderId="165" applyNumberFormat="0" applyAlignment="0" applyProtection="0"/>
    <xf numFmtId="0" fontId="21" fillId="9" borderId="173" applyNumberFormat="0" applyAlignment="0" applyProtection="0"/>
    <xf numFmtId="0" fontId="21" fillId="9" borderId="178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0" fillId="40" borderId="166" applyNumberFormat="0" applyAlignment="0" applyProtection="0"/>
    <xf numFmtId="0" fontId="10" fillId="6" borderId="166" applyNumberFormat="0" applyAlignment="0" applyProtection="0"/>
    <xf numFmtId="0" fontId="21" fillId="46" borderId="173" applyNumberFormat="0" applyAlignment="0" applyProtection="0"/>
    <xf numFmtId="0" fontId="21" fillId="9" borderId="165" applyNumberFormat="0" applyAlignment="0" applyProtection="0"/>
    <xf numFmtId="0" fontId="29" fillId="62" borderId="167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21" fillId="9" borderId="178" applyNumberFormat="0" applyAlignment="0" applyProtection="0"/>
    <xf numFmtId="0" fontId="21" fillId="9" borderId="183" applyNumberFormat="0" applyAlignment="0" applyProtection="0"/>
    <xf numFmtId="0" fontId="36" fillId="0" borderId="176" applyNumberFormat="0" applyFill="0" applyAlignment="0" applyProtection="0"/>
    <xf numFmtId="0" fontId="36" fillId="0" borderId="168" applyNumberFormat="0" applyFill="0" applyAlignment="0" applyProtection="0"/>
    <xf numFmtId="0" fontId="29" fillId="14" borderId="175" applyNumberFormat="0" applyAlignment="0" applyProtection="0"/>
    <xf numFmtId="0" fontId="21" fillId="45" borderId="154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46" borderId="165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10" fillId="6" borderId="166" applyNumberFormat="0" applyAlignment="0" applyProtection="0"/>
    <xf numFmtId="0" fontId="29" fillId="14" borderId="180" applyNumberFormat="0" applyAlignment="0" applyProtection="0"/>
    <xf numFmtId="0" fontId="18" fillId="14" borderId="173" applyNumberFormat="0" applyAlignment="0" applyProtection="0"/>
    <xf numFmtId="0" fontId="18" fillId="14" borderId="178" applyNumberFormat="0" applyAlignment="0" applyProtection="0"/>
    <xf numFmtId="0" fontId="29" fillId="62" borderId="194" applyNumberFormat="0" applyAlignment="0" applyProtection="0"/>
    <xf numFmtId="0" fontId="21" fillId="9" borderId="165" applyNumberFormat="0" applyAlignment="0" applyProtection="0"/>
    <xf numFmtId="0" fontId="36" fillId="0" borderId="181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21" fillId="45" borderId="173" applyNumberFormat="0" applyAlignment="0" applyProtection="0"/>
    <xf numFmtId="0" fontId="18" fillId="14" borderId="173" applyNumberFormat="0" applyAlignment="0" applyProtection="0"/>
    <xf numFmtId="0" fontId="52" fillId="62" borderId="154" applyNumberFormat="0" applyAlignment="0" applyProtection="0"/>
    <xf numFmtId="0" fontId="29" fillId="14" borderId="185" applyNumberFormat="0" applyAlignment="0" applyProtection="0"/>
    <xf numFmtId="0" fontId="18" fillId="14" borderId="173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36" fillId="0" borderId="181" applyNumberFormat="0" applyFill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36" fillId="0" borderId="186" applyNumberFormat="0" applyFill="0" applyAlignment="0" applyProtection="0"/>
    <xf numFmtId="0" fontId="29" fillId="14" borderId="180" applyNumberFormat="0" applyAlignment="0" applyProtection="0"/>
    <xf numFmtId="0" fontId="10" fillId="6" borderId="166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21" fillId="45" borderId="165" applyNumberFormat="0" applyAlignment="0" applyProtection="0"/>
    <xf numFmtId="0" fontId="10" fillId="6" borderId="166" applyNumberFormat="0" applyAlignment="0" applyProtection="0"/>
    <xf numFmtId="0" fontId="29" fillId="14" borderId="17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1" fillId="45" borderId="165" applyNumberFormat="0" applyAlignment="0" applyProtection="0"/>
    <xf numFmtId="0" fontId="36" fillId="0" borderId="168" applyNumberFormat="0" applyFill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18" fillId="14" borderId="178" applyNumberFormat="0" applyAlignment="0" applyProtection="0"/>
    <xf numFmtId="0" fontId="10" fillId="6" borderId="166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21" fillId="45" borderId="178" applyNumberFormat="0" applyAlignment="0" applyProtection="0"/>
    <xf numFmtId="0" fontId="10" fillId="6" borderId="166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10" fillId="6" borderId="179" applyNumberFormat="0" applyAlignment="0" applyProtection="0"/>
    <xf numFmtId="0" fontId="18" fillId="14" borderId="165" applyNumberFormat="0" applyAlignment="0" applyProtection="0"/>
    <xf numFmtId="0" fontId="21" fillId="9" borderId="173" applyNumberFormat="0" applyAlignment="0" applyProtection="0"/>
    <xf numFmtId="0" fontId="29" fillId="14" borderId="194" applyNumberFormat="0" applyAlignment="0" applyProtection="0"/>
    <xf numFmtId="0" fontId="10" fillId="40" borderId="166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29" fillId="62" borderId="180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10" fillId="6" borderId="179" applyNumberFormat="0" applyAlignment="0" applyProtection="0"/>
    <xf numFmtId="0" fontId="10" fillId="6" borderId="166" applyNumberFormat="0" applyAlignment="0" applyProtection="0"/>
    <xf numFmtId="0" fontId="29" fillId="14" borderId="180" applyNumberFormat="0" applyAlignment="0" applyProtection="0"/>
    <xf numFmtId="0" fontId="18" fillId="14" borderId="173" applyNumberFormat="0" applyAlignment="0" applyProtection="0"/>
    <xf numFmtId="0" fontId="18" fillId="14" borderId="165" applyNumberFormat="0" applyAlignment="0" applyProtection="0"/>
    <xf numFmtId="0" fontId="29" fillId="14" borderId="175" applyNumberFormat="0" applyAlignment="0" applyProtection="0"/>
    <xf numFmtId="0" fontId="29" fillId="14" borderId="167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10" fillId="6" borderId="166" applyNumberFormat="0" applyAlignment="0" applyProtection="0"/>
    <xf numFmtId="0" fontId="36" fillId="0" borderId="181" applyNumberFormat="0" applyFill="0" applyAlignment="0" applyProtection="0"/>
    <xf numFmtId="0" fontId="18" fillId="14" borderId="173" applyNumberFormat="0" applyAlignment="0" applyProtection="0"/>
    <xf numFmtId="0" fontId="10" fillId="6" borderId="184" applyNumberFormat="0" applyAlignment="0" applyProtection="0"/>
    <xf numFmtId="0" fontId="10" fillId="40" borderId="166" applyNumberFormat="0" applyAlignment="0" applyProtection="0"/>
    <xf numFmtId="0" fontId="21" fillId="9" borderId="165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8" fillId="14" borderId="192" applyNumberFormat="0" applyAlignment="0" applyProtection="0"/>
    <xf numFmtId="0" fontId="10" fillId="6" borderId="166" applyNumberFormat="0" applyAlignment="0" applyProtection="0"/>
    <xf numFmtId="0" fontId="10" fillId="40" borderId="166" applyNumberFormat="0" applyAlignment="0" applyProtection="0"/>
    <xf numFmtId="0" fontId="36" fillId="0" borderId="176" applyNumberFormat="0" applyFill="0" applyAlignment="0" applyProtection="0"/>
    <xf numFmtId="0" fontId="36" fillId="0" borderId="168" applyNumberFormat="0" applyFill="0" applyAlignment="0" applyProtection="0"/>
    <xf numFmtId="0" fontId="29" fillId="14" borderId="185" applyNumberFormat="0" applyAlignment="0" applyProtection="0"/>
    <xf numFmtId="0" fontId="10" fillId="6" borderId="193" applyNumberFormat="0" applyAlignment="0" applyProtection="0"/>
    <xf numFmtId="0" fontId="18" fillId="14" borderId="178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10" fillId="40" borderId="179" applyNumberFormat="0" applyAlignment="0" applyProtection="0"/>
    <xf numFmtId="0" fontId="10" fillId="40" borderId="174" applyNumberFormat="0" applyAlignment="0" applyProtection="0"/>
    <xf numFmtId="0" fontId="36" fillId="0" borderId="181" applyNumberFormat="0" applyFill="0" applyAlignment="0" applyProtection="0"/>
    <xf numFmtId="0" fontId="21" fillId="9" borderId="173" applyNumberFormat="0" applyAlignment="0" applyProtection="0"/>
    <xf numFmtId="0" fontId="21" fillId="9" borderId="178" applyNumberFormat="0" applyAlignment="0" applyProtection="0"/>
    <xf numFmtId="0" fontId="18" fillId="14" borderId="173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10" fillId="40" borderId="166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52" fillId="62" borderId="173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10" fillId="40" borderId="179" applyNumberFormat="0" applyAlignment="0" applyProtection="0"/>
    <xf numFmtId="0" fontId="10" fillId="6" borderId="170" applyNumberFormat="0" applyAlignment="0" applyProtection="0"/>
    <xf numFmtId="0" fontId="21" fillId="9" borderId="173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36" fillId="0" borderId="181" applyNumberFormat="0" applyFill="0" applyAlignment="0" applyProtection="0"/>
    <xf numFmtId="0" fontId="36" fillId="0" borderId="157" applyNumberFormat="0" applyFill="0" applyAlignment="0" applyProtection="0"/>
    <xf numFmtId="0" fontId="21" fillId="9" borderId="165" applyNumberFormat="0" applyAlignment="0" applyProtection="0"/>
    <xf numFmtId="0" fontId="21" fillId="9" borderId="173" applyNumberFormat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10" fillId="6" borderId="174" applyNumberFormat="0" applyAlignment="0" applyProtection="0"/>
    <xf numFmtId="0" fontId="21" fillId="46" borderId="173" applyNumberFormat="0" applyAlignment="0" applyProtection="0"/>
    <xf numFmtId="0" fontId="36" fillId="0" borderId="181" applyNumberFormat="0" applyFill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10" fillId="40" borderId="179" applyNumberFormat="0" applyAlignment="0" applyProtection="0"/>
    <xf numFmtId="0" fontId="21" fillId="9" borderId="173" applyNumberFormat="0" applyAlignment="0" applyProtection="0"/>
    <xf numFmtId="0" fontId="29" fillId="14" borderId="180" applyNumberFormat="0" applyAlignment="0" applyProtection="0"/>
    <xf numFmtId="0" fontId="29" fillId="14" borderId="175" applyNumberFormat="0" applyAlignment="0" applyProtection="0"/>
    <xf numFmtId="0" fontId="29" fillId="14" borderId="185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10" fillId="40" borderId="174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21" fillId="9" borderId="178" applyNumberFormat="0" applyAlignment="0" applyProtection="0"/>
    <xf numFmtId="0" fontId="10" fillId="6" borderId="184" applyNumberFormat="0" applyAlignment="0" applyProtection="0"/>
    <xf numFmtId="0" fontId="21" fillId="45" borderId="173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36" fillId="0" borderId="181" applyNumberFormat="0" applyFill="0" applyAlignment="0" applyProtection="0"/>
    <xf numFmtId="0" fontId="29" fillId="14" borderId="167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9" fillId="14" borderId="180" applyNumberFormat="0" applyAlignment="0" applyProtection="0"/>
    <xf numFmtId="0" fontId="21" fillId="9" borderId="173" applyNumberFormat="0" applyAlignment="0" applyProtection="0"/>
    <xf numFmtId="0" fontId="18" fillId="14" borderId="192" applyNumberFormat="0" applyAlignment="0" applyProtection="0"/>
    <xf numFmtId="0" fontId="36" fillId="0" borderId="181" applyNumberFormat="0" applyFill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10" fillId="6" borderId="174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21" fillId="9" borderId="192" applyNumberFormat="0" applyAlignment="0" applyProtection="0"/>
    <xf numFmtId="0" fontId="18" fillId="14" borderId="173" applyNumberFormat="0" applyAlignment="0" applyProtection="0"/>
    <xf numFmtId="0" fontId="29" fillId="14" borderId="180" applyNumberFormat="0" applyAlignment="0" applyProtection="0"/>
    <xf numFmtId="0" fontId="29" fillId="14" borderId="156" applyNumberFormat="0" applyAlignment="0" applyProtection="0"/>
    <xf numFmtId="0" fontId="36" fillId="0" borderId="181" applyNumberFormat="0" applyFill="0" applyAlignment="0" applyProtection="0"/>
    <xf numFmtId="0" fontId="10" fillId="40" borderId="179" applyNumberFormat="0" applyAlignment="0" applyProtection="0"/>
    <xf numFmtId="0" fontId="18" fillId="14" borderId="178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10" fillId="6" borderId="155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36" fillId="0" borderId="181" applyNumberFormat="0" applyFill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9" borderId="178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0" fillId="6" borderId="179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10" fillId="6" borderId="179" applyNumberFormat="0" applyAlignment="0" applyProtection="0"/>
    <xf numFmtId="0" fontId="10" fillId="6" borderId="174" applyNumberFormat="0" applyAlignment="0" applyProtection="0"/>
    <xf numFmtId="0" fontId="52" fillId="62" borderId="165" applyNumberFormat="0" applyAlignment="0" applyProtection="0"/>
    <xf numFmtId="0" fontId="10" fillId="40" borderId="184" applyNumberFormat="0" applyAlignment="0" applyProtection="0"/>
    <xf numFmtId="0" fontId="18" fillId="14" borderId="173" applyNumberFormat="0" applyAlignment="0" applyProtection="0"/>
    <xf numFmtId="0" fontId="10" fillId="6" borderId="179" applyNumberFormat="0" applyAlignment="0" applyProtection="0"/>
    <xf numFmtId="0" fontId="29" fillId="62" borderId="185" applyNumberFormat="0" applyAlignment="0" applyProtection="0"/>
    <xf numFmtId="0" fontId="36" fillId="0" borderId="176" applyNumberFormat="0" applyFill="0" applyAlignment="0" applyProtection="0"/>
    <xf numFmtId="0" fontId="21" fillId="45" borderId="178" applyNumberFormat="0" applyAlignment="0" applyProtection="0"/>
    <xf numFmtId="0" fontId="29" fillId="14" borderId="175" applyNumberFormat="0" applyAlignment="0" applyProtection="0"/>
    <xf numFmtId="0" fontId="21" fillId="9" borderId="165" applyNumberFormat="0" applyAlignment="0" applyProtection="0"/>
    <xf numFmtId="0" fontId="29" fillId="62" borderId="180" applyNumberFormat="0" applyAlignment="0" applyProtection="0"/>
    <xf numFmtId="0" fontId="18" fillId="14" borderId="173" applyNumberFormat="0" applyAlignment="0" applyProtection="0"/>
    <xf numFmtId="0" fontId="18" fillId="14" borderId="165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52" fillId="62" borderId="173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10" fillId="40" borderId="193" applyNumberFormat="0" applyAlignment="0" applyProtection="0"/>
    <xf numFmtId="0" fontId="36" fillId="0" borderId="176" applyNumberFormat="0" applyFill="0" applyAlignment="0" applyProtection="0"/>
    <xf numFmtId="0" fontId="18" fillId="14" borderId="178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21" fillId="46" borderId="173" applyNumberFormat="0" applyAlignment="0" applyProtection="0"/>
    <xf numFmtId="0" fontId="36" fillId="0" borderId="168" applyNumberFormat="0" applyFill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1" fillId="46" borderId="173" applyNumberFormat="0" applyAlignment="0" applyProtection="0"/>
    <xf numFmtId="0" fontId="29" fillId="14" borderId="175" applyNumberFormat="0" applyAlignment="0" applyProtection="0"/>
    <xf numFmtId="0" fontId="36" fillId="0" borderId="186" applyNumberFormat="0" applyFill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29" fillId="14" borderId="180" applyNumberFormat="0" applyAlignment="0" applyProtection="0"/>
    <xf numFmtId="0" fontId="10" fillId="40" borderId="174" applyNumberFormat="0" applyAlignment="0" applyProtection="0"/>
    <xf numFmtId="0" fontId="21" fillId="46" borderId="173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36" fillId="0" borderId="187" applyNumberFormat="0" applyFill="0" applyAlignment="0" applyProtection="0"/>
    <xf numFmtId="0" fontId="36" fillId="0" borderId="186" applyNumberFormat="0" applyFill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10" fillId="40" borderId="174" applyNumberFormat="0" applyAlignment="0" applyProtection="0"/>
    <xf numFmtId="0" fontId="36" fillId="0" borderId="176" applyNumberFormat="0" applyFill="0" applyAlignment="0" applyProtection="0"/>
    <xf numFmtId="0" fontId="36" fillId="0" borderId="182" applyNumberFormat="0" applyFill="0" applyAlignment="0" applyProtection="0"/>
    <xf numFmtId="0" fontId="36" fillId="0" borderId="181" applyNumberFormat="0" applyFill="0" applyAlignment="0" applyProtection="0"/>
    <xf numFmtId="0" fontId="21" fillId="45" borderId="173" applyNumberFormat="0" applyAlignment="0" applyProtection="0"/>
    <xf numFmtId="0" fontId="10" fillId="6" borderId="174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0" fillId="40" borderId="179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29" fillId="14" borderId="175" applyNumberFormat="0" applyAlignment="0" applyProtection="0"/>
    <xf numFmtId="0" fontId="18" fillId="14" borderId="178" applyNumberFormat="0" applyAlignment="0" applyProtection="0"/>
    <xf numFmtId="0" fontId="21" fillId="9" borderId="173" applyNumberFormat="0" applyAlignment="0" applyProtection="0"/>
    <xf numFmtId="0" fontId="10" fillId="6" borderId="166" applyNumberFormat="0" applyAlignment="0" applyProtection="0"/>
    <xf numFmtId="0" fontId="29" fillId="14" borderId="175" applyNumberFormat="0" applyAlignment="0" applyProtection="0"/>
    <xf numFmtId="0" fontId="18" fillId="14" borderId="165" applyNumberFormat="0" applyAlignment="0" applyProtection="0"/>
    <xf numFmtId="0" fontId="36" fillId="0" borderId="181" applyNumberFormat="0" applyFill="0" applyAlignment="0" applyProtection="0"/>
    <xf numFmtId="0" fontId="29" fillId="14" borderId="175" applyNumberFormat="0" applyAlignment="0" applyProtection="0"/>
    <xf numFmtId="0" fontId="36" fillId="0" borderId="177" applyNumberFormat="0" applyFill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8" fillId="14" borderId="154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21" fillId="46" borderId="183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10" fillId="6" borderId="179" applyNumberFormat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36" fillId="0" borderId="168" applyNumberFormat="0" applyFill="0" applyAlignment="0" applyProtection="0"/>
    <xf numFmtId="0" fontId="21" fillId="45" borderId="165" applyNumberFormat="0" applyAlignment="0" applyProtection="0"/>
    <xf numFmtId="0" fontId="18" fillId="14" borderId="178" applyNumberFormat="0" applyAlignment="0" applyProtection="0"/>
    <xf numFmtId="0" fontId="21" fillId="9" borderId="173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10" fillId="40" borderId="174" applyNumberFormat="0" applyAlignment="0" applyProtection="0"/>
    <xf numFmtId="0" fontId="36" fillId="0" borderId="181" applyNumberFormat="0" applyFill="0" applyAlignment="0" applyProtection="0"/>
    <xf numFmtId="0" fontId="29" fillId="14" borderId="167" applyNumberFormat="0" applyAlignment="0" applyProtection="0"/>
    <xf numFmtId="0" fontId="36" fillId="0" borderId="182" applyNumberFormat="0" applyFill="0" applyAlignment="0" applyProtection="0"/>
    <xf numFmtId="0" fontId="21" fillId="9" borderId="173" applyNumberFormat="0" applyAlignment="0" applyProtection="0"/>
    <xf numFmtId="0" fontId="29" fillId="14" borderId="167" applyNumberFormat="0" applyAlignment="0" applyProtection="0"/>
    <xf numFmtId="0" fontId="36" fillId="0" borderId="176" applyNumberFormat="0" applyFill="0" applyAlignment="0" applyProtection="0"/>
    <xf numFmtId="0" fontId="10" fillId="6" borderId="166" applyNumberFormat="0" applyAlignment="0" applyProtection="0"/>
    <xf numFmtId="0" fontId="21" fillId="9" borderId="173" applyNumberFormat="0" applyAlignment="0" applyProtection="0"/>
    <xf numFmtId="0" fontId="21" fillId="46" borderId="165" applyNumberFormat="0" applyAlignment="0" applyProtection="0"/>
    <xf numFmtId="0" fontId="21" fillId="9" borderId="165" applyNumberFormat="0" applyAlignment="0" applyProtection="0"/>
    <xf numFmtId="0" fontId="21" fillId="9" borderId="173" applyNumberFormat="0" applyAlignment="0" applyProtection="0"/>
    <xf numFmtId="0" fontId="29" fillId="62" borderId="156" applyNumberFormat="0" applyAlignment="0" applyProtection="0"/>
    <xf numFmtId="0" fontId="29" fillId="14" borderId="156" applyNumberFormat="0" applyAlignment="0" applyProtection="0"/>
    <xf numFmtId="0" fontId="21" fillId="9" borderId="165" applyNumberFormat="0" applyAlignment="0" applyProtection="0"/>
    <xf numFmtId="0" fontId="36" fillId="0" borderId="181" applyNumberFormat="0" applyFill="0" applyAlignment="0" applyProtection="0"/>
    <xf numFmtId="0" fontId="29" fillId="14" borderId="156" applyNumberFormat="0" applyAlignment="0" applyProtection="0"/>
    <xf numFmtId="0" fontId="36" fillId="0" borderId="168" applyNumberFormat="0" applyFill="0" applyAlignment="0" applyProtection="0"/>
    <xf numFmtId="0" fontId="29" fillId="62" borderId="156" applyNumberFormat="0" applyAlignment="0" applyProtection="0"/>
    <xf numFmtId="0" fontId="21" fillId="9" borderId="173" applyNumberFormat="0" applyAlignment="0" applyProtection="0"/>
    <xf numFmtId="0" fontId="18" fillId="14" borderId="147" applyNumberFormat="0" applyAlignment="0" applyProtection="0"/>
    <xf numFmtId="0" fontId="18" fillId="14" borderId="147" applyNumberFormat="0" applyAlignment="0" applyProtection="0"/>
    <xf numFmtId="0" fontId="18" fillId="14" borderId="147" applyNumberFormat="0" applyAlignment="0" applyProtection="0"/>
    <xf numFmtId="0" fontId="18" fillId="14" borderId="147" applyNumberFormat="0" applyAlignment="0" applyProtection="0"/>
    <xf numFmtId="0" fontId="18" fillId="14" borderId="147" applyNumberFormat="0" applyAlignment="0" applyProtection="0"/>
    <xf numFmtId="0" fontId="21" fillId="9" borderId="147" applyNumberFormat="0" applyAlignment="0" applyProtection="0"/>
    <xf numFmtId="0" fontId="21" fillId="9" borderId="147" applyNumberFormat="0" applyAlignment="0" applyProtection="0"/>
    <xf numFmtId="0" fontId="21" fillId="9" borderId="147" applyNumberFormat="0" applyAlignment="0" applyProtection="0"/>
    <xf numFmtId="0" fontId="21" fillId="9" borderId="147" applyNumberFormat="0" applyAlignment="0" applyProtection="0"/>
    <xf numFmtId="0" fontId="21" fillId="9" borderId="147" applyNumberFormat="0" applyAlignment="0" applyProtection="0"/>
    <xf numFmtId="0" fontId="10" fillId="40" borderId="174" applyNumberFormat="0" applyAlignment="0" applyProtection="0"/>
    <xf numFmtId="0" fontId="18" fillId="14" borderId="173" applyNumberFormat="0" applyAlignment="0" applyProtection="0"/>
    <xf numFmtId="0" fontId="10" fillId="6" borderId="179" applyNumberFormat="0" applyAlignment="0" applyProtection="0"/>
    <xf numFmtId="0" fontId="10" fillId="6" borderId="184" applyNumberFormat="0" applyAlignment="0" applyProtection="0"/>
    <xf numFmtId="0" fontId="29" fillId="14" borderId="180" applyNumberFormat="0" applyAlignment="0" applyProtection="0"/>
    <xf numFmtId="0" fontId="29" fillId="14" borderId="156" applyNumberFormat="0" applyAlignment="0" applyProtection="0"/>
    <xf numFmtId="0" fontId="21" fillId="45" borderId="154" applyNumberFormat="0" applyAlignment="0" applyProtection="0"/>
    <xf numFmtId="0" fontId="18" fillId="14" borderId="154" applyNumberFormat="0" applyAlignment="0" applyProtection="0"/>
    <xf numFmtId="0" fontId="10" fillId="6" borderId="148" applyNumberFormat="0" applyAlignment="0" applyProtection="0"/>
    <xf numFmtId="0" fontId="10" fillId="6" borderId="148" applyNumberFormat="0" applyAlignment="0" applyProtection="0"/>
    <xf numFmtId="0" fontId="10" fillId="6" borderId="148" applyNumberFormat="0" applyAlignment="0" applyProtection="0"/>
    <xf numFmtId="0" fontId="10" fillId="6" borderId="148" applyNumberFormat="0" applyAlignment="0" applyProtection="0"/>
    <xf numFmtId="0" fontId="10" fillId="6" borderId="148" applyNumberFormat="0" applyAlignment="0" applyProtection="0"/>
    <xf numFmtId="0" fontId="21" fillId="9" borderId="173" applyNumberFormat="0" applyAlignment="0" applyProtection="0"/>
    <xf numFmtId="0" fontId="18" fillId="14" borderId="178" applyNumberFormat="0" applyAlignment="0" applyProtection="0"/>
    <xf numFmtId="0" fontId="18" fillId="14" borderId="173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29" fillId="14" borderId="149" applyNumberFormat="0" applyAlignment="0" applyProtection="0"/>
    <xf numFmtId="0" fontId="29" fillId="14" borderId="149" applyNumberFormat="0" applyAlignment="0" applyProtection="0"/>
    <xf numFmtId="0" fontId="29" fillId="14" borderId="149" applyNumberFormat="0" applyAlignment="0" applyProtection="0"/>
    <xf numFmtId="0" fontId="29" fillId="14" borderId="149" applyNumberFormat="0" applyAlignment="0" applyProtection="0"/>
    <xf numFmtId="0" fontId="29" fillId="14" borderId="149" applyNumberFormat="0" applyAlignment="0" applyProtection="0"/>
    <xf numFmtId="0" fontId="10" fillId="6" borderId="174" applyNumberFormat="0" applyAlignment="0" applyProtection="0"/>
    <xf numFmtId="0" fontId="36" fillId="0" borderId="150" applyNumberFormat="0" applyFill="0" applyAlignment="0" applyProtection="0"/>
    <xf numFmtId="0" fontId="36" fillId="0" borderId="150" applyNumberFormat="0" applyFill="0" applyAlignment="0" applyProtection="0"/>
    <xf numFmtId="0" fontId="36" fillId="0" borderId="150" applyNumberFormat="0" applyFill="0" applyAlignment="0" applyProtection="0"/>
    <xf numFmtId="0" fontId="36" fillId="0" borderId="150" applyNumberFormat="0" applyFill="0" applyAlignment="0" applyProtection="0"/>
    <xf numFmtId="0" fontId="36" fillId="0" borderId="150" applyNumberFormat="0" applyFill="0" applyAlignment="0" applyProtection="0"/>
    <xf numFmtId="0" fontId="10" fillId="0" borderId="0"/>
    <xf numFmtId="0" fontId="21" fillId="9" borderId="18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10" fillId="40" borderId="174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10" fillId="40" borderId="174" applyNumberFormat="0" applyAlignment="0" applyProtection="0"/>
    <xf numFmtId="0" fontId="29" fillId="14" borderId="185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93" applyNumberFormat="0" applyAlignment="0" applyProtection="0"/>
    <xf numFmtId="0" fontId="29" fillId="14" borderId="180" applyNumberFormat="0" applyAlignment="0" applyProtection="0"/>
    <xf numFmtId="0" fontId="10" fillId="40" borderId="179" applyNumberFormat="0" applyAlignment="0" applyProtection="0"/>
    <xf numFmtId="0" fontId="36" fillId="0" borderId="186" applyNumberFormat="0" applyFill="0" applyAlignment="0" applyProtection="0"/>
    <xf numFmtId="0" fontId="21" fillId="46" borderId="173" applyNumberFormat="0" applyAlignment="0" applyProtection="0"/>
    <xf numFmtId="0" fontId="29" fillId="14" borderId="167" applyNumberFormat="0" applyAlignment="0" applyProtection="0"/>
    <xf numFmtId="0" fontId="36" fillId="0" borderId="181" applyNumberFormat="0" applyFill="0" applyAlignment="0" applyProtection="0"/>
    <xf numFmtId="0" fontId="18" fillId="14" borderId="173" applyNumberFormat="0" applyAlignment="0" applyProtection="0"/>
    <xf numFmtId="0" fontId="18" fillId="14" borderId="183" applyNumberFormat="0" applyAlignment="0" applyProtection="0"/>
    <xf numFmtId="0" fontId="10" fillId="40" borderId="166" applyNumberFormat="0" applyAlignment="0" applyProtection="0"/>
    <xf numFmtId="0" fontId="21" fillId="46" borderId="192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21" fillId="46" borderId="173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21" fillId="9" borderId="173" applyNumberFormat="0" applyAlignment="0" applyProtection="0"/>
    <xf numFmtId="0" fontId="10" fillId="40" borderId="179" applyNumberFormat="0" applyAlignment="0" applyProtection="0"/>
    <xf numFmtId="0" fontId="18" fillId="14" borderId="178" applyNumberFormat="0" applyAlignment="0" applyProtection="0"/>
    <xf numFmtId="0" fontId="10" fillId="40" borderId="179" applyNumberFormat="0" applyAlignment="0" applyProtection="0"/>
    <xf numFmtId="0" fontId="36" fillId="0" borderId="181" applyNumberFormat="0" applyFill="0" applyAlignment="0" applyProtection="0"/>
    <xf numFmtId="0" fontId="18" fillId="14" borderId="173" applyNumberFormat="0" applyAlignment="0" applyProtection="0"/>
    <xf numFmtId="0" fontId="10" fillId="40" borderId="174" applyNumberFormat="0" applyAlignment="0" applyProtection="0"/>
    <xf numFmtId="0" fontId="18" fillId="14" borderId="173" applyNumberFormat="0" applyAlignment="0" applyProtection="0"/>
    <xf numFmtId="0" fontId="10" fillId="6" borderId="166" applyNumberFormat="0" applyAlignment="0" applyProtection="0"/>
    <xf numFmtId="0" fontId="10" fillId="6" borderId="179" applyNumberFormat="0" applyAlignment="0" applyProtection="0"/>
    <xf numFmtId="0" fontId="21" fillId="9" borderId="165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36" fillId="0" borderId="186" applyNumberFormat="0" applyFill="0" applyAlignment="0" applyProtection="0"/>
    <xf numFmtId="0" fontId="21" fillId="9" borderId="165" applyNumberFormat="0" applyAlignment="0" applyProtection="0"/>
    <xf numFmtId="0" fontId="36" fillId="0" borderId="176" applyNumberFormat="0" applyFill="0" applyAlignment="0" applyProtection="0"/>
    <xf numFmtId="0" fontId="10" fillId="6" borderId="155" applyNumberFormat="0" applyAlignment="0" applyProtection="0"/>
    <xf numFmtId="0" fontId="21" fillId="9" borderId="165" applyNumberFormat="0" applyAlignment="0" applyProtection="0"/>
    <xf numFmtId="0" fontId="29" fillId="14" borderId="156" applyNumberFormat="0" applyAlignment="0" applyProtection="0"/>
    <xf numFmtId="0" fontId="29" fillId="14" borderId="167" applyNumberFormat="0" applyAlignment="0" applyProtection="0"/>
    <xf numFmtId="0" fontId="36" fillId="0" borderId="157" applyNumberFormat="0" applyFill="0" applyAlignment="0" applyProtection="0"/>
    <xf numFmtId="0" fontId="21" fillId="46" borderId="173" applyNumberFormat="0" applyAlignment="0" applyProtection="0"/>
    <xf numFmtId="0" fontId="36" fillId="0" borderId="168" applyNumberFormat="0" applyFill="0" applyAlignment="0" applyProtection="0"/>
    <xf numFmtId="0" fontId="10" fillId="6" borderId="179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21" fillId="46" borderId="173" applyNumberFormat="0" applyAlignment="0" applyProtection="0"/>
    <xf numFmtId="0" fontId="18" fillId="14" borderId="173" applyNumberFormat="0" applyAlignment="0" applyProtection="0"/>
    <xf numFmtId="0" fontId="36" fillId="0" borderId="181" applyNumberFormat="0" applyFill="0" applyAlignment="0" applyProtection="0"/>
    <xf numFmtId="0" fontId="21" fillId="46" borderId="178" applyNumberFormat="0" applyAlignment="0" applyProtection="0"/>
    <xf numFmtId="0" fontId="10" fillId="40" borderId="174" applyNumberFormat="0" applyAlignment="0" applyProtection="0"/>
    <xf numFmtId="0" fontId="29" fillId="14" borderId="194" applyNumberFormat="0" applyAlignment="0" applyProtection="0"/>
    <xf numFmtId="0" fontId="29" fillId="14" borderId="175" applyNumberFormat="0" applyAlignment="0" applyProtection="0"/>
    <xf numFmtId="0" fontId="36" fillId="0" borderId="157" applyNumberFormat="0" applyFill="0" applyAlignment="0" applyProtection="0"/>
    <xf numFmtId="0" fontId="29" fillId="62" borderId="167" applyNumberFormat="0" applyAlignment="0" applyProtection="0"/>
    <xf numFmtId="0" fontId="29" fillId="62" borderId="185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29" fillId="14" borderId="156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29" fillId="14" borderId="167" applyNumberFormat="0" applyAlignment="0" applyProtection="0"/>
    <xf numFmtId="0" fontId="18" fillId="14" borderId="173" applyNumberFormat="0" applyAlignment="0" applyProtection="0"/>
    <xf numFmtId="0" fontId="21" fillId="46" borderId="173" applyNumberFormat="0" applyAlignment="0" applyProtection="0"/>
    <xf numFmtId="0" fontId="36" fillId="0" borderId="168" applyNumberFormat="0" applyFill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9" fillId="14" borderId="167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9" fillId="14" borderId="18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6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18" fillId="14" borderId="154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1" fillId="45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52" fillId="62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62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8" applyNumberFormat="0" applyFill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8" applyNumberFormat="0" applyFill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1" fillId="45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62" borderId="156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0" fillId="6" borderId="155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21" fillId="9" borderId="173" applyNumberFormat="0" applyAlignment="0" applyProtection="0"/>
    <xf numFmtId="0" fontId="29" fillId="14" borderId="180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52" fillId="62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45" borderId="154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62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8" applyNumberFormat="0" applyFill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52" fillId="62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62" borderId="156" applyNumberFormat="0" applyAlignment="0" applyProtection="0"/>
    <xf numFmtId="0" fontId="36" fillId="0" borderId="157" applyNumberFormat="0" applyFill="0" applyAlignment="0" applyProtection="0"/>
    <xf numFmtId="0" fontId="52" fillId="62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21" fillId="45" borderId="154" applyNumberFormat="0" applyAlignment="0" applyProtection="0"/>
    <xf numFmtId="0" fontId="29" fillId="14" borderId="156" applyNumberFormat="0" applyAlignment="0" applyProtection="0"/>
    <xf numFmtId="0" fontId="52" fillId="62" borderId="154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21" fillId="46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9" fillId="14" borderId="156" applyNumberFormat="0" applyAlignment="0" applyProtection="0"/>
    <xf numFmtId="0" fontId="29" fillId="62" borderId="156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1" fillId="45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8" applyNumberFormat="0" applyFill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1" fillId="9" borderId="154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9" fillId="14" borderId="156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36" fillId="0" borderId="158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18" fillId="14" borderId="154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1" fillId="45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52" fillId="62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62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8" applyNumberFormat="0" applyFill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8" applyNumberFormat="0" applyFill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1" fillId="45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62" borderId="156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0" fillId="6" borderId="155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40" borderId="155" applyNumberFormat="0" applyAlignment="0" applyProtection="0"/>
    <xf numFmtId="0" fontId="29" fillId="14" borderId="156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36" fillId="0" borderId="157" applyNumberFormat="0" applyFill="0" applyAlignment="0" applyProtection="0"/>
    <xf numFmtId="0" fontId="10" fillId="40" borderId="155" applyNumberFormat="0" applyAlignment="0" applyProtection="0"/>
    <xf numFmtId="0" fontId="36" fillId="0" borderId="158" applyNumberFormat="0" applyFill="0" applyAlignment="0" applyProtection="0"/>
    <xf numFmtId="0" fontId="18" fillId="14" borderId="154" applyNumberFormat="0" applyAlignment="0" applyProtection="0"/>
    <xf numFmtId="0" fontId="52" fillId="62" borderId="154" applyNumberFormat="0" applyAlignment="0" applyProtection="0"/>
    <xf numFmtId="0" fontId="18" fillId="14" borderId="154" applyNumberFormat="0" applyAlignment="0" applyProtection="0"/>
    <xf numFmtId="0" fontId="21" fillId="45" borderId="154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8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52" fillId="62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1" fillId="46" borderId="154" applyNumberFormat="0" applyAlignment="0" applyProtection="0"/>
    <xf numFmtId="0" fontId="29" fillId="14" borderId="156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0" fillId="40" borderId="155" applyNumberFormat="0" applyAlignment="0" applyProtection="0"/>
    <xf numFmtId="0" fontId="18" fillId="14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21" fillId="45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9" fillId="14" borderId="156" applyNumberFormat="0" applyAlignment="0" applyProtection="0"/>
    <xf numFmtId="0" fontId="18" fillId="14" borderId="154" applyNumberFormat="0" applyAlignment="0" applyProtection="0"/>
    <xf numFmtId="0" fontId="21" fillId="46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52" fillId="62" borderId="154" applyNumberFormat="0" applyAlignment="0" applyProtection="0"/>
    <xf numFmtId="0" fontId="29" fillId="14" borderId="156" applyNumberFormat="0" applyAlignment="0" applyProtection="0"/>
    <xf numFmtId="0" fontId="21" fillId="45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45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52" fillId="62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52" fillId="62" borderId="154" applyNumberFormat="0" applyAlignment="0" applyProtection="0"/>
    <xf numFmtId="0" fontId="21" fillId="9" borderId="154" applyNumberFormat="0" applyAlignment="0" applyProtection="0"/>
    <xf numFmtId="0" fontId="36" fillId="0" borderId="157" applyNumberFormat="0" applyFill="0" applyAlignment="0" applyProtection="0"/>
    <xf numFmtId="0" fontId="21" fillId="9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0" fillId="6" borderId="155" applyNumberFormat="0" applyAlignment="0" applyProtection="0"/>
    <xf numFmtId="0" fontId="18" fillId="14" borderId="154" applyNumberFormat="0" applyAlignment="0" applyProtection="0"/>
    <xf numFmtId="0" fontId="36" fillId="0" borderId="158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1" fillId="9" borderId="154" applyNumberFormat="0" applyAlignment="0" applyProtection="0"/>
    <xf numFmtId="0" fontId="36" fillId="0" borderId="157" applyNumberFormat="0" applyFill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45" borderId="154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21" fillId="45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10" fillId="40" borderId="155" applyNumberFormat="0" applyAlignment="0" applyProtection="0"/>
    <xf numFmtId="0" fontId="21" fillId="9" borderId="154" applyNumberFormat="0" applyAlignment="0" applyProtection="0"/>
    <xf numFmtId="0" fontId="36" fillId="0" borderId="157" applyNumberFormat="0" applyFill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62" borderId="156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0" fillId="40" borderId="155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62" borderId="156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52" fillId="62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8" applyNumberFormat="0" applyFill="0" applyAlignment="0" applyProtection="0"/>
    <xf numFmtId="0" fontId="36" fillId="0" borderId="157" applyNumberFormat="0" applyFill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18" fillId="14" borderId="154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29" fillId="62" borderId="156" applyNumberFormat="0" applyAlignment="0" applyProtection="0"/>
    <xf numFmtId="0" fontId="10" fillId="6" borderId="155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21" fillId="45" borderId="154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10" fillId="40" borderId="155" applyNumberFormat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18" fillId="14" borderId="154" applyNumberFormat="0" applyAlignment="0" applyProtection="0"/>
    <xf numFmtId="0" fontId="10" fillId="6" borderId="155" applyNumberFormat="0" applyAlignment="0" applyProtection="0"/>
    <xf numFmtId="0" fontId="29" fillId="62" borderId="156" applyNumberFormat="0" applyAlignment="0" applyProtection="0"/>
    <xf numFmtId="0" fontId="36" fillId="0" borderId="157" applyNumberFormat="0" applyFill="0" applyAlignment="0" applyProtection="0"/>
    <xf numFmtId="0" fontId="21" fillId="45" borderId="154" applyNumberFormat="0" applyAlignment="0" applyProtection="0"/>
    <xf numFmtId="0" fontId="36" fillId="0" borderId="157" applyNumberFormat="0" applyFill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52" fillId="62" borderId="173" applyNumberFormat="0" applyAlignment="0" applyProtection="0"/>
    <xf numFmtId="0" fontId="21" fillId="9" borderId="165" applyNumberFormat="0" applyAlignment="0" applyProtection="0"/>
    <xf numFmtId="0" fontId="36" fillId="0" borderId="181" applyNumberFormat="0" applyFill="0" applyAlignment="0" applyProtection="0"/>
    <xf numFmtId="0" fontId="21" fillId="9" borderId="173" applyNumberFormat="0" applyAlignment="0" applyProtection="0"/>
    <xf numFmtId="0" fontId="21" fillId="45" borderId="173" applyNumberFormat="0" applyAlignment="0" applyProtection="0"/>
    <xf numFmtId="0" fontId="29" fillId="14" borderId="180" applyNumberFormat="0" applyAlignment="0" applyProtection="0"/>
    <xf numFmtId="0" fontId="18" fillId="14" borderId="173" applyNumberFormat="0" applyAlignment="0" applyProtection="0"/>
    <xf numFmtId="0" fontId="36" fillId="0" borderId="181" applyNumberFormat="0" applyFill="0" applyAlignment="0" applyProtection="0"/>
    <xf numFmtId="0" fontId="10" fillId="40" borderId="179" applyNumberFormat="0" applyAlignment="0" applyProtection="0"/>
    <xf numFmtId="0" fontId="36" fillId="0" borderId="176" applyNumberFormat="0" applyFill="0" applyAlignment="0" applyProtection="0"/>
    <xf numFmtId="0" fontId="21" fillId="46" borderId="165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36" fillId="0" borderId="168" applyNumberFormat="0" applyFill="0" applyAlignment="0" applyProtection="0"/>
    <xf numFmtId="0" fontId="52" fillId="62" borderId="183" applyNumberFormat="0" applyAlignment="0" applyProtection="0"/>
    <xf numFmtId="0" fontId="10" fillId="6" borderId="179" applyNumberFormat="0" applyAlignment="0" applyProtection="0"/>
    <xf numFmtId="0" fontId="21" fillId="9" borderId="173" applyNumberFormat="0" applyAlignment="0" applyProtection="0"/>
    <xf numFmtId="0" fontId="21" fillId="46" borderId="178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10" fillId="6" borderId="179" applyNumberFormat="0" applyAlignment="0" applyProtection="0"/>
    <xf numFmtId="0" fontId="10" fillId="6" borderId="166" applyNumberFormat="0" applyAlignment="0" applyProtection="0"/>
    <xf numFmtId="0" fontId="21" fillId="45" borderId="192" applyNumberFormat="0" applyAlignment="0" applyProtection="0"/>
    <xf numFmtId="0" fontId="36" fillId="0" borderId="157" applyNumberFormat="0" applyFill="0" applyAlignment="0" applyProtection="0"/>
    <xf numFmtId="0" fontId="29" fillId="14" borderId="175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0" fillId="6" borderId="184" applyNumberFormat="0" applyAlignment="0" applyProtection="0"/>
    <xf numFmtId="0" fontId="18" fillId="14" borderId="178" applyNumberFormat="0" applyAlignment="0" applyProtection="0"/>
    <xf numFmtId="0" fontId="10" fillId="6" borderId="166" applyNumberFormat="0" applyAlignment="0" applyProtection="0"/>
    <xf numFmtId="0" fontId="36" fillId="0" borderId="186" applyNumberFormat="0" applyFill="0" applyAlignment="0" applyProtection="0"/>
    <xf numFmtId="0" fontId="21" fillId="9" borderId="178" applyNumberFormat="0" applyAlignment="0" applyProtection="0"/>
    <xf numFmtId="0" fontId="10" fillId="6" borderId="193" applyNumberFormat="0" applyAlignment="0" applyProtection="0"/>
    <xf numFmtId="0" fontId="36" fillId="0" borderId="168" applyNumberFormat="0" applyFill="0" applyAlignment="0" applyProtection="0"/>
    <xf numFmtId="0" fontId="36" fillId="0" borderId="177" applyNumberFormat="0" applyFill="0" applyAlignment="0" applyProtection="0"/>
    <xf numFmtId="0" fontId="36" fillId="0" borderId="168" applyNumberFormat="0" applyFill="0" applyAlignment="0" applyProtection="0"/>
    <xf numFmtId="0" fontId="10" fillId="6" borderId="184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21" fillId="9" borderId="178" applyNumberFormat="0" applyAlignment="0" applyProtection="0"/>
    <xf numFmtId="0" fontId="36" fillId="0" borderId="176" applyNumberFormat="0" applyFill="0" applyAlignment="0" applyProtection="0"/>
    <xf numFmtId="0" fontId="29" fillId="14" borderId="167" applyNumberFormat="0" applyAlignment="0" applyProtection="0"/>
    <xf numFmtId="0" fontId="21" fillId="9" borderId="178" applyNumberFormat="0" applyAlignment="0" applyProtection="0"/>
    <xf numFmtId="0" fontId="36" fillId="0" borderId="176" applyNumberFormat="0" applyFill="0" applyAlignment="0" applyProtection="0"/>
    <xf numFmtId="0" fontId="36" fillId="0" borderId="186" applyNumberFormat="0" applyFill="0" applyAlignment="0" applyProtection="0"/>
    <xf numFmtId="0" fontId="36" fillId="0" borderId="176" applyNumberFormat="0" applyFill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10" fillId="40" borderId="166" applyNumberFormat="0" applyAlignment="0" applyProtection="0"/>
    <xf numFmtId="0" fontId="10" fillId="6" borderId="166" applyNumberFormat="0" applyAlignment="0" applyProtection="0"/>
    <xf numFmtId="0" fontId="18" fillId="14" borderId="178" applyNumberFormat="0" applyAlignment="0" applyProtection="0"/>
    <xf numFmtId="0" fontId="10" fillId="6" borderId="174" applyNumberFormat="0" applyAlignment="0" applyProtection="0"/>
    <xf numFmtId="0" fontId="52" fillId="62" borderId="178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29" fillId="14" borderId="180" applyNumberFormat="0" applyAlignment="0" applyProtection="0"/>
    <xf numFmtId="0" fontId="21" fillId="9" borderId="165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10" fillId="40" borderId="166" applyNumberFormat="0" applyAlignment="0" applyProtection="0"/>
    <xf numFmtId="0" fontId="18" fillId="14" borderId="178" applyNumberFormat="0" applyAlignment="0" applyProtection="0"/>
    <xf numFmtId="0" fontId="29" fillId="14" borderId="175" applyNumberFormat="0" applyAlignment="0" applyProtection="0"/>
    <xf numFmtId="0" fontId="36" fillId="0" borderId="195" applyNumberFormat="0" applyFill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52" fillId="62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45" borderId="154" applyNumberFormat="0" applyAlignment="0" applyProtection="0"/>
    <xf numFmtId="0" fontId="10" fillId="40" borderId="166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36" fillId="0" borderId="186" applyNumberFormat="0" applyFill="0" applyAlignment="0" applyProtection="0"/>
    <xf numFmtId="0" fontId="36" fillId="0" borderId="181" applyNumberFormat="0" applyFill="0" applyAlignment="0" applyProtection="0"/>
    <xf numFmtId="0" fontId="36" fillId="0" borderId="176" applyNumberFormat="0" applyFill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1" fillId="9" borderId="178" applyNumberFormat="0" applyAlignment="0" applyProtection="0"/>
    <xf numFmtId="0" fontId="36" fillId="0" borderId="168" applyNumberFormat="0" applyFill="0" applyAlignment="0" applyProtection="0"/>
    <xf numFmtId="0" fontId="36" fillId="0" borderId="195" applyNumberFormat="0" applyFill="0" applyAlignment="0" applyProtection="0"/>
    <xf numFmtId="0" fontId="52" fillId="62" borderId="173" applyNumberFormat="0" applyAlignment="0" applyProtection="0"/>
    <xf numFmtId="0" fontId="18" fillId="14" borderId="192" applyNumberFormat="0" applyAlignment="0" applyProtection="0"/>
    <xf numFmtId="0" fontId="29" fillId="14" borderId="167" applyNumberFormat="0" applyAlignment="0" applyProtection="0"/>
    <xf numFmtId="0" fontId="21" fillId="9" borderId="173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29" fillId="14" borderId="180" applyNumberFormat="0" applyAlignment="0" applyProtection="0"/>
    <xf numFmtId="0" fontId="18" fillId="14" borderId="183" applyNumberFormat="0" applyAlignment="0" applyProtection="0"/>
    <xf numFmtId="0" fontId="29" fillId="14" borderId="167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29" fillId="14" borderId="167" applyNumberFormat="0" applyAlignment="0" applyProtection="0"/>
    <xf numFmtId="0" fontId="10" fillId="6" borderId="193" applyNumberFormat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21" fillId="9" borderId="173" applyNumberFormat="0" applyAlignment="0" applyProtection="0"/>
    <xf numFmtId="0" fontId="18" fillId="14" borderId="165" applyNumberFormat="0" applyAlignment="0" applyProtection="0"/>
    <xf numFmtId="0" fontId="10" fillId="6" borderId="179" applyNumberFormat="0" applyAlignment="0" applyProtection="0"/>
    <xf numFmtId="0" fontId="10" fillId="6" borderId="174" applyNumberFormat="0" applyAlignment="0" applyProtection="0"/>
    <xf numFmtId="0" fontId="21" fillId="46" borderId="165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10" fillId="40" borderId="174" applyNumberFormat="0" applyAlignment="0" applyProtection="0"/>
    <xf numFmtId="0" fontId="36" fillId="0" borderId="181" applyNumberFormat="0" applyFill="0" applyAlignment="0" applyProtection="0"/>
    <xf numFmtId="0" fontId="18" fillId="14" borderId="183" applyNumberFormat="0" applyAlignment="0" applyProtection="0"/>
    <xf numFmtId="0" fontId="21" fillId="9" borderId="173" applyNumberFormat="0" applyAlignment="0" applyProtection="0"/>
    <xf numFmtId="0" fontId="21" fillId="45" borderId="173" applyNumberFormat="0" applyAlignment="0" applyProtection="0"/>
    <xf numFmtId="0" fontId="18" fillId="14" borderId="173" applyNumberFormat="0" applyAlignment="0" applyProtection="0"/>
    <xf numFmtId="0" fontId="10" fillId="6" borderId="166" applyNumberFormat="0" applyAlignment="0" applyProtection="0"/>
    <xf numFmtId="0" fontId="10" fillId="6" borderId="174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0" fillId="6" borderId="179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9" fillId="14" borderId="185" applyNumberFormat="0" applyAlignment="0" applyProtection="0"/>
    <xf numFmtId="0" fontId="36" fillId="0" borderId="187" applyNumberFormat="0" applyFill="0" applyAlignment="0" applyProtection="0"/>
    <xf numFmtId="0" fontId="29" fillId="14" borderId="180" applyNumberFormat="0" applyAlignment="0" applyProtection="0"/>
    <xf numFmtId="0" fontId="18" fillId="14" borderId="173" applyNumberFormat="0" applyAlignment="0" applyProtection="0"/>
    <xf numFmtId="0" fontId="36" fillId="0" borderId="168" applyNumberFormat="0" applyFill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10" fillId="6" borderId="166" applyNumberFormat="0" applyAlignment="0" applyProtection="0"/>
    <xf numFmtId="0" fontId="29" fillId="14" borderId="180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8" fillId="14" borderId="178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21" fillId="9" borderId="165" applyNumberFormat="0" applyAlignment="0" applyProtection="0"/>
    <xf numFmtId="0" fontId="21" fillId="46" borderId="165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21" fillId="46" borderId="165" applyNumberFormat="0" applyAlignment="0" applyProtection="0"/>
    <xf numFmtId="0" fontId="18" fillId="14" borderId="165" applyNumberFormat="0" applyAlignment="0" applyProtection="0"/>
    <xf numFmtId="0" fontId="29" fillId="62" borderId="180" applyNumberFormat="0" applyAlignment="0" applyProtection="0"/>
    <xf numFmtId="0" fontId="10" fillId="6" borderId="179" applyNumberFormat="0" applyAlignment="0" applyProtection="0"/>
    <xf numFmtId="0" fontId="10" fillId="40" borderId="166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21" fillId="9" borderId="178" applyNumberFormat="0" applyAlignment="0" applyProtection="0"/>
    <xf numFmtId="0" fontId="21" fillId="45" borderId="173" applyNumberFormat="0" applyAlignment="0" applyProtection="0"/>
    <xf numFmtId="0" fontId="29" fillId="14" borderId="175" applyNumberFormat="0" applyAlignment="0" applyProtection="0"/>
    <xf numFmtId="0" fontId="10" fillId="40" borderId="174" applyNumberFormat="0" applyAlignment="0" applyProtection="0"/>
    <xf numFmtId="0" fontId="10" fillId="6" borderId="174" applyNumberFormat="0" applyAlignment="0" applyProtection="0"/>
    <xf numFmtId="0" fontId="52" fillId="62" borderId="178" applyNumberFormat="0" applyAlignment="0" applyProtection="0"/>
    <xf numFmtId="0" fontId="29" fillId="14" borderId="180" applyNumberFormat="0" applyAlignment="0" applyProtection="0"/>
    <xf numFmtId="0" fontId="10" fillId="40" borderId="179" applyNumberFormat="0" applyAlignment="0" applyProtection="0"/>
    <xf numFmtId="0" fontId="29" fillId="14" borderId="180" applyNumberFormat="0" applyAlignment="0" applyProtection="0"/>
    <xf numFmtId="0" fontId="29" fillId="14" borderId="175" applyNumberFormat="0" applyAlignment="0" applyProtection="0"/>
    <xf numFmtId="0" fontId="18" fillId="14" borderId="183" applyNumberFormat="0" applyAlignment="0" applyProtection="0"/>
    <xf numFmtId="0" fontId="18" fillId="14" borderId="178" applyNumberFormat="0" applyAlignment="0" applyProtection="0"/>
    <xf numFmtId="0" fontId="10" fillId="6" borderId="174" applyNumberFormat="0" applyAlignment="0" applyProtection="0"/>
    <xf numFmtId="0" fontId="21" fillId="46" borderId="173" applyNumberFormat="0" applyAlignment="0" applyProtection="0"/>
    <xf numFmtId="0" fontId="18" fillId="14" borderId="165" applyNumberFormat="0" applyAlignment="0" applyProtection="0"/>
    <xf numFmtId="0" fontId="21" fillId="9" borderId="178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10" fillId="6" borderId="184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10" fillId="6" borderId="184" applyNumberFormat="0" applyAlignment="0" applyProtection="0"/>
    <xf numFmtId="0" fontId="10" fillId="40" borderId="179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29" fillId="14" borderId="180" applyNumberFormat="0" applyAlignment="0" applyProtection="0"/>
    <xf numFmtId="0" fontId="21" fillId="9" borderId="165" applyNumberFormat="0" applyAlignment="0" applyProtection="0"/>
    <xf numFmtId="0" fontId="18" fillId="14" borderId="178" applyNumberFormat="0" applyAlignment="0" applyProtection="0"/>
    <xf numFmtId="0" fontId="21" fillId="9" borderId="173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36" fillId="0" borderId="176" applyNumberFormat="0" applyFill="0" applyAlignment="0" applyProtection="0"/>
    <xf numFmtId="0" fontId="21" fillId="46" borderId="178" applyNumberFormat="0" applyAlignment="0" applyProtection="0"/>
    <xf numFmtId="0" fontId="10" fillId="6" borderId="166" applyNumberFormat="0" applyAlignment="0" applyProtection="0"/>
    <xf numFmtId="0" fontId="21" fillId="9" borderId="178" applyNumberFormat="0" applyAlignment="0" applyProtection="0"/>
    <xf numFmtId="0" fontId="29" fillId="14" borderId="167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0" fillId="6" borderId="166" applyNumberFormat="0" applyAlignment="0" applyProtection="0"/>
    <xf numFmtId="0" fontId="52" fillId="62" borderId="178" applyNumberFormat="0" applyAlignment="0" applyProtection="0"/>
    <xf numFmtId="0" fontId="29" fillId="14" borderId="167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36" fillId="0" borderId="186" applyNumberFormat="0" applyFill="0" applyAlignment="0" applyProtection="0"/>
    <xf numFmtId="0" fontId="36" fillId="0" borderId="168" applyNumberFormat="0" applyFill="0" applyAlignment="0" applyProtection="0"/>
    <xf numFmtId="0" fontId="29" fillId="62" borderId="175" applyNumberFormat="0" applyAlignment="0" applyProtection="0"/>
    <xf numFmtId="0" fontId="10" fillId="40" borderId="193" applyNumberFormat="0" applyAlignment="0" applyProtection="0"/>
    <xf numFmtId="0" fontId="36" fillId="0" borderId="168" applyNumberFormat="0" applyFill="0" applyAlignment="0" applyProtection="0"/>
    <xf numFmtId="0" fontId="29" fillId="14" borderId="175" applyNumberFormat="0" applyAlignment="0" applyProtection="0"/>
    <xf numFmtId="0" fontId="10" fillId="40" borderId="166" applyNumberFormat="0" applyAlignment="0" applyProtection="0"/>
    <xf numFmtId="0" fontId="18" fillId="14" borderId="178" applyNumberFormat="0" applyAlignment="0" applyProtection="0"/>
    <xf numFmtId="0" fontId="36" fillId="0" borderId="168" applyNumberFormat="0" applyFill="0" applyAlignment="0" applyProtection="0"/>
    <xf numFmtId="0" fontId="36" fillId="0" borderId="181" applyNumberFormat="0" applyFill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1" fillId="9" borderId="183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36" fillId="0" borderId="195" applyNumberFormat="0" applyFill="0" applyAlignment="0" applyProtection="0"/>
    <xf numFmtId="0" fontId="21" fillId="9" borderId="183" applyNumberFormat="0" applyAlignment="0" applyProtection="0"/>
    <xf numFmtId="0" fontId="10" fillId="6" borderId="174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10" fillId="40" borderId="166" applyNumberFormat="0" applyAlignment="0" applyProtection="0"/>
    <xf numFmtId="0" fontId="18" fillId="14" borderId="173" applyNumberFormat="0" applyAlignment="0" applyProtection="0"/>
    <xf numFmtId="0" fontId="10" fillId="6" borderId="179" applyNumberFormat="0" applyAlignment="0" applyProtection="0"/>
    <xf numFmtId="0" fontId="18" fillId="14" borderId="173" applyNumberFormat="0" applyAlignment="0" applyProtection="0"/>
    <xf numFmtId="0" fontId="10" fillId="40" borderId="179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29" fillId="14" borderId="175" applyNumberFormat="0" applyAlignment="0" applyProtection="0"/>
    <xf numFmtId="0" fontId="21" fillId="9" borderId="178" applyNumberFormat="0" applyAlignment="0" applyProtection="0"/>
    <xf numFmtId="0" fontId="21" fillId="9" borderId="173" applyNumberFormat="0" applyAlignment="0" applyProtection="0"/>
    <xf numFmtId="0" fontId="36" fillId="0" borderId="181" applyNumberFormat="0" applyFill="0" applyAlignment="0" applyProtection="0"/>
    <xf numFmtId="0" fontId="21" fillId="9" borderId="192" applyNumberFormat="0" applyAlignment="0" applyProtection="0"/>
    <xf numFmtId="0" fontId="21" fillId="9" borderId="183" applyNumberFormat="0" applyAlignment="0" applyProtection="0"/>
    <xf numFmtId="0" fontId="18" fillId="14" borderId="178" applyNumberFormat="0" applyAlignment="0" applyProtection="0"/>
    <xf numFmtId="0" fontId="10" fillId="40" borderId="179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1" fillId="9" borderId="178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10" fillId="6" borderId="174" applyNumberFormat="0" applyAlignment="0" applyProtection="0"/>
    <xf numFmtId="0" fontId="36" fillId="0" borderId="182" applyNumberFormat="0" applyFill="0" applyAlignment="0" applyProtection="0"/>
    <xf numFmtId="0" fontId="10" fillId="6" borderId="174" applyNumberFormat="0" applyAlignment="0" applyProtection="0"/>
    <xf numFmtId="0" fontId="21" fillId="9" borderId="165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29" fillId="14" borderId="180" applyNumberFormat="0" applyAlignment="0" applyProtection="0"/>
    <xf numFmtId="0" fontId="10" fillId="40" borderId="184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18" fillId="14" borderId="165" applyNumberFormat="0" applyAlignment="0" applyProtection="0"/>
    <xf numFmtId="0" fontId="29" fillId="14" borderId="180" applyNumberFormat="0" applyAlignment="0" applyProtection="0"/>
    <xf numFmtId="0" fontId="21" fillId="45" borderId="165" applyNumberFormat="0" applyAlignment="0" applyProtection="0"/>
    <xf numFmtId="0" fontId="36" fillId="0" borderId="176" applyNumberFormat="0" applyFill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10" fillId="40" borderId="174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36" fillId="0" borderId="181" applyNumberFormat="0" applyFill="0" applyAlignment="0" applyProtection="0"/>
    <xf numFmtId="0" fontId="10" fillId="6" borderId="166" applyNumberFormat="0" applyAlignment="0" applyProtection="0"/>
    <xf numFmtId="0" fontId="29" fillId="14" borderId="180" applyNumberFormat="0" applyAlignment="0" applyProtection="0"/>
    <xf numFmtId="0" fontId="10" fillId="40" borderId="166" applyNumberFormat="0" applyAlignment="0" applyProtection="0"/>
    <xf numFmtId="0" fontId="10" fillId="6" borderId="166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10" fillId="6" borderId="184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21" fillId="45" borderId="173" applyNumberFormat="0" applyAlignment="0" applyProtection="0"/>
    <xf numFmtId="0" fontId="10" fillId="6" borderId="174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10" fillId="40" borderId="155" applyNumberFormat="0" applyAlignment="0" applyProtection="0"/>
    <xf numFmtId="0" fontId="21" fillId="9" borderId="165" applyNumberFormat="0" applyAlignment="0" applyProtection="0"/>
    <xf numFmtId="0" fontId="21" fillId="9" borderId="178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10" fillId="6" borderId="174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8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9" fillId="14" borderId="180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9" fillId="14" borderId="180" applyNumberFormat="0" applyAlignment="0" applyProtection="0"/>
    <xf numFmtId="0" fontId="10" fillId="40" borderId="179" applyNumberFormat="0" applyAlignment="0" applyProtection="0"/>
    <xf numFmtId="0" fontId="29" fillId="14" borderId="167" applyNumberFormat="0" applyAlignment="0" applyProtection="0"/>
    <xf numFmtId="0" fontId="18" fillId="14" borderId="192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10" fillId="6" borderId="174" applyNumberFormat="0" applyAlignment="0" applyProtection="0"/>
    <xf numFmtId="0" fontId="29" fillId="14" borderId="167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10" fillId="40" borderId="174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8" fillId="14" borderId="178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62" borderId="156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36" fillId="0" borderId="176" applyNumberFormat="0" applyFill="0" applyAlignment="0" applyProtection="0"/>
    <xf numFmtId="0" fontId="29" fillId="14" borderId="185" applyNumberFormat="0" applyAlignment="0" applyProtection="0"/>
    <xf numFmtId="0" fontId="29" fillId="14" borderId="175" applyNumberFormat="0" applyAlignment="0" applyProtection="0"/>
    <xf numFmtId="0" fontId="29" fillId="62" borderId="180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8" applyNumberFormat="0" applyFill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29" fillId="14" borderId="185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36" fillId="0" borderId="177" applyNumberFormat="0" applyFill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21" fillId="45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6" borderId="174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18" fillId="14" borderId="183" applyNumberFormat="0" applyAlignment="0" applyProtection="0"/>
    <xf numFmtId="0" fontId="36" fillId="0" borderId="177" applyNumberFormat="0" applyFill="0" applyAlignment="0" applyProtection="0"/>
    <xf numFmtId="0" fontId="21" fillId="9" borderId="165" applyNumberFormat="0" applyAlignment="0" applyProtection="0"/>
    <xf numFmtId="0" fontId="29" fillId="14" borderId="180" applyNumberFormat="0" applyAlignment="0" applyProtection="0"/>
    <xf numFmtId="0" fontId="21" fillId="9" borderId="165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65" applyNumberFormat="0" applyAlignment="0" applyProtection="0"/>
    <xf numFmtId="0" fontId="10" fillId="40" borderId="184" applyNumberFormat="0" applyAlignment="0" applyProtection="0"/>
    <xf numFmtId="0" fontId="36" fillId="0" borderId="168" applyNumberFormat="0" applyFill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6" borderId="165" applyNumberFormat="0" applyAlignment="0" applyProtection="0"/>
    <xf numFmtId="0" fontId="21" fillId="9" borderId="173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21" fillId="46" borderId="178" applyNumberFormat="0" applyAlignment="0" applyProtection="0"/>
    <xf numFmtId="0" fontId="29" fillId="14" borderId="180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10" fillId="40" borderId="174" applyNumberFormat="0" applyAlignment="0" applyProtection="0"/>
    <xf numFmtId="0" fontId="21" fillId="46" borderId="173" applyNumberFormat="0" applyAlignment="0" applyProtection="0"/>
    <xf numFmtId="0" fontId="36" fillId="0" borderId="186" applyNumberFormat="0" applyFill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1" fillId="46" borderId="154" applyNumberFormat="0" applyAlignment="0" applyProtection="0"/>
    <xf numFmtId="0" fontId="21" fillId="9" borderId="173" applyNumberFormat="0" applyAlignment="0" applyProtection="0"/>
    <xf numFmtId="0" fontId="21" fillId="9" borderId="154" applyNumberFormat="0" applyAlignment="0" applyProtection="0"/>
    <xf numFmtId="0" fontId="52" fillId="62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62" borderId="156" applyNumberFormat="0" applyAlignment="0" applyProtection="0"/>
    <xf numFmtId="0" fontId="36" fillId="0" borderId="157" applyNumberFormat="0" applyFill="0" applyAlignment="0" applyProtection="0"/>
    <xf numFmtId="0" fontId="52" fillId="62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78" applyNumberFormat="0" applyAlignment="0" applyProtection="0"/>
    <xf numFmtId="0" fontId="10" fillId="6" borderId="174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36" fillId="0" borderId="176" applyNumberFormat="0" applyFill="0" applyAlignment="0" applyProtection="0"/>
    <xf numFmtId="0" fontId="10" fillId="6" borderId="155" applyNumberFormat="0" applyAlignment="0" applyProtection="0"/>
    <xf numFmtId="0" fontId="18" fillId="14" borderId="173" applyNumberFormat="0" applyAlignment="0" applyProtection="0"/>
    <xf numFmtId="0" fontId="29" fillId="14" borderId="156" applyNumberFormat="0" applyAlignment="0" applyProtection="0"/>
    <xf numFmtId="0" fontId="21" fillId="45" borderId="154" applyNumberFormat="0" applyAlignment="0" applyProtection="0"/>
    <xf numFmtId="0" fontId="29" fillId="14" borderId="156" applyNumberFormat="0" applyAlignment="0" applyProtection="0"/>
    <xf numFmtId="0" fontId="52" fillId="62" borderId="154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21" fillId="46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10" fillId="40" borderId="155" applyNumberFormat="0" applyAlignment="0" applyProtection="0"/>
    <xf numFmtId="0" fontId="21" fillId="46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21" fillId="46" borderId="154" applyNumberFormat="0" applyAlignment="0" applyProtection="0"/>
    <xf numFmtId="0" fontId="18" fillId="14" borderId="154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9" fillId="14" borderId="156" applyNumberFormat="0" applyAlignment="0" applyProtection="0"/>
    <xf numFmtId="0" fontId="29" fillId="62" borderId="156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21" fillId="9" borderId="154" applyNumberFormat="0" applyAlignment="0" applyProtection="0"/>
    <xf numFmtId="0" fontId="10" fillId="40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21" fillId="45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36" fillId="0" borderId="157" applyNumberFormat="0" applyFill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10" fillId="40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52" fillId="62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0" fillId="40" borderId="155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29" fillId="62" borderId="156" applyNumberFormat="0" applyAlignment="0" applyProtection="0"/>
    <xf numFmtId="0" fontId="21" fillId="9" borderId="154" applyNumberFormat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62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36" fillId="0" borderId="157" applyNumberFormat="0" applyFill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8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8" applyNumberFormat="0" applyFill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29" fillId="62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8" applyNumberFormat="0" applyFill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0" fillId="6" borderId="155" applyNumberFormat="0" applyAlignment="0" applyProtection="0"/>
    <xf numFmtId="0" fontId="52" fillId="62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0" fillId="40" borderId="155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1" fillId="9" borderId="154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9" fillId="14" borderId="156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36" fillId="0" borderId="158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10" fillId="6" borderId="155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1" fillId="45" borderId="154" applyNumberFormat="0" applyAlignment="0" applyProtection="0"/>
    <xf numFmtId="0" fontId="10" fillId="6" borderId="155" applyNumberFormat="0" applyAlignment="0" applyProtection="0"/>
    <xf numFmtId="0" fontId="21" fillId="46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1" fillId="46" borderId="173" applyNumberFormat="0" applyAlignment="0" applyProtection="0"/>
    <xf numFmtId="0" fontId="10" fillId="6" borderId="155" applyNumberFormat="0" applyAlignment="0" applyProtection="0"/>
    <xf numFmtId="0" fontId="36" fillId="0" borderId="176" applyNumberFormat="0" applyFill="0" applyAlignment="0" applyProtection="0"/>
    <xf numFmtId="0" fontId="29" fillId="14" borderId="156" applyNumberFormat="0" applyAlignment="0" applyProtection="0"/>
    <xf numFmtId="0" fontId="36" fillId="0" borderId="172" applyNumberFormat="0" applyFill="0" applyAlignment="0" applyProtection="0"/>
    <xf numFmtId="0" fontId="36" fillId="0" borderId="157" applyNumberFormat="0" applyFill="0" applyAlignment="0" applyProtection="0"/>
    <xf numFmtId="0" fontId="21" fillId="9" borderId="173" applyNumberFormat="0" applyAlignment="0" applyProtection="0"/>
    <xf numFmtId="0" fontId="29" fillId="14" borderId="167" applyNumberFormat="0" applyAlignment="0" applyProtection="0"/>
    <xf numFmtId="0" fontId="36" fillId="0" borderId="181" applyNumberFormat="0" applyFill="0" applyAlignment="0" applyProtection="0"/>
    <xf numFmtId="0" fontId="21" fillId="9" borderId="173" applyNumberFormat="0" applyAlignment="0" applyProtection="0"/>
    <xf numFmtId="0" fontId="52" fillId="62" borderId="165" applyNumberFormat="0" applyAlignment="0" applyProtection="0"/>
    <xf numFmtId="0" fontId="21" fillId="9" borderId="165" applyNumberFormat="0" applyAlignment="0" applyProtection="0"/>
    <xf numFmtId="0" fontId="18" fillId="14" borderId="173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36" fillId="0" borderId="157" applyNumberFormat="0" applyFill="0" applyAlignment="0" applyProtection="0"/>
    <xf numFmtId="0" fontId="29" fillId="14" borderId="167" applyNumberFormat="0" applyAlignment="0" applyProtection="0"/>
    <xf numFmtId="0" fontId="21" fillId="46" borderId="165" applyNumberFormat="0" applyAlignment="0" applyProtection="0"/>
    <xf numFmtId="0" fontId="29" fillId="14" borderId="167" applyNumberFormat="0" applyAlignment="0" applyProtection="0"/>
    <xf numFmtId="0" fontId="36" fillId="0" borderId="181" applyNumberFormat="0" applyFill="0" applyAlignment="0" applyProtection="0"/>
    <xf numFmtId="0" fontId="29" fillId="14" borderId="156" applyNumberFormat="0" applyAlignment="0" applyProtection="0"/>
    <xf numFmtId="0" fontId="21" fillId="46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9" fillId="14" borderId="167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21" fillId="9" borderId="183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0" fillId="6" borderId="166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18" fillId="14" borderId="154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1" fillId="45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52" fillId="62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62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8" applyNumberFormat="0" applyFill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8" applyNumberFormat="0" applyFill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1" fillId="45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62" borderId="156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0" fillId="6" borderId="155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36" fillId="0" borderId="157" applyNumberFormat="0" applyFill="0" applyAlignment="0" applyProtection="0"/>
    <xf numFmtId="0" fontId="21" fillId="9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62" borderId="156" applyNumberFormat="0" applyAlignment="0" applyProtection="0"/>
    <xf numFmtId="0" fontId="10" fillId="6" borderId="155" applyNumberFormat="0" applyAlignment="0" applyProtection="0"/>
    <xf numFmtId="0" fontId="21" fillId="46" borderId="154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8" applyNumberFormat="0" applyFill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10" fillId="6" borderId="155" applyNumberFormat="0" applyAlignment="0" applyProtection="0"/>
    <xf numFmtId="0" fontId="21" fillId="46" borderId="154" applyNumberFormat="0" applyAlignment="0" applyProtection="0"/>
    <xf numFmtId="0" fontId="29" fillId="62" borderId="156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52" fillId="62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62" borderId="156" applyNumberFormat="0" applyAlignment="0" applyProtection="0"/>
    <xf numFmtId="0" fontId="36" fillId="0" borderId="157" applyNumberFormat="0" applyFill="0" applyAlignment="0" applyProtection="0"/>
    <xf numFmtId="0" fontId="52" fillId="62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21" fillId="45" borderId="154" applyNumberFormat="0" applyAlignment="0" applyProtection="0"/>
    <xf numFmtId="0" fontId="29" fillId="14" borderId="156" applyNumberFormat="0" applyAlignment="0" applyProtection="0"/>
    <xf numFmtId="0" fontId="52" fillId="62" borderId="154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21" fillId="46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10" fillId="40" borderId="155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18" fillId="14" borderId="154" applyNumberFormat="0" applyAlignment="0" applyProtection="0"/>
    <xf numFmtId="0" fontId="21" fillId="45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46" borderId="154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9" fillId="14" borderId="156" applyNumberFormat="0" applyAlignment="0" applyProtection="0"/>
    <xf numFmtId="0" fontId="29" fillId="62" borderId="156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21" fillId="45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5" borderId="154" applyNumberFormat="0" applyAlignment="0" applyProtection="0"/>
    <xf numFmtId="0" fontId="21" fillId="46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52" fillId="62" borderId="154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52" fillId="62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52" fillId="62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8" applyNumberFormat="0" applyFill="0" applyAlignment="0" applyProtection="0"/>
    <xf numFmtId="0" fontId="36" fillId="0" borderId="157" applyNumberFormat="0" applyFill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1" fillId="9" borderId="154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9" fillId="14" borderId="156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36" fillId="0" borderId="158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18" fillId="14" borderId="154" applyNumberFormat="0" applyAlignment="0" applyProtection="0"/>
    <xf numFmtId="0" fontId="10" fillId="6" borderId="155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21" fillId="9" borderId="154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9" fillId="62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18" fillId="14" borderId="154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1" fillId="45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52" fillId="62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62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8" applyNumberFormat="0" applyFill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8" applyNumberFormat="0" applyFill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1" fillId="45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62" borderId="156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0" fillId="6" borderId="155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8" applyNumberFormat="0" applyFill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1" fillId="9" borderId="154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9" fillId="14" borderId="156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36" fillId="0" borderId="158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9" fillId="62" borderId="156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18" fillId="14" borderId="154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1" fillId="45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52" fillId="62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62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8" applyNumberFormat="0" applyFill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8" applyNumberFormat="0" applyFill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1" fillId="45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62" borderId="156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0" fillId="6" borderId="155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8" applyNumberFormat="0" applyFill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1" fillId="9" borderId="154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9" fillId="14" borderId="156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36" fillId="0" borderId="158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18" fillId="14" borderId="154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1" fillId="45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52" fillId="62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62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8" applyNumberFormat="0" applyFill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8" applyNumberFormat="0" applyFill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21" fillId="45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62" borderId="156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0" fillId="6" borderId="155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10" fillId="6" borderId="155" applyNumberFormat="0" applyAlignment="0" applyProtection="0"/>
    <xf numFmtId="0" fontId="29" fillId="14" borderId="156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6" borderId="155" applyNumberFormat="0" applyAlignment="0" applyProtection="0"/>
    <xf numFmtId="0" fontId="21" fillId="9" borderId="154" applyNumberFormat="0" applyAlignment="0" applyProtection="0"/>
    <xf numFmtId="0" fontId="18" fillId="14" borderId="154" applyNumberFormat="0" applyAlignment="0" applyProtection="0"/>
    <xf numFmtId="0" fontId="36" fillId="0" borderId="157" applyNumberFormat="0" applyFill="0" applyAlignment="0" applyProtection="0"/>
    <xf numFmtId="0" fontId="10" fillId="6" borderId="174" applyNumberFormat="0" applyAlignment="0" applyProtection="0"/>
    <xf numFmtId="0" fontId="10" fillId="6" borderId="166" applyNumberFormat="0" applyAlignment="0" applyProtection="0"/>
    <xf numFmtId="0" fontId="10" fillId="6" borderId="174" applyNumberFormat="0" applyAlignment="0" applyProtection="0"/>
    <xf numFmtId="0" fontId="21" fillId="46" borderId="173" applyNumberFormat="0" applyAlignment="0" applyProtection="0"/>
    <xf numFmtId="0" fontId="29" fillId="14" borderId="180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52" fillId="62" borderId="165" applyNumberFormat="0" applyAlignment="0" applyProtection="0"/>
    <xf numFmtId="0" fontId="21" fillId="9" borderId="173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29" fillId="14" borderId="180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66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18" fillId="14" borderId="173" applyNumberFormat="0" applyAlignment="0" applyProtection="0"/>
    <xf numFmtId="0" fontId="21" fillId="9" borderId="178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46" borderId="165" applyNumberFormat="0" applyAlignment="0" applyProtection="0"/>
    <xf numFmtId="0" fontId="29" fillId="14" borderId="167" applyNumberFormat="0" applyAlignment="0" applyProtection="0"/>
    <xf numFmtId="0" fontId="21" fillId="9" borderId="173" applyNumberFormat="0" applyAlignment="0" applyProtection="0"/>
    <xf numFmtId="0" fontId="10" fillId="6" borderId="179" applyNumberFormat="0" applyAlignment="0" applyProtection="0"/>
    <xf numFmtId="0" fontId="29" fillId="14" borderId="175" applyNumberFormat="0" applyAlignment="0" applyProtection="0"/>
    <xf numFmtId="0" fontId="21" fillId="9" borderId="183" applyNumberFormat="0" applyAlignment="0" applyProtection="0"/>
    <xf numFmtId="0" fontId="21" fillId="46" borderId="173" applyNumberFormat="0" applyAlignment="0" applyProtection="0"/>
    <xf numFmtId="0" fontId="10" fillId="6" borderId="166" applyNumberFormat="0" applyAlignment="0" applyProtection="0"/>
    <xf numFmtId="0" fontId="29" fillId="14" borderId="175" applyNumberFormat="0" applyAlignment="0" applyProtection="0"/>
    <xf numFmtId="0" fontId="29" fillId="14" borderId="167" applyNumberFormat="0" applyAlignment="0" applyProtection="0"/>
    <xf numFmtId="0" fontId="29" fillId="62" borderId="167" applyNumberFormat="0" applyAlignment="0" applyProtection="0"/>
    <xf numFmtId="0" fontId="18" fillId="14" borderId="165" applyNumberFormat="0" applyAlignment="0" applyProtection="0"/>
    <xf numFmtId="0" fontId="18" fillId="14" borderId="173" applyNumberFormat="0" applyAlignment="0" applyProtection="0"/>
    <xf numFmtId="0" fontId="29" fillId="14" borderId="167" applyNumberFormat="0" applyAlignment="0" applyProtection="0"/>
    <xf numFmtId="0" fontId="18" fillId="14" borderId="183" applyNumberFormat="0" applyAlignment="0" applyProtection="0"/>
    <xf numFmtId="0" fontId="21" fillId="9" borderId="178" applyNumberFormat="0" applyAlignment="0" applyProtection="0"/>
    <xf numFmtId="0" fontId="18" fillId="14" borderId="165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29" fillId="14" borderId="167" applyNumberFormat="0" applyAlignment="0" applyProtection="0"/>
    <xf numFmtId="0" fontId="21" fillId="9" borderId="178" applyNumberFormat="0" applyAlignment="0" applyProtection="0"/>
    <xf numFmtId="0" fontId="18" fillId="14" borderId="173" applyNumberFormat="0" applyAlignment="0" applyProtection="0"/>
    <xf numFmtId="0" fontId="36" fillId="0" borderId="168" applyNumberFormat="0" applyFill="0" applyAlignment="0" applyProtection="0"/>
    <xf numFmtId="0" fontId="29" fillId="14" borderId="180" applyNumberFormat="0" applyAlignment="0" applyProtection="0"/>
    <xf numFmtId="0" fontId="10" fillId="6" borderId="166" applyNumberFormat="0" applyAlignment="0" applyProtection="0"/>
    <xf numFmtId="0" fontId="29" fillId="14" borderId="180" applyNumberFormat="0" applyAlignment="0" applyProtection="0"/>
    <xf numFmtId="0" fontId="10" fillId="40" borderId="174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10" fillId="40" borderId="179" applyNumberFormat="0" applyAlignment="0" applyProtection="0"/>
    <xf numFmtId="0" fontId="10" fillId="6" borderId="184" applyNumberFormat="0" applyAlignment="0" applyProtection="0"/>
    <xf numFmtId="0" fontId="36" fillId="0" borderId="168" applyNumberFormat="0" applyFill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18" fillId="14" borderId="173" applyNumberFormat="0" applyAlignment="0" applyProtection="0"/>
    <xf numFmtId="0" fontId="21" fillId="9" borderId="165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21" fillId="46" borderId="173" applyNumberFormat="0" applyAlignment="0" applyProtection="0"/>
    <xf numFmtId="0" fontId="29" fillId="14" borderId="185" applyNumberFormat="0" applyAlignment="0" applyProtection="0"/>
    <xf numFmtId="0" fontId="21" fillId="9" borderId="192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18" fillId="14" borderId="165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36" fillId="0" borderId="181" applyNumberFormat="0" applyFill="0" applyAlignment="0" applyProtection="0"/>
    <xf numFmtId="0" fontId="10" fillId="40" borderId="166" applyNumberFormat="0" applyAlignment="0" applyProtection="0"/>
    <xf numFmtId="0" fontId="21" fillId="9" borderId="173" applyNumberFormat="0" applyAlignment="0" applyProtection="0"/>
    <xf numFmtId="0" fontId="36" fillId="0" borderId="186" applyNumberFormat="0" applyFill="0" applyAlignment="0" applyProtection="0"/>
    <xf numFmtId="0" fontId="10" fillId="40" borderId="179" applyNumberFormat="0" applyAlignment="0" applyProtection="0"/>
    <xf numFmtId="0" fontId="10" fillId="40" borderId="174" applyNumberFormat="0" applyAlignment="0" applyProtection="0"/>
    <xf numFmtId="0" fontId="18" fillId="14" borderId="183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36" fillId="0" borderId="181" applyNumberFormat="0" applyFill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10" fillId="6" borderId="193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29" fillId="14" borderId="167" applyNumberFormat="0" applyAlignment="0" applyProtection="0"/>
    <xf numFmtId="0" fontId="21" fillId="9" borderId="192" applyNumberFormat="0" applyAlignment="0" applyProtection="0"/>
    <xf numFmtId="0" fontId="10" fillId="6" borderId="174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21" fillId="46" borderId="165" applyNumberFormat="0" applyAlignment="0" applyProtection="0"/>
    <xf numFmtId="0" fontId="18" fillId="14" borderId="178" applyNumberFormat="0" applyAlignment="0" applyProtection="0"/>
    <xf numFmtId="0" fontId="21" fillId="9" borderId="173" applyNumberFormat="0" applyAlignment="0" applyProtection="0"/>
    <xf numFmtId="0" fontId="18" fillId="14" borderId="192" applyNumberFormat="0" applyAlignment="0" applyProtection="0"/>
    <xf numFmtId="0" fontId="29" fillId="14" borderId="180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36" fillId="0" borderId="195" applyNumberFormat="0" applyFill="0" applyAlignment="0" applyProtection="0"/>
    <xf numFmtId="0" fontId="10" fillId="6" borderId="179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21" fillId="45" borderId="173" applyNumberFormat="0" applyAlignment="0" applyProtection="0"/>
    <xf numFmtId="0" fontId="10" fillId="40" borderId="166" applyNumberFormat="0" applyAlignment="0" applyProtection="0"/>
    <xf numFmtId="0" fontId="52" fillId="62" borderId="173" applyNumberFormat="0" applyAlignment="0" applyProtection="0"/>
    <xf numFmtId="0" fontId="18" fillId="14" borderId="165" applyNumberFormat="0" applyAlignment="0" applyProtection="0"/>
    <xf numFmtId="0" fontId="18" fillId="14" borderId="173" applyNumberFormat="0" applyAlignment="0" applyProtection="0"/>
    <xf numFmtId="0" fontId="21" fillId="9" borderId="165" applyNumberFormat="0" applyAlignment="0" applyProtection="0"/>
    <xf numFmtId="0" fontId="10" fillId="6" borderId="174" applyNumberFormat="0" applyAlignment="0" applyProtection="0"/>
    <xf numFmtId="0" fontId="29" fillId="62" borderId="167" applyNumberFormat="0" applyAlignment="0" applyProtection="0"/>
    <xf numFmtId="0" fontId="21" fillId="46" borderId="173" applyNumberFormat="0" applyAlignment="0" applyProtection="0"/>
    <xf numFmtId="0" fontId="18" fillId="14" borderId="165" applyNumberFormat="0" applyAlignment="0" applyProtection="0"/>
    <xf numFmtId="0" fontId="36" fillId="0" borderId="176" applyNumberFormat="0" applyFill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21" fillId="9" borderId="178" applyNumberFormat="0" applyAlignment="0" applyProtection="0"/>
    <xf numFmtId="0" fontId="10" fillId="6" borderId="193" applyNumberFormat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18" fillId="14" borderId="178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36" fillId="0" borderId="186" applyNumberFormat="0" applyFill="0" applyAlignment="0" applyProtection="0"/>
    <xf numFmtId="0" fontId="21" fillId="9" borderId="165" applyNumberFormat="0" applyAlignment="0" applyProtection="0"/>
    <xf numFmtId="0" fontId="18" fillId="14" borderId="173" applyNumberFormat="0" applyAlignment="0" applyProtection="0"/>
    <xf numFmtId="0" fontId="18" fillId="14" borderId="165" applyNumberFormat="0" applyAlignment="0" applyProtection="0"/>
    <xf numFmtId="0" fontId="36" fillId="0" borderId="181" applyNumberFormat="0" applyFill="0" applyAlignment="0" applyProtection="0"/>
    <xf numFmtId="0" fontId="10" fillId="6" borderId="166" applyNumberFormat="0" applyAlignment="0" applyProtection="0"/>
    <xf numFmtId="0" fontId="10" fillId="6" borderId="174" applyNumberFormat="0" applyAlignment="0" applyProtection="0"/>
    <xf numFmtId="0" fontId="29" fillId="14" borderId="180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18" fillId="14" borderId="173" applyNumberFormat="0" applyAlignment="0" applyProtection="0"/>
    <xf numFmtId="0" fontId="18" fillId="14" borderId="178" applyNumberFormat="0" applyAlignment="0" applyProtection="0"/>
    <xf numFmtId="0" fontId="18" fillId="14" borderId="165" applyNumberFormat="0" applyAlignment="0" applyProtection="0"/>
    <xf numFmtId="0" fontId="21" fillId="9" borderId="173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21" fillId="46" borderId="183" applyNumberFormat="0" applyAlignment="0" applyProtection="0"/>
    <xf numFmtId="0" fontId="18" fillId="14" borderId="173" applyNumberFormat="0" applyAlignment="0" applyProtection="0"/>
    <xf numFmtId="0" fontId="10" fillId="6" borderId="166" applyNumberFormat="0" applyAlignment="0" applyProtection="0"/>
    <xf numFmtId="0" fontId="29" fillId="14" borderId="180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21" fillId="9" borderId="178" applyNumberFormat="0" applyAlignment="0" applyProtection="0"/>
    <xf numFmtId="0" fontId="10" fillId="6" borderId="166" applyNumberFormat="0" applyAlignment="0" applyProtection="0"/>
    <xf numFmtId="0" fontId="36" fillId="0" borderId="186" applyNumberFormat="0" applyFill="0" applyAlignment="0" applyProtection="0"/>
    <xf numFmtId="0" fontId="36" fillId="0" borderId="168" applyNumberFormat="0" applyFill="0" applyAlignment="0" applyProtection="0"/>
    <xf numFmtId="0" fontId="29" fillId="14" borderId="175" applyNumberFormat="0" applyAlignment="0" applyProtection="0"/>
    <xf numFmtId="0" fontId="36" fillId="0" borderId="181" applyNumberFormat="0" applyFill="0" applyAlignment="0" applyProtection="0"/>
    <xf numFmtId="0" fontId="21" fillId="9" borderId="183" applyNumberFormat="0" applyAlignment="0" applyProtection="0"/>
    <xf numFmtId="0" fontId="10" fillId="6" borderId="166" applyNumberFormat="0" applyAlignment="0" applyProtection="0"/>
    <xf numFmtId="0" fontId="36" fillId="0" borderId="176" applyNumberFormat="0" applyFill="0" applyAlignment="0" applyProtection="0"/>
    <xf numFmtId="0" fontId="10" fillId="40" borderId="179" applyNumberFormat="0" applyAlignment="0" applyProtection="0"/>
    <xf numFmtId="0" fontId="18" fillId="14" borderId="173" applyNumberFormat="0" applyAlignment="0" applyProtection="0"/>
    <xf numFmtId="0" fontId="10" fillId="6" borderId="166" applyNumberFormat="0" applyAlignment="0" applyProtection="0"/>
    <xf numFmtId="0" fontId="10" fillId="6" borderId="193" applyNumberFormat="0" applyAlignment="0" applyProtection="0"/>
    <xf numFmtId="0" fontId="36" fillId="0" borderId="168" applyNumberFormat="0" applyFill="0" applyAlignment="0" applyProtection="0"/>
    <xf numFmtId="0" fontId="29" fillId="14" borderId="185" applyNumberFormat="0" applyAlignment="0" applyProtection="0"/>
    <xf numFmtId="0" fontId="18" fillId="14" borderId="192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1" fillId="9" borderId="183" applyNumberFormat="0" applyAlignment="0" applyProtection="0"/>
    <xf numFmtId="0" fontId="36" fillId="0" borderId="196" applyNumberFormat="0" applyFill="0" applyAlignment="0" applyProtection="0"/>
    <xf numFmtId="0" fontId="36" fillId="0" borderId="186" applyNumberFormat="0" applyFill="0" applyAlignment="0" applyProtection="0"/>
    <xf numFmtId="0" fontId="36" fillId="0" borderId="176" applyNumberFormat="0" applyFill="0" applyAlignment="0" applyProtection="0"/>
    <xf numFmtId="0" fontId="36" fillId="0" borderId="168" applyNumberFormat="0" applyFill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52" fillId="62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46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45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18" fillId="14" borderId="178" applyNumberFormat="0" applyAlignment="0" applyProtection="0"/>
    <xf numFmtId="0" fontId="10" fillId="6" borderId="166" applyNumberFormat="0" applyAlignment="0" applyProtection="0"/>
    <xf numFmtId="0" fontId="21" fillId="46" borderId="178" applyNumberFormat="0" applyAlignment="0" applyProtection="0"/>
    <xf numFmtId="0" fontId="10" fillId="6" borderId="166" applyNumberFormat="0" applyAlignment="0" applyProtection="0"/>
    <xf numFmtId="0" fontId="21" fillId="45" borderId="173" applyNumberFormat="0" applyAlignment="0" applyProtection="0"/>
    <xf numFmtId="0" fontId="10" fillId="40" borderId="166" applyNumberFormat="0" applyAlignment="0" applyProtection="0"/>
    <xf numFmtId="0" fontId="29" fillId="62" borderId="175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21" fillId="46" borderId="183" applyNumberFormat="0" applyAlignment="0" applyProtection="0"/>
    <xf numFmtId="0" fontId="36" fillId="0" borderId="168" applyNumberFormat="0" applyFill="0" applyAlignment="0" applyProtection="0"/>
    <xf numFmtId="0" fontId="21" fillId="9" borderId="173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18" fillId="14" borderId="178" applyNumberFormat="0" applyAlignment="0" applyProtection="0"/>
    <xf numFmtId="0" fontId="21" fillId="9" borderId="183" applyNumberFormat="0" applyAlignment="0" applyProtection="0"/>
    <xf numFmtId="0" fontId="21" fillId="45" borderId="173" applyNumberFormat="0" applyAlignment="0" applyProtection="0"/>
    <xf numFmtId="0" fontId="10" fillId="6" borderId="174" applyNumberFormat="0" applyAlignment="0" applyProtection="0"/>
    <xf numFmtId="0" fontId="18" fillId="14" borderId="178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29" fillId="14" borderId="180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29" fillId="14" borderId="175" applyNumberFormat="0" applyAlignment="0" applyProtection="0"/>
    <xf numFmtId="0" fontId="21" fillId="9" borderId="178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1" fillId="9" borderId="165" applyNumberFormat="0" applyAlignment="0" applyProtection="0"/>
    <xf numFmtId="0" fontId="10" fillId="6" borderId="179" applyNumberFormat="0" applyAlignment="0" applyProtection="0"/>
    <xf numFmtId="0" fontId="10" fillId="6" borderId="166" applyNumberFormat="0" applyAlignment="0" applyProtection="0"/>
    <xf numFmtId="0" fontId="21" fillId="46" borderId="178" applyNumberFormat="0" applyAlignment="0" applyProtection="0"/>
    <xf numFmtId="0" fontId="10" fillId="40" borderId="166" applyNumberFormat="0" applyAlignment="0" applyProtection="0"/>
    <xf numFmtId="0" fontId="21" fillId="45" borderId="183" applyNumberFormat="0" applyAlignment="0" applyProtection="0"/>
    <xf numFmtId="0" fontId="10" fillId="6" borderId="166" applyNumberFormat="0" applyAlignment="0" applyProtection="0"/>
    <xf numFmtId="0" fontId="21" fillId="46" borderId="165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18" fillId="14" borderId="165" applyNumberFormat="0" applyAlignment="0" applyProtection="0"/>
    <xf numFmtId="0" fontId="36" fillId="0" borderId="176" applyNumberFormat="0" applyFill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21" fillId="9" borderId="173" applyNumberFormat="0" applyAlignment="0" applyProtection="0"/>
    <xf numFmtId="0" fontId="36" fillId="0" borderId="168" applyNumberFormat="0" applyFill="0" applyAlignment="0" applyProtection="0"/>
    <xf numFmtId="0" fontId="52" fillId="62" borderId="165" applyNumberFormat="0" applyAlignment="0" applyProtection="0"/>
    <xf numFmtId="0" fontId="10" fillId="40" borderId="184" applyNumberFormat="0" applyAlignment="0" applyProtection="0"/>
    <xf numFmtId="0" fontId="18" fillId="14" borderId="165" applyNumberFormat="0" applyAlignment="0" applyProtection="0"/>
    <xf numFmtId="0" fontId="18" fillId="14" borderId="178" applyNumberFormat="0" applyAlignment="0" applyProtection="0"/>
    <xf numFmtId="0" fontId="21" fillId="46" borderId="173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18" fillId="14" borderId="183" applyNumberFormat="0" applyAlignment="0" applyProtection="0"/>
    <xf numFmtId="0" fontId="29" fillId="14" borderId="175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29" fillId="14" borderId="185" applyNumberFormat="0" applyAlignment="0" applyProtection="0"/>
    <xf numFmtId="0" fontId="18" fillId="14" borderId="178" applyNumberFormat="0" applyAlignment="0" applyProtection="0"/>
    <xf numFmtId="0" fontId="52" fillId="62" borderId="178" applyNumberFormat="0" applyAlignment="0" applyProtection="0"/>
    <xf numFmtId="0" fontId="10" fillId="40" borderId="179" applyNumberFormat="0" applyAlignment="0" applyProtection="0"/>
    <xf numFmtId="0" fontId="21" fillId="9" borderId="173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36" fillId="0" borderId="176" applyNumberFormat="0" applyFill="0" applyAlignment="0" applyProtection="0"/>
    <xf numFmtId="0" fontId="18" fillId="14" borderId="165" applyNumberFormat="0" applyAlignment="0" applyProtection="0"/>
    <xf numFmtId="0" fontId="29" fillId="14" borderId="175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10" fillId="6" borderId="179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36" fillId="0" borderId="168" applyNumberFormat="0" applyFill="0" applyAlignment="0" applyProtection="0"/>
    <xf numFmtId="0" fontId="18" fillId="14" borderId="173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0" fillId="6" borderId="179" applyNumberFormat="0" applyAlignment="0" applyProtection="0"/>
    <xf numFmtId="0" fontId="21" fillId="9" borderId="165" applyNumberFormat="0" applyAlignment="0" applyProtection="0"/>
    <xf numFmtId="0" fontId="10" fillId="6" borderId="184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10" fillId="6" borderId="179" applyNumberFormat="0" applyAlignment="0" applyProtection="0"/>
    <xf numFmtId="0" fontId="18" fillId="14" borderId="173" applyNumberFormat="0" applyAlignment="0" applyProtection="0"/>
    <xf numFmtId="0" fontId="29" fillId="14" borderId="167" applyNumberFormat="0" applyAlignment="0" applyProtection="0"/>
    <xf numFmtId="0" fontId="10" fillId="6" borderId="184" applyNumberFormat="0" applyAlignment="0" applyProtection="0"/>
    <xf numFmtId="0" fontId="18" fillId="14" borderId="178" applyNumberFormat="0" applyAlignment="0" applyProtection="0"/>
    <xf numFmtId="0" fontId="29" fillId="14" borderId="175" applyNumberFormat="0" applyAlignment="0" applyProtection="0"/>
    <xf numFmtId="0" fontId="21" fillId="9" borderId="183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1" fillId="9" borderId="173" applyNumberFormat="0" applyAlignment="0" applyProtection="0"/>
    <xf numFmtId="0" fontId="29" fillId="14" borderId="185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8" fillId="14" borderId="173" applyNumberFormat="0" applyAlignment="0" applyProtection="0"/>
    <xf numFmtId="0" fontId="10" fillId="6" borderId="193" applyNumberFormat="0" applyAlignment="0" applyProtection="0"/>
    <xf numFmtId="0" fontId="21" fillId="9" borderId="183" applyNumberFormat="0" applyAlignment="0" applyProtection="0"/>
    <xf numFmtId="0" fontId="21" fillId="46" borderId="173" applyNumberFormat="0" applyAlignment="0" applyProtection="0"/>
    <xf numFmtId="0" fontId="36" fillId="0" borderId="186" applyNumberFormat="0" applyFill="0" applyAlignment="0" applyProtection="0"/>
    <xf numFmtId="0" fontId="10" fillId="6" borderId="179" applyNumberFormat="0" applyAlignment="0" applyProtection="0"/>
    <xf numFmtId="0" fontId="21" fillId="9" borderId="173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0" fillId="6" borderId="184" applyNumberFormat="0" applyAlignment="0" applyProtection="0"/>
    <xf numFmtId="0" fontId="36" fillId="0" borderId="195" applyNumberFormat="0" applyFill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9" fillId="14" borderId="194" applyNumberFormat="0" applyAlignment="0" applyProtection="0"/>
    <xf numFmtId="0" fontId="29" fillId="14" borderId="167" applyNumberFormat="0" applyAlignment="0" applyProtection="0"/>
    <xf numFmtId="0" fontId="21" fillId="9" borderId="192" applyNumberFormat="0" applyAlignment="0" applyProtection="0"/>
    <xf numFmtId="0" fontId="18" fillId="14" borderId="178" applyNumberFormat="0" applyAlignment="0" applyProtection="0"/>
    <xf numFmtId="0" fontId="21" fillId="45" borderId="165" applyNumberFormat="0" applyAlignment="0" applyProtection="0"/>
    <xf numFmtId="0" fontId="10" fillId="6" borderId="166" applyNumberFormat="0" applyAlignment="0" applyProtection="0"/>
    <xf numFmtId="0" fontId="21" fillId="9" borderId="173" applyNumberFormat="0" applyAlignment="0" applyProtection="0"/>
    <xf numFmtId="0" fontId="21" fillId="46" borderId="165" applyNumberFormat="0" applyAlignment="0" applyProtection="0"/>
    <xf numFmtId="0" fontId="36" fillId="0" borderId="168" applyNumberFormat="0" applyFill="0" applyAlignment="0" applyProtection="0"/>
    <xf numFmtId="0" fontId="21" fillId="46" borderId="165" applyNumberFormat="0" applyAlignment="0" applyProtection="0"/>
    <xf numFmtId="0" fontId="29" fillId="14" borderId="175" applyNumberFormat="0" applyAlignment="0" applyProtection="0"/>
    <xf numFmtId="0" fontId="52" fillId="62" borderId="173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36" fillId="0" borderId="181" applyNumberFormat="0" applyFill="0" applyAlignment="0" applyProtection="0"/>
    <xf numFmtId="0" fontId="21" fillId="9" borderId="173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18" fillId="14" borderId="192" applyNumberFormat="0" applyAlignment="0" applyProtection="0"/>
    <xf numFmtId="0" fontId="10" fillId="6" borderId="174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36" fillId="0" borderId="177" applyNumberFormat="0" applyFill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0" fillId="6" borderId="166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21" fillId="9" borderId="173" applyNumberFormat="0" applyAlignment="0" applyProtection="0"/>
    <xf numFmtId="0" fontId="36" fillId="0" borderId="182" applyNumberFormat="0" applyFill="0" applyAlignment="0" applyProtection="0"/>
    <xf numFmtId="0" fontId="18" fillId="14" borderId="165" applyNumberFormat="0" applyAlignment="0" applyProtection="0"/>
    <xf numFmtId="0" fontId="10" fillId="6" borderId="174" applyNumberFormat="0" applyAlignment="0" applyProtection="0"/>
    <xf numFmtId="0" fontId="10" fillId="40" borderId="174" applyNumberFormat="0" applyAlignment="0" applyProtection="0"/>
    <xf numFmtId="0" fontId="18" fillId="14" borderId="178" applyNumberFormat="0" applyAlignment="0" applyProtection="0"/>
    <xf numFmtId="0" fontId="29" fillId="14" borderId="185" applyNumberFormat="0" applyAlignment="0" applyProtection="0"/>
    <xf numFmtId="0" fontId="21" fillId="9" borderId="165" applyNumberFormat="0" applyAlignment="0" applyProtection="0"/>
    <xf numFmtId="0" fontId="10" fillId="40" borderId="174" applyNumberFormat="0" applyAlignment="0" applyProtection="0"/>
    <xf numFmtId="0" fontId="21" fillId="9" borderId="173" applyNumberFormat="0" applyAlignment="0" applyProtection="0"/>
    <xf numFmtId="0" fontId="29" fillId="14" borderId="167" applyNumberFormat="0" applyAlignment="0" applyProtection="0"/>
    <xf numFmtId="0" fontId="18" fillId="14" borderId="173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52" fillId="62" borderId="173" applyNumberFormat="0" applyAlignment="0" applyProtection="0"/>
    <xf numFmtId="0" fontId="29" fillId="14" borderId="167" applyNumberFormat="0" applyAlignment="0" applyProtection="0"/>
    <xf numFmtId="0" fontId="21" fillId="9" borderId="173" applyNumberFormat="0" applyAlignment="0" applyProtection="0"/>
    <xf numFmtId="0" fontId="21" fillId="9" borderId="192" applyNumberFormat="0" applyAlignment="0" applyProtection="0"/>
    <xf numFmtId="0" fontId="18" fillId="14" borderId="173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10" fillId="40" borderId="174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10" fillId="40" borderId="174" applyNumberFormat="0" applyAlignment="0" applyProtection="0"/>
    <xf numFmtId="0" fontId="29" fillId="14" borderId="194" applyNumberFormat="0" applyAlignment="0" applyProtection="0"/>
    <xf numFmtId="0" fontId="29" fillId="14" borderId="167" applyNumberFormat="0" applyAlignment="0" applyProtection="0"/>
    <xf numFmtId="0" fontId="10" fillId="40" borderId="193" applyNumberFormat="0" applyAlignment="0" applyProtection="0"/>
    <xf numFmtId="0" fontId="10" fillId="6" borderId="166" applyNumberFormat="0" applyAlignment="0" applyProtection="0"/>
    <xf numFmtId="0" fontId="36" fillId="0" borderId="181" applyNumberFormat="0" applyFill="0" applyAlignment="0" applyProtection="0"/>
    <xf numFmtId="0" fontId="29" fillId="14" borderId="175" applyNumberFormat="0" applyAlignment="0" applyProtection="0"/>
    <xf numFmtId="0" fontId="10" fillId="40" borderId="166" applyNumberFormat="0" applyAlignment="0" applyProtection="0"/>
    <xf numFmtId="0" fontId="10" fillId="6" borderId="174" applyNumberFormat="0" applyAlignment="0" applyProtection="0"/>
    <xf numFmtId="0" fontId="29" fillId="14" borderId="185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52" fillId="62" borderId="183" applyNumberFormat="0" applyAlignment="0" applyProtection="0"/>
    <xf numFmtId="0" fontId="36" fillId="0" borderId="176" applyNumberFormat="0" applyFill="0" applyAlignment="0" applyProtection="0"/>
    <xf numFmtId="0" fontId="21" fillId="46" borderId="173" applyNumberFormat="0" applyAlignment="0" applyProtection="0"/>
    <xf numFmtId="0" fontId="36" fillId="0" borderId="186" applyNumberFormat="0" applyFill="0" applyAlignment="0" applyProtection="0"/>
    <xf numFmtId="0" fontId="21" fillId="46" borderId="165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21" fillId="46" borderId="173" applyNumberFormat="0" applyAlignment="0" applyProtection="0"/>
    <xf numFmtId="0" fontId="36" fillId="0" borderId="176" applyNumberFormat="0" applyFill="0" applyAlignment="0" applyProtection="0"/>
    <xf numFmtId="0" fontId="29" fillId="14" borderId="180" applyNumberFormat="0" applyAlignment="0" applyProtection="0"/>
    <xf numFmtId="0" fontId="21" fillId="9" borderId="165" applyNumberFormat="0" applyAlignment="0" applyProtection="0"/>
    <xf numFmtId="0" fontId="52" fillId="62" borderId="165" applyNumberFormat="0" applyAlignment="0" applyProtection="0"/>
    <xf numFmtId="0" fontId="36" fillId="0" borderId="168" applyNumberFormat="0" applyFill="0" applyAlignment="0" applyProtection="0"/>
    <xf numFmtId="0" fontId="21" fillId="9" borderId="178" applyNumberFormat="0" applyAlignment="0" applyProtection="0"/>
    <xf numFmtId="0" fontId="36" fillId="0" borderId="176" applyNumberFormat="0" applyFill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0" fillId="6" borderId="174" applyNumberFormat="0" applyAlignment="0" applyProtection="0"/>
    <xf numFmtId="0" fontId="29" fillId="14" borderId="167" applyNumberFormat="0" applyAlignment="0" applyProtection="0"/>
    <xf numFmtId="0" fontId="10" fillId="6" borderId="179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29" fillId="14" borderId="180" applyNumberFormat="0" applyAlignment="0" applyProtection="0"/>
    <xf numFmtId="0" fontId="10" fillId="6" borderId="184" applyNumberFormat="0" applyAlignment="0" applyProtection="0"/>
    <xf numFmtId="0" fontId="10" fillId="40" borderId="174" applyNumberFormat="0" applyAlignment="0" applyProtection="0"/>
    <xf numFmtId="0" fontId="21" fillId="9" borderId="178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29" fillId="62" borderId="175" applyNumberFormat="0" applyAlignment="0" applyProtection="0"/>
    <xf numFmtId="0" fontId="29" fillId="14" borderId="167" applyNumberFormat="0" applyAlignment="0" applyProtection="0"/>
    <xf numFmtId="0" fontId="21" fillId="9" borderId="173" applyNumberFormat="0" applyAlignment="0" applyProtection="0"/>
    <xf numFmtId="0" fontId="18" fillId="14" borderId="178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29" fillId="14" borderId="167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0" fillId="6" borderId="179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21" fillId="9" borderId="192" applyNumberFormat="0" applyAlignment="0" applyProtection="0"/>
    <xf numFmtId="0" fontId="36" fillId="0" borderId="177" applyNumberFormat="0" applyFill="0" applyAlignment="0" applyProtection="0"/>
    <xf numFmtId="0" fontId="18" fillId="14" borderId="183" applyNumberFormat="0" applyAlignment="0" applyProtection="0"/>
    <xf numFmtId="0" fontId="18" fillId="14" borderId="173" applyNumberFormat="0" applyAlignment="0" applyProtection="0"/>
    <xf numFmtId="0" fontId="10" fillId="40" borderId="166" applyNumberFormat="0" applyAlignment="0" applyProtection="0"/>
    <xf numFmtId="0" fontId="36" fillId="0" borderId="186" applyNumberFormat="0" applyFill="0" applyAlignment="0" applyProtection="0"/>
    <xf numFmtId="0" fontId="10" fillId="40" borderId="166" applyNumberFormat="0" applyAlignment="0" applyProtection="0"/>
    <xf numFmtId="0" fontId="21" fillId="9" borderId="178" applyNumberFormat="0" applyAlignment="0" applyProtection="0"/>
    <xf numFmtId="0" fontId="10" fillId="40" borderId="166" applyNumberFormat="0" applyAlignment="0" applyProtection="0"/>
    <xf numFmtId="0" fontId="29" fillId="14" borderId="185" applyNumberFormat="0" applyAlignment="0" applyProtection="0"/>
    <xf numFmtId="0" fontId="36" fillId="0" borderId="168" applyNumberFormat="0" applyFill="0" applyAlignment="0" applyProtection="0"/>
    <xf numFmtId="0" fontId="29" fillId="62" borderId="167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18" fillId="14" borderId="183" applyNumberFormat="0" applyAlignment="0" applyProtection="0"/>
    <xf numFmtId="0" fontId="29" fillId="14" borderId="175" applyNumberFormat="0" applyAlignment="0" applyProtection="0"/>
    <xf numFmtId="0" fontId="29" fillId="14" borderId="167" applyNumberFormat="0" applyAlignment="0" applyProtection="0"/>
    <xf numFmtId="0" fontId="29" fillId="62" borderId="180" applyNumberFormat="0" applyAlignment="0" applyProtection="0"/>
    <xf numFmtId="0" fontId="21" fillId="9" borderId="173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36" fillId="0" borderId="176" applyNumberFormat="0" applyFill="0" applyAlignment="0" applyProtection="0"/>
    <xf numFmtId="0" fontId="21" fillId="9" borderId="165" applyNumberFormat="0" applyAlignment="0" applyProtection="0"/>
    <xf numFmtId="0" fontId="21" fillId="9" borderId="173" applyNumberFormat="0" applyAlignment="0" applyProtection="0"/>
    <xf numFmtId="0" fontId="29" fillId="14" borderId="180" applyNumberFormat="0" applyAlignment="0" applyProtection="0"/>
    <xf numFmtId="0" fontId="10" fillId="6" borderId="193" applyNumberFormat="0" applyAlignment="0" applyProtection="0"/>
    <xf numFmtId="0" fontId="10" fillId="6" borderId="174" applyNumberFormat="0" applyAlignment="0" applyProtection="0"/>
    <xf numFmtId="0" fontId="36" fillId="0" borderId="168" applyNumberFormat="0" applyFill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10" fillId="6" borderId="179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0" fillId="6" borderId="179" applyNumberFormat="0" applyAlignment="0" applyProtection="0"/>
    <xf numFmtId="0" fontId="21" fillId="46" borderId="178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29" fillId="14" borderId="175" applyNumberFormat="0" applyAlignment="0" applyProtection="0"/>
    <xf numFmtId="0" fontId="21" fillId="9" borderId="183" applyNumberFormat="0" applyAlignment="0" applyProtection="0"/>
    <xf numFmtId="0" fontId="21" fillId="9" borderId="178" applyNumberFormat="0" applyAlignment="0" applyProtection="0"/>
    <xf numFmtId="0" fontId="21" fillId="9" borderId="173" applyNumberFormat="0" applyAlignment="0" applyProtection="0"/>
    <xf numFmtId="0" fontId="36" fillId="0" borderId="168" applyNumberFormat="0" applyFill="0" applyAlignment="0" applyProtection="0"/>
    <xf numFmtId="0" fontId="21" fillId="46" borderId="173" applyNumberFormat="0" applyAlignment="0" applyProtection="0"/>
    <xf numFmtId="0" fontId="36" fillId="0" borderId="177" applyNumberFormat="0" applyFill="0" applyAlignment="0" applyProtection="0"/>
    <xf numFmtId="0" fontId="21" fillId="9" borderId="165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21" fillId="45" borderId="173" applyNumberFormat="0" applyAlignment="0" applyProtection="0"/>
    <xf numFmtId="0" fontId="10" fillId="6" borderId="174" applyNumberFormat="0" applyAlignment="0" applyProtection="0"/>
    <xf numFmtId="0" fontId="10" fillId="6" borderId="184" applyNumberFormat="0" applyAlignment="0" applyProtection="0"/>
    <xf numFmtId="0" fontId="18" fillId="14" borderId="173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36" fillId="0" borderId="177" applyNumberFormat="0" applyFill="0" applyAlignment="0" applyProtection="0"/>
    <xf numFmtId="0" fontId="10" fillId="40" borderId="174" applyNumberFormat="0" applyAlignment="0" applyProtection="0"/>
    <xf numFmtId="0" fontId="21" fillId="46" borderId="165" applyNumberFormat="0" applyAlignment="0" applyProtection="0"/>
    <xf numFmtId="0" fontId="18" fillId="14" borderId="178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21" fillId="45" borderId="165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18" fillId="14" borderId="173" applyNumberFormat="0" applyAlignment="0" applyProtection="0"/>
    <xf numFmtId="0" fontId="21" fillId="46" borderId="165" applyNumberFormat="0" applyAlignment="0" applyProtection="0"/>
    <xf numFmtId="0" fontId="36" fillId="0" borderId="176" applyNumberFormat="0" applyFill="0" applyAlignment="0" applyProtection="0"/>
    <xf numFmtId="0" fontId="29" fillId="14" borderId="185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10" fillId="40" borderId="166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21" fillId="9" borderId="173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52" fillId="62" borderId="178" applyNumberFormat="0" applyAlignment="0" applyProtection="0"/>
    <xf numFmtId="0" fontId="18" fillId="14" borderId="178" applyNumberFormat="0" applyAlignment="0" applyProtection="0"/>
    <xf numFmtId="0" fontId="21" fillId="9" borderId="173" applyNumberFormat="0" applyAlignment="0" applyProtection="0"/>
    <xf numFmtId="0" fontId="29" fillId="14" borderId="180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36" fillId="0" borderId="181" applyNumberFormat="0" applyFill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52" fillId="62" borderId="173" applyNumberFormat="0" applyAlignment="0" applyProtection="0"/>
    <xf numFmtId="0" fontId="52" fillId="62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0" fillId="6" borderId="179" applyNumberFormat="0" applyAlignment="0" applyProtection="0"/>
    <xf numFmtId="0" fontId="18" fillId="14" borderId="173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0" fillId="40" borderId="179" applyNumberFormat="0" applyAlignment="0" applyProtection="0"/>
    <xf numFmtId="0" fontId="29" fillId="62" borderId="180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21" fillId="46" borderId="173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21" fillId="46" borderId="178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29" fillId="14" borderId="180" applyNumberFormat="0" applyAlignment="0" applyProtection="0"/>
    <xf numFmtId="0" fontId="21" fillId="9" borderId="183" applyNumberFormat="0" applyAlignment="0" applyProtection="0"/>
    <xf numFmtId="0" fontId="21" fillId="9" borderId="192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21" fillId="9" borderId="183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10" fillId="40" borderId="174" applyNumberFormat="0" applyAlignment="0" applyProtection="0"/>
    <xf numFmtId="0" fontId="21" fillId="46" borderId="178" applyNumberFormat="0" applyAlignment="0" applyProtection="0"/>
    <xf numFmtId="0" fontId="29" fillId="14" borderId="180" applyNumberFormat="0" applyAlignment="0" applyProtection="0"/>
    <xf numFmtId="0" fontId="18" fillId="14" borderId="18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18" fillId="14" borderId="169" applyNumberFormat="0" applyAlignment="0" applyProtection="0"/>
    <xf numFmtId="0" fontId="10" fillId="6" borderId="170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10" fillId="6" borderId="179" applyNumberFormat="0" applyAlignment="0" applyProtection="0"/>
    <xf numFmtId="0" fontId="21" fillId="46" borderId="165" applyNumberFormat="0" applyAlignment="0" applyProtection="0"/>
    <xf numFmtId="0" fontId="29" fillId="14" borderId="175" applyNumberFormat="0" applyAlignment="0" applyProtection="0"/>
    <xf numFmtId="0" fontId="18" fillId="14" borderId="165" applyNumberFormat="0" applyAlignment="0" applyProtection="0"/>
    <xf numFmtId="0" fontId="36" fillId="0" borderId="176" applyNumberFormat="0" applyFill="0" applyAlignment="0" applyProtection="0"/>
    <xf numFmtId="0" fontId="29" fillId="14" borderId="167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18" fillId="14" borderId="178" applyNumberFormat="0" applyAlignment="0" applyProtection="0"/>
    <xf numFmtId="0" fontId="10" fillId="40" borderId="179" applyNumberFormat="0" applyAlignment="0" applyProtection="0"/>
    <xf numFmtId="0" fontId="18" fillId="14" borderId="173" applyNumberFormat="0" applyAlignment="0" applyProtection="0"/>
    <xf numFmtId="0" fontId="21" fillId="46" borderId="173" applyNumberFormat="0" applyAlignment="0" applyProtection="0"/>
    <xf numFmtId="0" fontId="18" fillId="14" borderId="173" applyNumberFormat="0" applyAlignment="0" applyProtection="0"/>
    <xf numFmtId="0" fontId="36" fillId="0" borderId="168" applyNumberFormat="0" applyFill="0" applyAlignment="0" applyProtection="0"/>
    <xf numFmtId="0" fontId="52" fillId="62" borderId="173" applyNumberFormat="0" applyAlignment="0" applyProtection="0"/>
    <xf numFmtId="0" fontId="36" fillId="0" borderId="176" applyNumberFormat="0" applyFill="0" applyAlignment="0" applyProtection="0"/>
    <xf numFmtId="0" fontId="21" fillId="9" borderId="178" applyNumberFormat="0" applyAlignment="0" applyProtection="0"/>
    <xf numFmtId="0" fontId="29" fillId="62" borderId="167" applyNumberFormat="0" applyAlignment="0" applyProtection="0"/>
    <xf numFmtId="0" fontId="29" fillId="62" borderId="175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10" fillId="40" borderId="174" applyNumberFormat="0" applyAlignment="0" applyProtection="0"/>
    <xf numFmtId="0" fontId="21" fillId="9" borderId="173" applyNumberFormat="0" applyAlignment="0" applyProtection="0"/>
    <xf numFmtId="0" fontId="18" fillId="14" borderId="178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29" fillId="14" borderId="180" applyNumberFormat="0" applyAlignment="0" applyProtection="0"/>
    <xf numFmtId="0" fontId="21" fillId="9" borderId="173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10" fillId="6" borderId="174" applyNumberFormat="0" applyAlignment="0" applyProtection="0"/>
    <xf numFmtId="0" fontId="10" fillId="6" borderId="184" applyNumberFormat="0" applyAlignment="0" applyProtection="0"/>
    <xf numFmtId="0" fontId="29" fillId="14" borderId="175" applyNumberFormat="0" applyAlignment="0" applyProtection="0"/>
    <xf numFmtId="0" fontId="21" fillId="9" borderId="178" applyNumberFormat="0" applyAlignment="0" applyProtection="0"/>
    <xf numFmtId="0" fontId="10" fillId="6" borderId="174" applyNumberFormat="0" applyAlignment="0" applyProtection="0"/>
    <xf numFmtId="0" fontId="29" fillId="14" borderId="167" applyNumberFormat="0" applyAlignment="0" applyProtection="0"/>
    <xf numFmtId="0" fontId="10" fillId="6" borderId="174" applyNumberFormat="0" applyAlignment="0" applyProtection="0"/>
    <xf numFmtId="0" fontId="10" fillId="6" borderId="166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29" fillId="14" borderId="167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21" fillId="46" borderId="183" applyNumberFormat="0" applyAlignment="0" applyProtection="0"/>
    <xf numFmtId="0" fontId="21" fillId="9" borderId="173" applyNumberFormat="0" applyAlignment="0" applyProtection="0"/>
    <xf numFmtId="0" fontId="18" fillId="14" borderId="192" applyNumberFormat="0" applyAlignment="0" applyProtection="0"/>
    <xf numFmtId="0" fontId="10" fillId="40" borderId="193" applyNumberFormat="0" applyAlignment="0" applyProtection="0"/>
    <xf numFmtId="0" fontId="36" fillId="0" borderId="176" applyNumberFormat="0" applyFill="0" applyAlignment="0" applyProtection="0"/>
    <xf numFmtId="0" fontId="36" fillId="0" borderId="181" applyNumberFormat="0" applyFill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21" fillId="46" borderId="173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29" fillId="14" borderId="175" applyNumberFormat="0" applyAlignment="0" applyProtection="0"/>
    <xf numFmtId="0" fontId="21" fillId="46" borderId="165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10" fillId="40" borderId="166" applyNumberFormat="0" applyAlignment="0" applyProtection="0"/>
    <xf numFmtId="0" fontId="36" fillId="0" borderId="181" applyNumberFormat="0" applyFill="0" applyAlignment="0" applyProtection="0"/>
    <xf numFmtId="0" fontId="36" fillId="0" borderId="176" applyNumberFormat="0" applyFill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1" fillId="9" borderId="173" applyNumberFormat="0" applyAlignment="0" applyProtection="0"/>
    <xf numFmtId="0" fontId="18" fillId="14" borderId="165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21" fillId="9" borderId="173" applyNumberFormat="0" applyAlignment="0" applyProtection="0"/>
    <xf numFmtId="0" fontId="21" fillId="45" borderId="173" applyNumberFormat="0" applyAlignment="0" applyProtection="0"/>
    <xf numFmtId="0" fontId="10" fillId="6" borderId="179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52" fillId="62" borderId="165" applyNumberFormat="0" applyAlignment="0" applyProtection="0"/>
    <xf numFmtId="0" fontId="21" fillId="9" borderId="183" applyNumberFormat="0" applyAlignment="0" applyProtection="0"/>
    <xf numFmtId="0" fontId="29" fillId="14" borderId="175" applyNumberFormat="0" applyAlignment="0" applyProtection="0"/>
    <xf numFmtId="0" fontId="29" fillId="62" borderId="175" applyNumberFormat="0" applyAlignment="0" applyProtection="0"/>
    <xf numFmtId="0" fontId="36" fillId="0" borderId="176" applyNumberFormat="0" applyFill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29" fillId="14" borderId="180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29" fillId="14" borderId="167" applyNumberFormat="0" applyAlignment="0" applyProtection="0"/>
    <xf numFmtId="0" fontId="21" fillId="9" borderId="173" applyNumberFormat="0" applyAlignment="0" applyProtection="0"/>
    <xf numFmtId="0" fontId="29" fillId="14" borderId="185" applyNumberFormat="0" applyAlignment="0" applyProtection="0"/>
    <xf numFmtId="0" fontId="21" fillId="9" borderId="165" applyNumberFormat="0" applyAlignment="0" applyProtection="0"/>
    <xf numFmtId="0" fontId="21" fillId="9" borderId="173" applyNumberFormat="0" applyAlignment="0" applyProtection="0"/>
    <xf numFmtId="0" fontId="10" fillId="40" borderId="174" applyNumberFormat="0" applyAlignment="0" applyProtection="0"/>
    <xf numFmtId="0" fontId="21" fillId="9" borderId="173" applyNumberFormat="0" applyAlignment="0" applyProtection="0"/>
    <xf numFmtId="0" fontId="21" fillId="9" borderId="183" applyNumberFormat="0" applyAlignment="0" applyProtection="0"/>
    <xf numFmtId="0" fontId="21" fillId="9" borderId="173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29" fillId="62" borderId="175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29" fillId="14" borderId="185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21" fillId="9" borderId="165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21" fillId="9" borderId="178" applyNumberFormat="0" applyAlignment="0" applyProtection="0"/>
    <xf numFmtId="0" fontId="36" fillId="0" borderId="187" applyNumberFormat="0" applyFill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18" fillId="14" borderId="178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29" fillId="62" borderId="175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36" fillId="0" borderId="168" applyNumberFormat="0" applyFill="0" applyAlignment="0" applyProtection="0"/>
    <xf numFmtId="0" fontId="18" fillId="14" borderId="178" applyNumberFormat="0" applyAlignment="0" applyProtection="0"/>
    <xf numFmtId="0" fontId="10" fillId="40" borderId="179" applyNumberFormat="0" applyAlignment="0" applyProtection="0"/>
    <xf numFmtId="0" fontId="29" fillId="14" borderId="185" applyNumberFormat="0" applyAlignment="0" applyProtection="0"/>
    <xf numFmtId="0" fontId="29" fillId="14" borderId="194" applyNumberFormat="0" applyAlignment="0" applyProtection="0"/>
    <xf numFmtId="0" fontId="21" fillId="46" borderId="178" applyNumberFormat="0" applyAlignment="0" applyProtection="0"/>
    <xf numFmtId="0" fontId="29" fillId="62" borderId="175" applyNumberFormat="0" applyAlignment="0" applyProtection="0"/>
    <xf numFmtId="0" fontId="21" fillId="46" borderId="183" applyNumberFormat="0" applyAlignment="0" applyProtection="0"/>
    <xf numFmtId="0" fontId="29" fillId="14" borderId="167" applyNumberFormat="0" applyAlignment="0" applyProtection="0"/>
    <xf numFmtId="0" fontId="36" fillId="0" borderId="176" applyNumberFormat="0" applyFill="0" applyAlignment="0" applyProtection="0"/>
    <xf numFmtId="0" fontId="18" fillId="14" borderId="178" applyNumberFormat="0" applyAlignment="0" applyProtection="0"/>
    <xf numFmtId="0" fontId="29" fillId="14" borderId="167" applyNumberFormat="0" applyAlignment="0" applyProtection="0"/>
    <xf numFmtId="0" fontId="18" fillId="14" borderId="178" applyNumberFormat="0" applyAlignment="0" applyProtection="0"/>
    <xf numFmtId="0" fontId="18" fillId="14" borderId="183" applyNumberFormat="0" applyAlignment="0" applyProtection="0"/>
    <xf numFmtId="0" fontId="36" fillId="0" borderId="181" applyNumberFormat="0" applyFill="0" applyAlignment="0" applyProtection="0"/>
    <xf numFmtId="0" fontId="10" fillId="6" borderId="184" applyNumberFormat="0" applyAlignment="0" applyProtection="0"/>
    <xf numFmtId="0" fontId="10" fillId="40" borderId="179" applyNumberFormat="0" applyAlignment="0" applyProtection="0"/>
    <xf numFmtId="0" fontId="18" fillId="14" borderId="178" applyNumberFormat="0" applyAlignment="0" applyProtection="0"/>
    <xf numFmtId="0" fontId="36" fillId="0" borderId="176" applyNumberFormat="0" applyFill="0" applyAlignment="0" applyProtection="0"/>
    <xf numFmtId="0" fontId="10" fillId="6" borderId="184" applyNumberFormat="0" applyAlignment="0" applyProtection="0"/>
    <xf numFmtId="0" fontId="21" fillId="9" borderId="192" applyNumberFormat="0" applyAlignment="0" applyProtection="0"/>
    <xf numFmtId="0" fontId="18" fillId="14" borderId="173" applyNumberFormat="0" applyAlignment="0" applyProtection="0"/>
    <xf numFmtId="0" fontId="18" fillId="14" borderId="183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0" fillId="40" borderId="184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18" fillId="14" borderId="165" applyNumberFormat="0" applyAlignment="0" applyProtection="0"/>
    <xf numFmtId="0" fontId="10" fillId="6" borderId="179" applyNumberFormat="0" applyAlignment="0" applyProtection="0"/>
    <xf numFmtId="0" fontId="18" fillId="14" borderId="192" applyNumberFormat="0" applyAlignment="0" applyProtection="0"/>
    <xf numFmtId="0" fontId="21" fillId="45" borderId="173" applyNumberFormat="0" applyAlignment="0" applyProtection="0"/>
    <xf numFmtId="0" fontId="21" fillId="9" borderId="165" applyNumberFormat="0" applyAlignment="0" applyProtection="0"/>
    <xf numFmtId="0" fontId="21" fillId="46" borderId="165" applyNumberFormat="0" applyAlignment="0" applyProtection="0"/>
    <xf numFmtId="0" fontId="18" fillId="14" borderId="173" applyNumberFormat="0" applyAlignment="0" applyProtection="0"/>
    <xf numFmtId="0" fontId="21" fillId="45" borderId="173" applyNumberFormat="0" applyAlignment="0" applyProtection="0"/>
    <xf numFmtId="0" fontId="21" fillId="9" borderId="183" applyNumberFormat="0" applyAlignment="0" applyProtection="0"/>
    <xf numFmtId="0" fontId="29" fillId="14" borderId="175" applyNumberFormat="0" applyAlignment="0" applyProtection="0"/>
    <xf numFmtId="0" fontId="21" fillId="9" borderId="165" applyNumberFormat="0" applyAlignment="0" applyProtection="0"/>
    <xf numFmtId="0" fontId="36" fillId="0" borderId="176" applyNumberFormat="0" applyFill="0" applyAlignment="0" applyProtection="0"/>
    <xf numFmtId="0" fontId="29" fillId="14" borderId="167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10" fillId="40" borderId="166" applyNumberFormat="0" applyAlignment="0" applyProtection="0"/>
    <xf numFmtId="0" fontId="36" fillId="0" borderId="176" applyNumberFormat="0" applyFill="0" applyAlignment="0" applyProtection="0"/>
    <xf numFmtId="0" fontId="29" fillId="62" borderId="180" applyNumberFormat="0" applyAlignment="0" applyProtection="0"/>
    <xf numFmtId="0" fontId="36" fillId="0" borderId="168" applyNumberFormat="0" applyFill="0" applyAlignment="0" applyProtection="0"/>
    <xf numFmtId="0" fontId="21" fillId="9" borderId="178" applyNumberFormat="0" applyAlignment="0" applyProtection="0"/>
    <xf numFmtId="0" fontId="21" fillId="9" borderId="173" applyNumberFormat="0" applyAlignment="0" applyProtection="0"/>
    <xf numFmtId="0" fontId="18" fillId="14" borderId="165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18" fillId="14" borderId="178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10" fillId="40" borderId="174" applyNumberFormat="0" applyAlignment="0" applyProtection="0"/>
    <xf numFmtId="0" fontId="18" fillId="14" borderId="165" applyNumberFormat="0" applyAlignment="0" applyProtection="0"/>
    <xf numFmtId="0" fontId="36" fillId="0" borderId="186" applyNumberFormat="0" applyFill="0" applyAlignment="0" applyProtection="0"/>
    <xf numFmtId="0" fontId="21" fillId="9" borderId="173" applyNumberFormat="0" applyAlignment="0" applyProtection="0"/>
    <xf numFmtId="0" fontId="18" fillId="14" borderId="165" applyNumberFormat="0" applyAlignment="0" applyProtection="0"/>
    <xf numFmtId="0" fontId="36" fillId="0" borderId="186" applyNumberFormat="0" applyFill="0" applyAlignment="0" applyProtection="0"/>
    <xf numFmtId="0" fontId="29" fillId="14" borderId="167" applyNumberFormat="0" applyAlignment="0" applyProtection="0"/>
    <xf numFmtId="0" fontId="36" fillId="0" borderId="176" applyNumberFormat="0" applyFill="0" applyAlignment="0" applyProtection="0"/>
    <xf numFmtId="0" fontId="10" fillId="6" borderId="179" applyNumberFormat="0" applyAlignment="0" applyProtection="0"/>
    <xf numFmtId="0" fontId="21" fillId="46" borderId="173" applyNumberFormat="0" applyAlignment="0" applyProtection="0"/>
    <xf numFmtId="0" fontId="29" fillId="14" borderId="180" applyNumberFormat="0" applyAlignment="0" applyProtection="0"/>
    <xf numFmtId="0" fontId="29" fillId="14" borderId="194" applyNumberFormat="0" applyAlignment="0" applyProtection="0"/>
    <xf numFmtId="0" fontId="18" fillId="14" borderId="173" applyNumberFormat="0" applyAlignment="0" applyProtection="0"/>
    <xf numFmtId="0" fontId="29" fillId="14" borderId="180" applyNumberFormat="0" applyAlignment="0" applyProtection="0"/>
    <xf numFmtId="0" fontId="21" fillId="9" borderId="173" applyNumberFormat="0" applyAlignment="0" applyProtection="0"/>
    <xf numFmtId="0" fontId="21" fillId="46" borderId="178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36" fillId="0" borderId="176" applyNumberFormat="0" applyFill="0" applyAlignment="0" applyProtection="0"/>
    <xf numFmtId="0" fontId="18" fillId="14" borderId="165" applyNumberFormat="0" applyAlignment="0" applyProtection="0"/>
    <xf numFmtId="0" fontId="18" fillId="14" borderId="192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76" applyNumberFormat="0" applyFill="0" applyAlignment="0" applyProtection="0"/>
    <xf numFmtId="0" fontId="10" fillId="6" borderId="184" applyNumberFormat="0" applyAlignment="0" applyProtection="0"/>
    <xf numFmtId="0" fontId="36" fillId="0" borderId="176" applyNumberFormat="0" applyFill="0" applyAlignment="0" applyProtection="0"/>
    <xf numFmtId="0" fontId="10" fillId="6" borderId="166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10" fillId="40" borderId="174" applyNumberFormat="0" applyAlignment="0" applyProtection="0"/>
    <xf numFmtId="0" fontId="36" fillId="0" borderId="168" applyNumberFormat="0" applyFill="0" applyAlignment="0" applyProtection="0"/>
    <xf numFmtId="0" fontId="10" fillId="40" borderId="179" applyNumberFormat="0" applyAlignment="0" applyProtection="0"/>
    <xf numFmtId="0" fontId="21" fillId="9" borderId="165" applyNumberFormat="0" applyAlignment="0" applyProtection="0"/>
    <xf numFmtId="0" fontId="29" fillId="62" borderId="185" applyNumberFormat="0" applyAlignment="0" applyProtection="0"/>
    <xf numFmtId="0" fontId="18" fillId="14" borderId="183" applyNumberFormat="0" applyAlignment="0" applyProtection="0"/>
    <xf numFmtId="0" fontId="36" fillId="0" borderId="181" applyNumberFormat="0" applyFill="0" applyAlignment="0" applyProtection="0"/>
    <xf numFmtId="0" fontId="21" fillId="9" borderId="165" applyNumberFormat="0" applyAlignment="0" applyProtection="0"/>
    <xf numFmtId="0" fontId="36" fillId="0" borderId="176" applyNumberFormat="0" applyFill="0" applyAlignment="0" applyProtection="0"/>
    <xf numFmtId="0" fontId="36" fillId="0" borderId="168" applyNumberFormat="0" applyFill="0" applyAlignment="0" applyProtection="0"/>
    <xf numFmtId="0" fontId="29" fillId="14" borderId="175" applyNumberFormat="0" applyAlignment="0" applyProtection="0"/>
    <xf numFmtId="0" fontId="29" fillId="14" borderId="185" applyNumberFormat="0" applyAlignment="0" applyProtection="0"/>
    <xf numFmtId="0" fontId="29" fillId="14" borderId="175" applyNumberFormat="0" applyAlignment="0" applyProtection="0"/>
    <xf numFmtId="0" fontId="10" fillId="6" borderId="166" applyNumberFormat="0" applyAlignment="0" applyProtection="0"/>
    <xf numFmtId="0" fontId="21" fillId="9" borderId="183" applyNumberFormat="0" applyAlignment="0" applyProtection="0"/>
    <xf numFmtId="0" fontId="10" fillId="6" borderId="174" applyNumberFormat="0" applyAlignment="0" applyProtection="0"/>
    <xf numFmtId="0" fontId="21" fillId="46" borderId="173" applyNumberFormat="0" applyAlignment="0" applyProtection="0"/>
    <xf numFmtId="0" fontId="29" fillId="14" borderId="175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36" fillId="0" borderId="176" applyNumberFormat="0" applyFill="0" applyAlignment="0" applyProtection="0"/>
    <xf numFmtId="0" fontId="29" fillId="14" borderId="180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10" fillId="40" borderId="166" applyNumberFormat="0" applyAlignment="0" applyProtection="0"/>
    <xf numFmtId="0" fontId="21" fillId="9" borderId="178" applyNumberFormat="0" applyAlignment="0" applyProtection="0"/>
    <xf numFmtId="0" fontId="21" fillId="9" borderId="173" applyNumberFormat="0" applyAlignment="0" applyProtection="0"/>
    <xf numFmtId="0" fontId="29" fillId="14" borderId="180" applyNumberFormat="0" applyAlignment="0" applyProtection="0"/>
    <xf numFmtId="0" fontId="18" fillId="14" borderId="165" applyNumberFormat="0" applyAlignment="0" applyProtection="0"/>
    <xf numFmtId="0" fontId="36" fillId="0" borderId="177" applyNumberFormat="0" applyFill="0" applyAlignment="0" applyProtection="0"/>
    <xf numFmtId="0" fontId="36" fillId="0" borderId="168" applyNumberFormat="0" applyFill="0" applyAlignment="0" applyProtection="0"/>
    <xf numFmtId="0" fontId="10" fillId="40" borderId="166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0" fillId="6" borderId="179" applyNumberFormat="0" applyAlignment="0" applyProtection="0"/>
    <xf numFmtId="0" fontId="29" fillId="62" borderId="175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18" fillId="14" borderId="173" applyNumberFormat="0" applyAlignment="0" applyProtection="0"/>
    <xf numFmtId="0" fontId="10" fillId="40" borderId="174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1" fillId="45" borderId="165" applyNumberFormat="0" applyAlignment="0" applyProtection="0"/>
    <xf numFmtId="0" fontId="18" fillId="14" borderId="192" applyNumberFormat="0" applyAlignment="0" applyProtection="0"/>
    <xf numFmtId="0" fontId="21" fillId="9" borderId="173" applyNumberFormat="0" applyAlignment="0" applyProtection="0"/>
    <xf numFmtId="0" fontId="36" fillId="0" borderId="168" applyNumberFormat="0" applyFill="0" applyAlignment="0" applyProtection="0"/>
    <xf numFmtId="0" fontId="18" fillId="14" borderId="173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21" fillId="46" borderId="178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29" fillId="14" borderId="167" applyNumberFormat="0" applyAlignment="0" applyProtection="0"/>
    <xf numFmtId="0" fontId="10" fillId="40" borderId="174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10" fillId="6" borderId="166" applyNumberFormat="0" applyAlignment="0" applyProtection="0"/>
    <xf numFmtId="0" fontId="29" fillId="14" borderId="175" applyNumberFormat="0" applyAlignment="0" applyProtection="0"/>
    <xf numFmtId="0" fontId="29" fillId="14" borderId="167" applyNumberFormat="0" applyAlignment="0" applyProtection="0"/>
    <xf numFmtId="0" fontId="29" fillId="14" borderId="185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0" fillId="40" borderId="166" applyNumberFormat="0" applyAlignment="0" applyProtection="0"/>
    <xf numFmtId="0" fontId="29" fillId="62" borderId="175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36" fillId="0" borderId="176" applyNumberFormat="0" applyFill="0" applyAlignment="0" applyProtection="0"/>
    <xf numFmtId="0" fontId="29" fillId="14" borderId="167" applyNumberFormat="0" applyAlignment="0" applyProtection="0"/>
    <xf numFmtId="0" fontId="36" fillId="0" borderId="176" applyNumberFormat="0" applyFill="0" applyAlignment="0" applyProtection="0"/>
    <xf numFmtId="0" fontId="10" fillId="6" borderId="166" applyNumberFormat="0" applyAlignment="0" applyProtection="0"/>
    <xf numFmtId="0" fontId="36" fillId="0" borderId="186" applyNumberFormat="0" applyFill="0" applyAlignment="0" applyProtection="0"/>
    <xf numFmtId="0" fontId="18" fillId="14" borderId="173" applyNumberFormat="0" applyAlignment="0" applyProtection="0"/>
    <xf numFmtId="0" fontId="10" fillId="40" borderId="166" applyNumberFormat="0" applyAlignment="0" applyProtection="0"/>
    <xf numFmtId="0" fontId="10" fillId="6" borderId="174" applyNumberFormat="0" applyAlignment="0" applyProtection="0"/>
    <xf numFmtId="0" fontId="29" fillId="62" borderId="180" applyNumberFormat="0" applyAlignment="0" applyProtection="0"/>
    <xf numFmtId="0" fontId="29" fillId="14" borderId="180" applyNumberFormat="0" applyAlignment="0" applyProtection="0"/>
    <xf numFmtId="0" fontId="36" fillId="0" borderId="168" applyNumberFormat="0" applyFill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10" fillId="6" borderId="184" applyNumberFormat="0" applyAlignment="0" applyProtection="0"/>
    <xf numFmtId="0" fontId="21" fillId="9" borderId="178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9" borderId="165" applyNumberFormat="0" applyAlignment="0" applyProtection="0"/>
    <xf numFmtId="0" fontId="10" fillId="40" borderId="179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29" fillId="14" borderId="167" applyNumberFormat="0" applyAlignment="0" applyProtection="0"/>
    <xf numFmtId="0" fontId="18" fillId="14" borderId="173" applyNumberFormat="0" applyAlignment="0" applyProtection="0"/>
    <xf numFmtId="0" fontId="21" fillId="9" borderId="183" applyNumberFormat="0" applyAlignment="0" applyProtection="0"/>
    <xf numFmtId="0" fontId="18" fillId="14" borderId="192" applyNumberFormat="0" applyAlignment="0" applyProtection="0"/>
    <xf numFmtId="0" fontId="36" fillId="0" borderId="176" applyNumberFormat="0" applyFill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10" fillId="6" borderId="174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29" fillId="14" borderId="167" applyNumberFormat="0" applyAlignment="0" applyProtection="0"/>
    <xf numFmtId="0" fontId="21" fillId="9" borderId="178" applyNumberFormat="0" applyAlignment="0" applyProtection="0"/>
    <xf numFmtId="0" fontId="29" fillId="14" borderId="167" applyNumberFormat="0" applyAlignment="0" applyProtection="0"/>
    <xf numFmtId="0" fontId="36" fillId="0" borderId="195" applyNumberFormat="0" applyFill="0" applyAlignment="0" applyProtection="0"/>
    <xf numFmtId="0" fontId="21" fillId="9" borderId="178" applyNumberFormat="0" applyAlignment="0" applyProtection="0"/>
    <xf numFmtId="0" fontId="36" fillId="0" borderId="195" applyNumberFormat="0" applyFill="0" applyAlignment="0" applyProtection="0"/>
    <xf numFmtId="0" fontId="29" fillId="14" borderId="175" applyNumberFormat="0" applyAlignment="0" applyProtection="0"/>
    <xf numFmtId="0" fontId="18" fillId="14" borderId="165" applyNumberFormat="0" applyAlignment="0" applyProtection="0"/>
    <xf numFmtId="0" fontId="36" fillId="0" borderId="176" applyNumberFormat="0" applyFill="0" applyAlignment="0" applyProtection="0"/>
    <xf numFmtId="0" fontId="10" fillId="40" borderId="174" applyNumberFormat="0" applyAlignment="0" applyProtection="0"/>
    <xf numFmtId="0" fontId="21" fillId="9" borderId="173" applyNumberFormat="0" applyAlignment="0" applyProtection="0"/>
    <xf numFmtId="0" fontId="18" fillId="14" borderId="165" applyNumberFormat="0" applyAlignment="0" applyProtection="0"/>
    <xf numFmtId="0" fontId="21" fillId="46" borderId="178" applyNumberFormat="0" applyAlignment="0" applyProtection="0"/>
    <xf numFmtId="0" fontId="36" fillId="0" borderId="176" applyNumberFormat="0" applyFill="0" applyAlignment="0" applyProtection="0"/>
    <xf numFmtId="0" fontId="29" fillId="14" borderId="194" applyNumberFormat="0" applyAlignment="0" applyProtection="0"/>
    <xf numFmtId="0" fontId="21" fillId="9" borderId="173" applyNumberFormat="0" applyAlignment="0" applyProtection="0"/>
    <xf numFmtId="0" fontId="21" fillId="9" borderId="165" applyNumberFormat="0" applyAlignment="0" applyProtection="0"/>
    <xf numFmtId="0" fontId="10" fillId="40" borderId="166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86" applyNumberFormat="0" applyFill="0" applyAlignment="0" applyProtection="0"/>
    <xf numFmtId="0" fontId="29" fillId="14" borderId="180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18" fillId="14" borderId="183" applyNumberFormat="0" applyAlignment="0" applyProtection="0"/>
    <xf numFmtId="0" fontId="21" fillId="45" borderId="192" applyNumberFormat="0" applyAlignment="0" applyProtection="0"/>
    <xf numFmtId="0" fontId="18" fillId="14" borderId="183" applyNumberFormat="0" applyAlignment="0" applyProtection="0"/>
    <xf numFmtId="0" fontId="29" fillId="14" borderId="175" applyNumberFormat="0" applyAlignment="0" applyProtection="0"/>
    <xf numFmtId="0" fontId="21" fillId="46" borderId="165" applyNumberFormat="0" applyAlignment="0" applyProtection="0"/>
    <xf numFmtId="0" fontId="10" fillId="40" borderId="193" applyNumberFormat="0" applyAlignment="0" applyProtection="0"/>
    <xf numFmtId="0" fontId="36" fillId="0" borderId="186" applyNumberFormat="0" applyFill="0" applyAlignment="0" applyProtection="0"/>
    <xf numFmtId="0" fontId="29" fillId="14" borderId="175" applyNumberFormat="0" applyAlignment="0" applyProtection="0"/>
    <xf numFmtId="0" fontId="52" fillId="62" borderId="165" applyNumberFormat="0" applyAlignment="0" applyProtection="0"/>
    <xf numFmtId="0" fontId="10" fillId="6" borderId="174" applyNumberFormat="0" applyAlignment="0" applyProtection="0"/>
    <xf numFmtId="0" fontId="10" fillId="6" borderId="179" applyNumberFormat="0" applyAlignment="0" applyProtection="0"/>
    <xf numFmtId="0" fontId="29" fillId="14" borderId="175" applyNumberFormat="0" applyAlignment="0" applyProtection="0"/>
    <xf numFmtId="0" fontId="18" fillId="14" borderId="165" applyNumberFormat="0" applyAlignment="0" applyProtection="0"/>
    <xf numFmtId="0" fontId="36" fillId="0" borderId="181" applyNumberFormat="0" applyFill="0" applyAlignment="0" applyProtection="0"/>
    <xf numFmtId="0" fontId="36" fillId="0" borderId="168" applyNumberFormat="0" applyFill="0" applyAlignment="0" applyProtection="0"/>
    <xf numFmtId="0" fontId="21" fillId="9" borderId="173" applyNumberFormat="0" applyAlignment="0" applyProtection="0"/>
    <xf numFmtId="0" fontId="10" fillId="6" borderId="179" applyNumberFormat="0" applyAlignment="0" applyProtection="0"/>
    <xf numFmtId="0" fontId="21" fillId="46" borderId="165" applyNumberFormat="0" applyAlignment="0" applyProtection="0"/>
    <xf numFmtId="0" fontId="29" fillId="14" borderId="167" applyNumberFormat="0" applyAlignment="0" applyProtection="0"/>
    <xf numFmtId="0" fontId="21" fillId="9" borderId="178" applyNumberFormat="0" applyAlignment="0" applyProtection="0"/>
    <xf numFmtId="0" fontId="10" fillId="6" borderId="174" applyNumberFormat="0" applyAlignment="0" applyProtection="0"/>
    <xf numFmtId="0" fontId="29" fillId="14" borderId="167" applyNumberFormat="0" applyAlignment="0" applyProtection="0"/>
    <xf numFmtId="0" fontId="36" fillId="0" borderId="176" applyNumberFormat="0" applyFill="0" applyAlignment="0" applyProtection="0"/>
    <xf numFmtId="0" fontId="21" fillId="9" borderId="165" applyNumberFormat="0" applyAlignment="0" applyProtection="0"/>
    <xf numFmtId="0" fontId="21" fillId="9" borderId="178" applyNumberFormat="0" applyAlignment="0" applyProtection="0"/>
    <xf numFmtId="0" fontId="36" fillId="0" borderId="168" applyNumberFormat="0" applyFill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36" fillId="0" borderId="168" applyNumberFormat="0" applyFill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29" fillId="14" borderId="175" applyNumberFormat="0" applyAlignment="0" applyProtection="0"/>
    <xf numFmtId="0" fontId="10" fillId="6" borderId="179" applyNumberFormat="0" applyAlignment="0" applyProtection="0"/>
    <xf numFmtId="0" fontId="36" fillId="0" borderId="168" applyNumberFormat="0" applyFill="0" applyAlignment="0" applyProtection="0"/>
    <xf numFmtId="0" fontId="36" fillId="0" borderId="181" applyNumberFormat="0" applyFill="0" applyAlignment="0" applyProtection="0"/>
    <xf numFmtId="0" fontId="36" fillId="0" borderId="168" applyNumberFormat="0" applyFill="0" applyAlignment="0" applyProtection="0"/>
    <xf numFmtId="0" fontId="21" fillId="9" borderId="173" applyNumberFormat="0" applyAlignment="0" applyProtection="0"/>
    <xf numFmtId="0" fontId="21" fillId="46" borderId="178" applyNumberFormat="0" applyAlignment="0" applyProtection="0"/>
    <xf numFmtId="0" fontId="10" fillId="6" borderId="174" applyNumberFormat="0" applyAlignment="0" applyProtection="0"/>
    <xf numFmtId="0" fontId="29" fillId="14" borderId="180" applyNumberFormat="0" applyAlignment="0" applyProtection="0"/>
    <xf numFmtId="0" fontId="18" fillId="14" borderId="173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9" fillId="14" borderId="175" applyNumberFormat="0" applyAlignment="0" applyProtection="0"/>
    <xf numFmtId="0" fontId="21" fillId="9" borderId="183" applyNumberFormat="0" applyAlignment="0" applyProtection="0"/>
    <xf numFmtId="0" fontId="29" fillId="14" borderId="175" applyNumberFormat="0" applyAlignment="0" applyProtection="0"/>
    <xf numFmtId="0" fontId="18" fillId="14" borderId="192" applyNumberFormat="0" applyAlignment="0" applyProtection="0"/>
    <xf numFmtId="0" fontId="36" fillId="0" borderId="187" applyNumberFormat="0" applyFill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36" fillId="0" borderId="176" applyNumberFormat="0" applyFill="0" applyAlignment="0" applyProtection="0"/>
    <xf numFmtId="0" fontId="29" fillId="14" borderId="185" applyNumberFormat="0" applyAlignment="0" applyProtection="0"/>
    <xf numFmtId="0" fontId="10" fillId="6" borderId="166" applyNumberFormat="0" applyAlignment="0" applyProtection="0"/>
    <xf numFmtId="0" fontId="29" fillId="14" borderId="175" applyNumberFormat="0" applyAlignment="0" applyProtection="0"/>
    <xf numFmtId="0" fontId="21" fillId="9" borderId="165" applyNumberFormat="0" applyAlignment="0" applyProtection="0"/>
    <xf numFmtId="0" fontId="36" fillId="0" borderId="176" applyNumberFormat="0" applyFill="0" applyAlignment="0" applyProtection="0"/>
    <xf numFmtId="0" fontId="36" fillId="0" borderId="181" applyNumberFormat="0" applyFill="0" applyAlignment="0" applyProtection="0"/>
    <xf numFmtId="0" fontId="36" fillId="0" borderId="176" applyNumberFormat="0" applyFill="0" applyAlignment="0" applyProtection="0"/>
    <xf numFmtId="0" fontId="52" fillId="62" borderId="178" applyNumberFormat="0" applyAlignment="0" applyProtection="0"/>
    <xf numFmtId="0" fontId="21" fillId="9" borderId="165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10" fillId="6" borderId="174" applyNumberFormat="0" applyAlignment="0" applyProtection="0"/>
    <xf numFmtId="0" fontId="10" fillId="6" borderId="184" applyNumberFormat="0" applyAlignment="0" applyProtection="0"/>
    <xf numFmtId="0" fontId="36" fillId="0" borderId="181" applyNumberFormat="0" applyFill="0" applyAlignment="0" applyProtection="0"/>
    <xf numFmtId="0" fontId="29" fillId="14" borderId="175" applyNumberFormat="0" applyAlignment="0" applyProtection="0"/>
    <xf numFmtId="0" fontId="10" fillId="40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84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29" fillId="14" borderId="180" applyNumberFormat="0" applyAlignment="0" applyProtection="0"/>
    <xf numFmtId="0" fontId="29" fillId="14" borderId="185" applyNumberFormat="0" applyAlignment="0" applyProtection="0"/>
    <xf numFmtId="0" fontId="29" fillId="14" borderId="180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18" fillId="14" borderId="165" applyNumberFormat="0" applyAlignment="0" applyProtection="0"/>
    <xf numFmtId="0" fontId="21" fillId="46" borderId="173" applyNumberFormat="0" applyAlignment="0" applyProtection="0"/>
    <xf numFmtId="0" fontId="10" fillId="6" borderId="166" applyNumberFormat="0" applyAlignment="0" applyProtection="0"/>
    <xf numFmtId="0" fontId="10" fillId="6" borderId="179" applyNumberFormat="0" applyAlignment="0" applyProtection="0"/>
    <xf numFmtId="0" fontId="10" fillId="6" borderId="184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10" fillId="6" borderId="174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8" fillId="14" borderId="173" applyNumberFormat="0" applyAlignment="0" applyProtection="0"/>
    <xf numFmtId="0" fontId="18" fillId="14" borderId="165" applyNumberFormat="0" applyAlignment="0" applyProtection="0"/>
    <xf numFmtId="0" fontId="36" fillId="0" borderId="195" applyNumberFormat="0" applyFill="0" applyAlignment="0" applyProtection="0"/>
    <xf numFmtId="0" fontId="18" fillId="14" borderId="178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21" fillId="9" borderId="165" applyNumberFormat="0" applyAlignment="0" applyProtection="0"/>
    <xf numFmtId="0" fontId="21" fillId="46" borderId="165" applyNumberFormat="0" applyAlignment="0" applyProtection="0"/>
    <xf numFmtId="0" fontId="10" fillId="40" borderId="166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18" fillId="14" borderId="178" applyNumberFormat="0" applyAlignment="0" applyProtection="0"/>
    <xf numFmtId="0" fontId="29" fillId="14" borderId="167" applyNumberFormat="0" applyAlignment="0" applyProtection="0"/>
    <xf numFmtId="0" fontId="18" fillId="14" borderId="178" applyNumberFormat="0" applyAlignment="0" applyProtection="0"/>
    <xf numFmtId="0" fontId="21" fillId="46" borderId="173" applyNumberFormat="0" applyAlignment="0" applyProtection="0"/>
    <xf numFmtId="0" fontId="10" fillId="40" borderId="166" applyNumberFormat="0" applyAlignment="0" applyProtection="0"/>
    <xf numFmtId="0" fontId="18" fillId="14" borderId="165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21" fillId="9" borderId="173" applyNumberFormat="0" applyAlignment="0" applyProtection="0"/>
    <xf numFmtId="0" fontId="29" fillId="62" borderId="175" applyNumberFormat="0" applyAlignment="0" applyProtection="0"/>
    <xf numFmtId="0" fontId="21" fillId="9" borderId="165" applyNumberFormat="0" applyAlignment="0" applyProtection="0"/>
    <xf numFmtId="0" fontId="10" fillId="40" borderId="166" applyNumberFormat="0" applyAlignment="0" applyProtection="0"/>
    <xf numFmtId="0" fontId="21" fillId="9" borderId="173" applyNumberFormat="0" applyAlignment="0" applyProtection="0"/>
    <xf numFmtId="0" fontId="21" fillId="45" borderId="178" applyNumberFormat="0" applyAlignment="0" applyProtection="0"/>
    <xf numFmtId="0" fontId="18" fillId="14" borderId="165" applyNumberFormat="0" applyAlignment="0" applyProtection="0"/>
    <xf numFmtId="0" fontId="10" fillId="6" borderId="174" applyNumberFormat="0" applyAlignment="0" applyProtection="0"/>
    <xf numFmtId="0" fontId="29" fillId="14" borderId="180" applyNumberFormat="0" applyAlignment="0" applyProtection="0"/>
    <xf numFmtId="0" fontId="21" fillId="46" borderId="178" applyNumberFormat="0" applyAlignment="0" applyProtection="0"/>
    <xf numFmtId="0" fontId="36" fillId="0" borderId="181" applyNumberFormat="0" applyFill="0" applyAlignment="0" applyProtection="0"/>
    <xf numFmtId="0" fontId="21" fillId="9" borderId="173" applyNumberFormat="0" applyAlignment="0" applyProtection="0"/>
    <xf numFmtId="0" fontId="21" fillId="46" borderId="178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1" fillId="9" borderId="183" applyNumberFormat="0" applyAlignment="0" applyProtection="0"/>
    <xf numFmtId="0" fontId="21" fillId="9" borderId="178" applyNumberFormat="0" applyAlignment="0" applyProtection="0"/>
    <xf numFmtId="0" fontId="10" fillId="40" borderId="174" applyNumberFormat="0" applyAlignment="0" applyProtection="0"/>
    <xf numFmtId="0" fontId="36" fillId="0" borderId="195" applyNumberFormat="0" applyFill="0" applyAlignment="0" applyProtection="0"/>
    <xf numFmtId="0" fontId="21" fillId="9" borderId="178" applyNumberFormat="0" applyAlignment="0" applyProtection="0"/>
    <xf numFmtId="0" fontId="29" fillId="14" borderId="167" applyNumberFormat="0" applyAlignment="0" applyProtection="0"/>
    <xf numFmtId="0" fontId="36" fillId="0" borderId="176" applyNumberFormat="0" applyFill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6" borderId="165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21" fillId="9" borderId="165" applyNumberFormat="0" applyAlignment="0" applyProtection="0"/>
    <xf numFmtId="0" fontId="36" fillId="0" borderId="176" applyNumberFormat="0" applyFill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8" fillId="14" borderId="173" applyNumberFormat="0" applyAlignment="0" applyProtection="0"/>
    <xf numFmtId="0" fontId="21" fillId="9" borderId="165" applyNumberFormat="0" applyAlignment="0" applyProtection="0"/>
    <xf numFmtId="0" fontId="36" fillId="0" borderId="176" applyNumberFormat="0" applyFill="0" applyAlignment="0" applyProtection="0"/>
    <xf numFmtId="0" fontId="10" fillId="6" borderId="166" applyNumberFormat="0" applyAlignment="0" applyProtection="0"/>
    <xf numFmtId="0" fontId="21" fillId="46" borderId="173" applyNumberFormat="0" applyAlignment="0" applyProtection="0"/>
    <xf numFmtId="0" fontId="36" fillId="0" borderId="177" applyNumberFormat="0" applyFill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52" fillId="62" borderId="173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21" fillId="46" borderId="173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36" fillId="0" borderId="181" applyNumberFormat="0" applyFill="0" applyAlignment="0" applyProtection="0"/>
    <xf numFmtId="0" fontId="36" fillId="0" borderId="168" applyNumberFormat="0" applyFill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40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66" applyNumberFormat="0" applyAlignment="0" applyProtection="0"/>
    <xf numFmtId="0" fontId="29" fillId="14" borderId="175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10" fillId="40" borderId="166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36" fillId="0" borderId="195" applyNumberFormat="0" applyFill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21" fillId="45" borderId="165" applyNumberFormat="0" applyAlignment="0" applyProtection="0"/>
    <xf numFmtId="0" fontId="10" fillId="6" borderId="166" applyNumberFormat="0" applyAlignment="0" applyProtection="0"/>
    <xf numFmtId="0" fontId="21" fillId="9" borderId="183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10" fillId="6" borderId="174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10" fillId="40" borderId="166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10" fillId="40" borderId="166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29" fillId="62" borderId="167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29" fillId="14" borderId="180" applyNumberFormat="0" applyAlignment="0" applyProtection="0"/>
    <xf numFmtId="0" fontId="10" fillId="40" borderId="179" applyNumberFormat="0" applyAlignment="0" applyProtection="0"/>
    <xf numFmtId="0" fontId="18" fillId="14" borderId="178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36" fillId="0" borderId="181" applyNumberFormat="0" applyFill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21" fillId="46" borderId="178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9" fillId="14" borderId="167" applyNumberFormat="0" applyAlignment="0" applyProtection="0"/>
    <xf numFmtId="0" fontId="29" fillId="14" borderId="175" applyNumberFormat="0" applyAlignment="0" applyProtection="0"/>
    <xf numFmtId="0" fontId="21" fillId="46" borderId="183" applyNumberFormat="0" applyAlignment="0" applyProtection="0"/>
    <xf numFmtId="0" fontId="36" fillId="0" borderId="186" applyNumberFormat="0" applyFill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21" fillId="45" borderId="173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21" fillId="46" borderId="173" applyNumberFormat="0" applyAlignment="0" applyProtection="0"/>
    <xf numFmtId="0" fontId="18" fillId="14" borderId="173" applyNumberFormat="0" applyAlignment="0" applyProtection="0"/>
    <xf numFmtId="0" fontId="18" fillId="14" borderId="178" applyNumberFormat="0" applyAlignment="0" applyProtection="0"/>
    <xf numFmtId="0" fontId="18" fillId="14" borderId="173" applyNumberFormat="0" applyAlignment="0" applyProtection="0"/>
    <xf numFmtId="0" fontId="36" fillId="0" borderId="186" applyNumberFormat="0" applyFill="0" applyAlignment="0" applyProtection="0"/>
    <xf numFmtId="0" fontId="10" fillId="6" borderId="174" applyNumberFormat="0" applyAlignment="0" applyProtection="0"/>
    <xf numFmtId="0" fontId="10" fillId="6" borderId="193" applyNumberFormat="0" applyAlignment="0" applyProtection="0"/>
    <xf numFmtId="0" fontId="21" fillId="46" borderId="165" applyNumberFormat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36" fillId="0" borderId="195" applyNumberFormat="0" applyFill="0" applyAlignment="0" applyProtection="0"/>
    <xf numFmtId="0" fontId="18" fillId="14" borderId="165" applyNumberFormat="0" applyAlignment="0" applyProtection="0"/>
    <xf numFmtId="0" fontId="29" fillId="14" borderId="180" applyNumberFormat="0" applyAlignment="0" applyProtection="0"/>
    <xf numFmtId="0" fontId="10" fillId="40" borderId="166" applyNumberFormat="0" applyAlignment="0" applyProtection="0"/>
    <xf numFmtId="0" fontId="36" fillId="0" borderId="168" applyNumberFormat="0" applyFill="0" applyAlignment="0" applyProtection="0"/>
    <xf numFmtId="0" fontId="29" fillId="62" borderId="180" applyNumberFormat="0" applyAlignment="0" applyProtection="0"/>
    <xf numFmtId="0" fontId="10" fillId="40" borderId="184" applyNumberFormat="0" applyAlignment="0" applyProtection="0"/>
    <xf numFmtId="0" fontId="36" fillId="0" borderId="186" applyNumberFormat="0" applyFill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76" applyNumberFormat="0" applyFill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21" fillId="46" borderId="165" applyNumberFormat="0" applyAlignment="0" applyProtection="0"/>
    <xf numFmtId="0" fontId="21" fillId="9" borderId="169" applyNumberFormat="0" applyAlignment="0" applyProtection="0"/>
    <xf numFmtId="0" fontId="10" fillId="6" borderId="170" applyNumberFormat="0" applyAlignment="0" applyProtection="0"/>
    <xf numFmtId="0" fontId="36" fillId="0" borderId="172" applyNumberFormat="0" applyFill="0" applyAlignment="0" applyProtection="0"/>
    <xf numFmtId="0" fontId="21" fillId="9" borderId="173" applyNumberFormat="0" applyAlignment="0" applyProtection="0"/>
    <xf numFmtId="0" fontId="21" fillId="9" borderId="183" applyNumberFormat="0" applyAlignment="0" applyProtection="0"/>
    <xf numFmtId="0" fontId="18" fillId="14" borderId="173" applyNumberFormat="0" applyAlignment="0" applyProtection="0"/>
    <xf numFmtId="0" fontId="21" fillId="9" borderId="165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9" fillId="62" borderId="167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9" fillId="14" borderId="180" applyNumberFormat="0" applyAlignment="0" applyProtection="0"/>
    <xf numFmtId="0" fontId="10" fillId="6" borderId="174" applyNumberFormat="0" applyAlignment="0" applyProtection="0"/>
    <xf numFmtId="0" fontId="18" fillId="14" borderId="165" applyNumberFormat="0" applyAlignment="0" applyProtection="0"/>
    <xf numFmtId="0" fontId="29" fillId="14" borderId="175" applyNumberFormat="0" applyAlignment="0" applyProtection="0"/>
    <xf numFmtId="0" fontId="10" fillId="6" borderId="166" applyNumberFormat="0" applyAlignment="0" applyProtection="0"/>
    <xf numFmtId="0" fontId="21" fillId="9" borderId="173" applyNumberFormat="0" applyAlignment="0" applyProtection="0"/>
    <xf numFmtId="0" fontId="18" fillId="14" borderId="165" applyNumberFormat="0" applyAlignment="0" applyProtection="0"/>
    <xf numFmtId="0" fontId="52" fillId="62" borderId="178" applyNumberFormat="0" applyAlignment="0" applyProtection="0"/>
    <xf numFmtId="0" fontId="52" fillId="62" borderId="173" applyNumberFormat="0" applyAlignment="0" applyProtection="0"/>
    <xf numFmtId="0" fontId="29" fillId="14" borderId="185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52" fillId="62" borderId="165" applyNumberFormat="0" applyAlignment="0" applyProtection="0"/>
    <xf numFmtId="0" fontId="21" fillId="9" borderId="165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18" fillId="14" borderId="165" applyNumberFormat="0" applyAlignment="0" applyProtection="0"/>
    <xf numFmtId="0" fontId="21" fillId="9" borderId="173" applyNumberFormat="0" applyAlignment="0" applyProtection="0"/>
    <xf numFmtId="0" fontId="18" fillId="14" borderId="178" applyNumberFormat="0" applyAlignment="0" applyProtection="0"/>
    <xf numFmtId="0" fontId="52" fillId="62" borderId="178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21" fillId="9" borderId="165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18" fillId="14" borderId="18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9" fillId="14" borderId="180" applyNumberFormat="0" applyAlignment="0" applyProtection="0"/>
    <xf numFmtId="0" fontId="10" fillId="40" borderId="179" applyNumberFormat="0" applyAlignment="0" applyProtection="0"/>
    <xf numFmtId="0" fontId="10" fillId="6" borderId="179" applyNumberFormat="0" applyAlignment="0" applyProtection="0"/>
    <xf numFmtId="0" fontId="21" fillId="9" borderId="192" applyNumberFormat="0" applyAlignment="0" applyProtection="0"/>
    <xf numFmtId="0" fontId="21" fillId="9" borderId="173" applyNumberFormat="0" applyAlignment="0" applyProtection="0"/>
    <xf numFmtId="0" fontId="21" fillId="45" borderId="173" applyNumberFormat="0" applyAlignment="0" applyProtection="0"/>
    <xf numFmtId="0" fontId="21" fillId="9" borderId="173" applyNumberFormat="0" applyAlignment="0" applyProtection="0"/>
    <xf numFmtId="0" fontId="21" fillId="46" borderId="165" applyNumberFormat="0" applyAlignment="0" applyProtection="0"/>
    <xf numFmtId="0" fontId="29" fillId="14" borderId="180" applyNumberFormat="0" applyAlignment="0" applyProtection="0"/>
    <xf numFmtId="0" fontId="18" fillId="14" borderId="173" applyNumberFormat="0" applyAlignment="0" applyProtection="0"/>
    <xf numFmtId="0" fontId="21" fillId="46" borderId="165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9" fillId="14" borderId="180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21" fillId="9" borderId="165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21" fillId="46" borderId="165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10" fillId="40" borderId="166" applyNumberFormat="0" applyAlignment="0" applyProtection="0"/>
    <xf numFmtId="0" fontId="10" fillId="40" borderId="166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21" fillId="45" borderId="165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21" fillId="46" borderId="165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10" fillId="40" borderId="166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21" fillId="45" borderId="165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21" fillId="45" borderId="173" applyNumberFormat="0" applyAlignment="0" applyProtection="0"/>
    <xf numFmtId="0" fontId="21" fillId="46" borderId="178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10" fillId="40" borderId="179" applyNumberFormat="0" applyAlignment="0" applyProtection="0"/>
    <xf numFmtId="0" fontId="10" fillId="6" borderId="179" applyNumberFormat="0" applyAlignment="0" applyProtection="0"/>
    <xf numFmtId="0" fontId="21" fillId="9" borderId="173" applyNumberFormat="0" applyAlignment="0" applyProtection="0"/>
    <xf numFmtId="0" fontId="36" fillId="0" borderId="181" applyNumberFormat="0" applyFill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10" fillId="6" borderId="179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9" fillId="14" borderId="167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18" fillId="14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52" fillId="62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52" fillId="62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52" fillId="62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36" fillId="0" borderId="181" applyNumberFormat="0" applyFill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1" fillId="9" borderId="178" applyNumberFormat="0" applyAlignment="0" applyProtection="0"/>
    <xf numFmtId="0" fontId="18" fillId="14" borderId="173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18" fillId="14" borderId="173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10" fillId="40" borderId="174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9" fillId="14" borderId="194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21" fillId="45" borderId="178" applyNumberFormat="0" applyAlignment="0" applyProtection="0"/>
    <xf numFmtId="0" fontId="36" fillId="0" borderId="186" applyNumberFormat="0" applyFill="0" applyAlignment="0" applyProtection="0"/>
    <xf numFmtId="0" fontId="21" fillId="45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1" fillId="9" borderId="173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18" fillId="14" borderId="169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8" fillId="14" borderId="165" applyNumberFormat="0" applyAlignment="0" applyProtection="0"/>
    <xf numFmtId="0" fontId="18" fillId="14" borderId="173" applyNumberFormat="0" applyAlignment="0" applyProtection="0"/>
    <xf numFmtId="0" fontId="21" fillId="46" borderId="173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52" fillId="62" borderId="173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36" fillId="0" borderId="181" applyNumberFormat="0" applyFill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18" fillId="14" borderId="178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18" fillId="14" borderId="192" applyNumberFormat="0" applyAlignment="0" applyProtection="0"/>
    <xf numFmtId="0" fontId="18" fillId="14" borderId="173" applyNumberFormat="0" applyAlignment="0" applyProtection="0"/>
    <xf numFmtId="0" fontId="21" fillId="45" borderId="173" applyNumberFormat="0" applyAlignment="0" applyProtection="0"/>
    <xf numFmtId="0" fontId="21" fillId="9" borderId="173" applyNumberFormat="0" applyAlignment="0" applyProtection="0"/>
    <xf numFmtId="0" fontId="21" fillId="46" borderId="165" applyNumberFormat="0" applyAlignment="0" applyProtection="0"/>
    <xf numFmtId="0" fontId="10" fillId="6" borderId="174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18" fillId="14" borderId="173" applyNumberFormat="0" applyAlignment="0" applyProtection="0"/>
    <xf numFmtId="0" fontId="29" fillId="14" borderId="180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21" fillId="9" borderId="165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36" fillId="0" borderId="186" applyNumberFormat="0" applyFill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1" fillId="46" borderId="173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65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1" fillId="46" borderId="173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10" fillId="40" borderId="174" applyNumberFormat="0" applyAlignment="0" applyProtection="0"/>
    <xf numFmtId="0" fontId="10" fillId="40" borderId="179" applyNumberFormat="0" applyAlignment="0" applyProtection="0"/>
    <xf numFmtId="0" fontId="29" fillId="14" borderId="175" applyNumberFormat="0" applyAlignment="0" applyProtection="0"/>
    <xf numFmtId="0" fontId="36" fillId="0" borderId="168" applyNumberFormat="0" applyFill="0" applyAlignment="0" applyProtection="0"/>
    <xf numFmtId="0" fontId="10" fillId="6" borderId="179" applyNumberFormat="0" applyAlignment="0" applyProtection="0"/>
    <xf numFmtId="0" fontId="36" fillId="0" borderId="177" applyNumberFormat="0" applyFill="0" applyAlignment="0" applyProtection="0"/>
    <xf numFmtId="0" fontId="10" fillId="6" borderId="174" applyNumberFormat="0" applyAlignment="0" applyProtection="0"/>
    <xf numFmtId="0" fontId="21" fillId="46" borderId="178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21" fillId="9" borderId="165" applyNumberFormat="0" applyAlignment="0" applyProtection="0"/>
    <xf numFmtId="0" fontId="29" fillId="14" borderId="18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1" fillId="46" borderId="165" applyNumberFormat="0" applyAlignment="0" applyProtection="0"/>
    <xf numFmtId="0" fontId="21" fillId="9" borderId="165" applyNumberFormat="0" applyAlignment="0" applyProtection="0"/>
    <xf numFmtId="0" fontId="21" fillId="46" borderId="165" applyNumberFormat="0" applyAlignment="0" applyProtection="0"/>
    <xf numFmtId="0" fontId="29" fillId="14" borderId="167" applyNumberFormat="0" applyAlignment="0" applyProtection="0"/>
    <xf numFmtId="0" fontId="21" fillId="46" borderId="165" applyNumberFormat="0" applyAlignment="0" applyProtection="0"/>
    <xf numFmtId="0" fontId="21" fillId="45" borderId="165" applyNumberFormat="0" applyAlignment="0" applyProtection="0"/>
    <xf numFmtId="0" fontId="10" fillId="40" borderId="166" applyNumberFormat="0" applyAlignment="0" applyProtection="0"/>
    <xf numFmtId="0" fontId="10" fillId="40" borderId="166" applyNumberFormat="0" applyAlignment="0" applyProtection="0"/>
    <xf numFmtId="0" fontId="10" fillId="40" borderId="166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52" fillId="62" borderId="165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52" fillId="62" borderId="165" applyNumberFormat="0" applyAlignment="0" applyProtection="0"/>
    <xf numFmtId="0" fontId="29" fillId="14" borderId="167" applyNumberFormat="0" applyAlignment="0" applyProtection="0"/>
    <xf numFmtId="0" fontId="18" fillId="14" borderId="173" applyNumberFormat="0" applyAlignment="0" applyProtection="0"/>
    <xf numFmtId="0" fontId="18" fillId="14" borderId="165" applyNumberFormat="0" applyAlignment="0" applyProtection="0"/>
    <xf numFmtId="0" fontId="29" fillId="14" borderId="180" applyNumberFormat="0" applyAlignment="0" applyProtection="0"/>
    <xf numFmtId="0" fontId="10" fillId="6" borderId="166" applyNumberFormat="0" applyAlignment="0" applyProtection="0"/>
    <xf numFmtId="0" fontId="36" fillId="0" borderId="181" applyNumberFormat="0" applyFill="0" applyAlignment="0" applyProtection="0"/>
    <xf numFmtId="0" fontId="52" fillId="62" borderId="165" applyNumberFormat="0" applyAlignment="0" applyProtection="0"/>
    <xf numFmtId="0" fontId="21" fillId="9" borderId="178" applyNumberFormat="0" applyAlignment="0" applyProtection="0"/>
    <xf numFmtId="0" fontId="36" fillId="0" borderId="168" applyNumberFormat="0" applyFill="0" applyAlignment="0" applyProtection="0"/>
    <xf numFmtId="0" fontId="36" fillId="0" borderId="181" applyNumberFormat="0" applyFill="0" applyAlignment="0" applyProtection="0"/>
    <xf numFmtId="0" fontId="21" fillId="46" borderId="178" applyNumberFormat="0" applyAlignment="0" applyProtection="0"/>
    <xf numFmtId="0" fontId="29" fillId="14" borderId="180" applyNumberFormat="0" applyAlignment="0" applyProtection="0"/>
    <xf numFmtId="0" fontId="36" fillId="0" borderId="195" applyNumberFormat="0" applyFill="0" applyAlignment="0" applyProtection="0"/>
    <xf numFmtId="0" fontId="10" fillId="6" borderId="174" applyNumberFormat="0" applyAlignment="0" applyProtection="0"/>
    <xf numFmtId="0" fontId="29" fillId="14" borderId="180" applyNumberFormat="0" applyAlignment="0" applyProtection="0"/>
    <xf numFmtId="0" fontId="10" fillId="40" borderId="166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18" fillId="14" borderId="165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29" fillId="62" borderId="175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36" fillId="0" borderId="176" applyNumberFormat="0" applyFill="0" applyAlignment="0" applyProtection="0"/>
    <xf numFmtId="0" fontId="10" fillId="40" borderId="193" applyNumberFormat="0" applyAlignment="0" applyProtection="0"/>
    <xf numFmtId="0" fontId="18" fillId="14" borderId="165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29" fillId="14" borderId="185" applyNumberFormat="0" applyAlignment="0" applyProtection="0"/>
    <xf numFmtId="0" fontId="18" fillId="14" borderId="173" applyNumberFormat="0" applyAlignment="0" applyProtection="0"/>
    <xf numFmtId="0" fontId="29" fillId="62" borderId="175" applyNumberFormat="0" applyAlignment="0" applyProtection="0"/>
    <xf numFmtId="0" fontId="21" fillId="46" borderId="173" applyNumberFormat="0" applyAlignment="0" applyProtection="0"/>
    <xf numFmtId="0" fontId="18" fillId="14" borderId="173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36" fillId="0" borderId="176" applyNumberFormat="0" applyFill="0" applyAlignment="0" applyProtection="0"/>
    <xf numFmtId="0" fontId="10" fillId="6" borderId="184" applyNumberFormat="0" applyAlignment="0" applyProtection="0"/>
    <xf numFmtId="0" fontId="18" fillId="14" borderId="192" applyNumberFormat="0" applyAlignment="0" applyProtection="0"/>
    <xf numFmtId="0" fontId="36" fillId="0" borderId="186" applyNumberFormat="0" applyFill="0" applyAlignment="0" applyProtection="0"/>
    <xf numFmtId="0" fontId="10" fillId="40" borderId="179" applyNumberFormat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9" fillId="62" borderId="180" applyNumberFormat="0" applyAlignment="0" applyProtection="0"/>
    <xf numFmtId="0" fontId="10" fillId="6" borderId="179" applyNumberFormat="0" applyAlignment="0" applyProtection="0"/>
    <xf numFmtId="0" fontId="21" fillId="9" borderId="183" applyNumberFormat="0" applyAlignment="0" applyProtection="0"/>
    <xf numFmtId="0" fontId="18" fillId="14" borderId="178" applyNumberFormat="0" applyAlignment="0" applyProtection="0"/>
    <xf numFmtId="0" fontId="10" fillId="6" borderId="193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21" fillId="45" borderId="173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21" fillId="46" borderId="173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21" fillId="46" borderId="173" applyNumberFormat="0" applyAlignment="0" applyProtection="0"/>
    <xf numFmtId="0" fontId="10" fillId="6" borderId="174" applyNumberFormat="0" applyAlignment="0" applyProtection="0"/>
    <xf numFmtId="0" fontId="21" fillId="46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8" fillId="14" borderId="178" applyNumberFormat="0" applyAlignment="0" applyProtection="0"/>
    <xf numFmtId="0" fontId="21" fillId="46" borderId="165" applyNumberFormat="0" applyAlignment="0" applyProtection="0"/>
    <xf numFmtId="0" fontId="10" fillId="6" borderId="174" applyNumberFormat="0" applyAlignment="0" applyProtection="0"/>
    <xf numFmtId="0" fontId="29" fillId="14" borderId="185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21" fillId="46" borderId="178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10" fillId="6" borderId="166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10" fillId="6" borderId="174" applyNumberFormat="0" applyAlignment="0" applyProtection="0"/>
    <xf numFmtId="0" fontId="21" fillId="46" borderId="173" applyNumberFormat="0" applyAlignment="0" applyProtection="0"/>
    <xf numFmtId="0" fontId="21" fillId="9" borderId="178" applyNumberFormat="0" applyAlignment="0" applyProtection="0"/>
    <xf numFmtId="0" fontId="36" fillId="0" borderId="176" applyNumberFormat="0" applyFill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36" fillId="0" borderId="176" applyNumberFormat="0" applyFill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21" fillId="9" borderId="165" applyNumberFormat="0" applyAlignment="0" applyProtection="0"/>
    <xf numFmtId="0" fontId="36" fillId="0" borderId="186" applyNumberFormat="0" applyFill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29" fillId="14" borderId="167" applyNumberFormat="0" applyAlignment="0" applyProtection="0"/>
    <xf numFmtId="0" fontId="21" fillId="9" borderId="178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21" fillId="46" borderId="178" applyNumberFormat="0" applyAlignment="0" applyProtection="0"/>
    <xf numFmtId="0" fontId="36" fillId="0" borderId="168" applyNumberFormat="0" applyFill="0" applyAlignment="0" applyProtection="0"/>
    <xf numFmtId="0" fontId="18" fillId="14" borderId="178" applyNumberFormat="0" applyAlignment="0" applyProtection="0"/>
    <xf numFmtId="0" fontId="10" fillId="40" borderId="179" applyNumberFormat="0" applyAlignment="0" applyProtection="0"/>
    <xf numFmtId="0" fontId="21" fillId="9" borderId="178" applyNumberFormat="0" applyAlignment="0" applyProtection="0"/>
    <xf numFmtId="0" fontId="36" fillId="0" borderId="176" applyNumberFormat="0" applyFill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45" borderId="165" applyNumberFormat="0" applyAlignment="0" applyProtection="0"/>
    <xf numFmtId="0" fontId="10" fillId="40" borderId="166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52" fillId="62" borderId="165" applyNumberFormat="0" applyAlignment="0" applyProtection="0"/>
    <xf numFmtId="0" fontId="36" fillId="0" borderId="168" applyNumberFormat="0" applyFill="0" applyAlignment="0" applyProtection="0"/>
    <xf numFmtId="0" fontId="36" fillId="0" borderId="186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36" fillId="0" borderId="186" applyNumberFormat="0" applyFill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36" fillId="0" borderId="186" applyNumberFormat="0" applyFill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0" fillId="40" borderId="166" applyNumberFormat="0" applyAlignment="0" applyProtection="0"/>
    <xf numFmtId="0" fontId="21" fillId="45" borderId="165" applyNumberFormat="0" applyAlignment="0" applyProtection="0"/>
    <xf numFmtId="0" fontId="21" fillId="46" borderId="165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21" fillId="46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21" fillId="46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21" fillId="46" borderId="165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21" fillId="46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21" fillId="45" borderId="165" applyNumberFormat="0" applyAlignment="0" applyProtection="0"/>
    <xf numFmtId="0" fontId="10" fillId="6" borderId="166" applyNumberFormat="0" applyAlignment="0" applyProtection="0"/>
    <xf numFmtId="0" fontId="10" fillId="40" borderId="166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21" fillId="46" borderId="165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18" fillId="14" borderId="183" applyNumberFormat="0" applyAlignment="0" applyProtection="0"/>
    <xf numFmtId="0" fontId="18" fillId="14" borderId="178" applyNumberFormat="0" applyAlignment="0" applyProtection="0"/>
    <xf numFmtId="0" fontId="10" fillId="6" borderId="174" applyNumberFormat="0" applyAlignment="0" applyProtection="0"/>
    <xf numFmtId="0" fontId="29" fillId="14" borderId="180" applyNumberFormat="0" applyAlignment="0" applyProtection="0"/>
    <xf numFmtId="0" fontId="21" fillId="9" borderId="173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21" fillId="46" borderId="165" applyNumberFormat="0" applyAlignment="0" applyProtection="0"/>
    <xf numFmtId="0" fontId="29" fillId="14" borderId="167" applyNumberFormat="0" applyAlignment="0" applyProtection="0"/>
    <xf numFmtId="0" fontId="21" fillId="46" borderId="165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21" fillId="46" borderId="165" applyNumberFormat="0" applyAlignment="0" applyProtection="0"/>
    <xf numFmtId="0" fontId="18" fillId="14" borderId="165" applyNumberFormat="0" applyAlignment="0" applyProtection="0"/>
    <xf numFmtId="0" fontId="21" fillId="46" borderId="165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10" fillId="40" borderId="166" applyNumberFormat="0" applyAlignment="0" applyProtection="0"/>
    <xf numFmtId="0" fontId="10" fillId="40" borderId="166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10" fillId="40" borderId="166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18" fillId="14" borderId="183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0" fillId="40" borderId="166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10" fillId="40" borderId="166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10" fillId="40" borderId="166" applyNumberFormat="0" applyAlignment="0" applyProtection="0"/>
    <xf numFmtId="0" fontId="21" fillId="9" borderId="165" applyNumberFormat="0" applyAlignment="0" applyProtection="0"/>
    <xf numFmtId="0" fontId="29" fillId="62" borderId="167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10" fillId="40" borderId="166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10" fillId="40" borderId="166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21" fillId="46" borderId="165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10" fillId="6" borderId="184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21" fillId="46" borderId="178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10" fillId="40" borderId="193" applyNumberFormat="0" applyAlignment="0" applyProtection="0"/>
    <xf numFmtId="0" fontId="29" fillId="14" borderId="185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1" fillId="45" borderId="178" applyNumberFormat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5" borderId="173" applyNumberFormat="0" applyAlignment="0" applyProtection="0"/>
    <xf numFmtId="0" fontId="21" fillId="45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52" fillId="62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52" fillId="62" borderId="173" applyNumberFormat="0" applyAlignment="0" applyProtection="0"/>
    <xf numFmtId="0" fontId="52" fillId="62" borderId="173" applyNumberFormat="0" applyAlignment="0" applyProtection="0"/>
    <xf numFmtId="0" fontId="52" fillId="62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9" fillId="14" borderId="180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21" fillId="46" borderId="178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21" fillId="46" borderId="178" applyNumberFormat="0" applyAlignment="0" applyProtection="0"/>
    <xf numFmtId="0" fontId="36" fillId="0" borderId="182" applyNumberFormat="0" applyFill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10" fillId="40" borderId="174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36" fillId="0" borderId="177" applyNumberFormat="0" applyFill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21" fillId="9" borderId="183" applyNumberFormat="0" applyAlignment="0" applyProtection="0"/>
    <xf numFmtId="0" fontId="10" fillId="6" borderId="193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5" borderId="173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10" fillId="40" borderId="174" applyNumberFormat="0" applyAlignment="0" applyProtection="0"/>
    <xf numFmtId="0" fontId="21" fillId="9" borderId="173" applyNumberFormat="0" applyAlignment="0" applyProtection="0"/>
    <xf numFmtId="0" fontId="10" fillId="40" borderId="174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10" fillId="40" borderId="174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10" fillId="40" borderId="174" applyNumberFormat="0" applyAlignment="0" applyProtection="0"/>
    <xf numFmtId="0" fontId="21" fillId="46" borderId="173" applyNumberFormat="0" applyAlignment="0" applyProtection="0"/>
    <xf numFmtId="0" fontId="10" fillId="6" borderId="174" applyNumberFormat="0" applyAlignment="0" applyProtection="0"/>
    <xf numFmtId="0" fontId="21" fillId="46" borderId="173" applyNumberFormat="0" applyAlignment="0" applyProtection="0"/>
    <xf numFmtId="0" fontId="10" fillId="6" borderId="174" applyNumberFormat="0" applyAlignment="0" applyProtection="0"/>
    <xf numFmtId="0" fontId="10" fillId="40" borderId="174" applyNumberFormat="0" applyAlignment="0" applyProtection="0"/>
    <xf numFmtId="0" fontId="21" fillId="45" borderId="178" applyNumberFormat="0" applyAlignment="0" applyProtection="0"/>
    <xf numFmtId="0" fontId="21" fillId="9" borderId="183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1" fillId="45" borderId="178" applyNumberFormat="0" applyAlignment="0" applyProtection="0"/>
    <xf numFmtId="0" fontId="10" fillId="40" borderId="179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10" fillId="6" borderId="174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10" fillId="40" borderId="179" applyNumberFormat="0" applyAlignment="0" applyProtection="0"/>
    <xf numFmtId="0" fontId="21" fillId="46" borderId="183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10" fillId="6" borderId="184" applyNumberFormat="0" applyAlignment="0" applyProtection="0"/>
    <xf numFmtId="0" fontId="29" fillId="14" borderId="180" applyNumberFormat="0" applyAlignment="0" applyProtection="0"/>
    <xf numFmtId="0" fontId="10" fillId="40" borderId="179" applyNumberFormat="0" applyAlignment="0" applyProtection="0"/>
    <xf numFmtId="0" fontId="21" fillId="46" borderId="178" applyNumberFormat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18" fillId="14" borderId="173" applyNumberFormat="0" applyAlignment="0" applyProtection="0"/>
    <xf numFmtId="0" fontId="10" fillId="6" borderId="179" applyNumberFormat="0" applyAlignment="0" applyProtection="0"/>
    <xf numFmtId="0" fontId="21" fillId="45" borderId="173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21" fillId="9" borderId="183" applyNumberFormat="0" applyAlignment="0" applyProtection="0"/>
    <xf numFmtId="0" fontId="18" fillId="14" borderId="192" applyNumberFormat="0" applyAlignment="0" applyProtection="0"/>
    <xf numFmtId="0" fontId="36" fillId="0" borderId="186" applyNumberFormat="0" applyFill="0" applyAlignment="0" applyProtection="0"/>
    <xf numFmtId="0" fontId="29" fillId="14" borderId="194" applyNumberFormat="0" applyAlignment="0" applyProtection="0"/>
    <xf numFmtId="0" fontId="36" fillId="0" borderId="186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10" fillId="40" borderId="184" applyNumberFormat="0" applyAlignment="0" applyProtection="0"/>
    <xf numFmtId="0" fontId="21" fillId="9" borderId="169" applyNumberFormat="0" applyAlignment="0" applyProtection="0"/>
    <xf numFmtId="0" fontId="36" fillId="0" borderId="168" applyNumberFormat="0" applyFill="0" applyAlignment="0" applyProtection="0"/>
    <xf numFmtId="0" fontId="18" fillId="14" borderId="178" applyNumberFormat="0" applyAlignment="0" applyProtection="0"/>
    <xf numFmtId="0" fontId="10" fillId="6" borderId="166" applyNumberFormat="0" applyAlignment="0" applyProtection="0"/>
    <xf numFmtId="0" fontId="36" fillId="0" borderId="181" applyNumberFormat="0" applyFill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29" fillId="14" borderId="167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10" fillId="6" borderId="166" applyNumberFormat="0" applyAlignment="0" applyProtection="0"/>
    <xf numFmtId="0" fontId="36" fillId="0" borderId="195" applyNumberFormat="0" applyFill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21" fillId="46" borderId="173" applyNumberFormat="0" applyAlignment="0" applyProtection="0"/>
    <xf numFmtId="0" fontId="29" fillId="14" borderId="167" applyNumberFormat="0" applyAlignment="0" applyProtection="0"/>
    <xf numFmtId="0" fontId="21" fillId="46" borderId="165" applyNumberFormat="0" applyAlignment="0" applyProtection="0"/>
    <xf numFmtId="0" fontId="18" fillId="14" borderId="165" applyNumberFormat="0" applyAlignment="0" applyProtection="0"/>
    <xf numFmtId="0" fontId="10" fillId="40" borderId="166" applyNumberFormat="0" applyAlignment="0" applyProtection="0"/>
    <xf numFmtId="0" fontId="36" fillId="0" borderId="176" applyNumberFormat="0" applyFill="0" applyAlignment="0" applyProtection="0"/>
    <xf numFmtId="0" fontId="21" fillId="9" borderId="178" applyNumberFormat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10" fillId="6" borderId="184" applyNumberFormat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21" fillId="45" borderId="178" applyNumberFormat="0" applyAlignment="0" applyProtection="0"/>
    <xf numFmtId="0" fontId="10" fillId="40" borderId="166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52" fillId="62" borderId="165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6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10" fillId="40" borderId="179" applyNumberFormat="0" applyAlignment="0" applyProtection="0"/>
    <xf numFmtId="0" fontId="29" fillId="14" borderId="180" applyNumberFormat="0" applyAlignment="0" applyProtection="0"/>
    <xf numFmtId="0" fontId="29" fillId="14" borderId="185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8" fillId="14" borderId="183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21" fillId="45" borderId="173" applyNumberFormat="0" applyAlignment="0" applyProtection="0"/>
    <xf numFmtId="0" fontId="18" fillId="14" borderId="178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10" fillId="40" borderId="174" applyNumberFormat="0" applyAlignment="0" applyProtection="0"/>
    <xf numFmtId="0" fontId="29" fillId="62" borderId="180" applyNumberFormat="0" applyAlignment="0" applyProtection="0"/>
    <xf numFmtId="0" fontId="10" fillId="40" borderId="174" applyNumberFormat="0" applyAlignment="0" applyProtection="0"/>
    <xf numFmtId="0" fontId="10" fillId="6" borderId="174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21" fillId="9" borderId="165" applyNumberFormat="0" applyAlignment="0" applyProtection="0"/>
    <xf numFmtId="0" fontId="36" fillId="0" borderId="181" applyNumberFormat="0" applyFill="0" applyAlignment="0" applyProtection="0"/>
    <xf numFmtId="0" fontId="21" fillId="9" borderId="165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29" fillId="14" borderId="167" applyNumberFormat="0" applyAlignment="0" applyProtection="0"/>
    <xf numFmtId="0" fontId="21" fillId="9" borderId="173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52" fillId="62" borderId="173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18" fillId="14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21" fillId="9" borderId="154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0" fillId="40" borderId="166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10" fillId="6" borderId="155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29" fillId="14" borderId="156" applyNumberFormat="0" applyAlignment="0" applyProtection="0"/>
    <xf numFmtId="0" fontId="10" fillId="40" borderId="174" applyNumberFormat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57" applyNumberFormat="0" applyFill="0" applyAlignment="0" applyProtection="0"/>
    <xf numFmtId="0" fontId="36" fillId="0" borderId="176" applyNumberFormat="0" applyFill="0" applyAlignment="0" applyProtection="0"/>
    <xf numFmtId="0" fontId="29" fillId="14" borderId="180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18" fillId="14" borderId="165" applyNumberFormat="0" applyAlignment="0" applyProtection="0"/>
    <xf numFmtId="0" fontId="10" fillId="40" borderId="179" applyNumberFormat="0" applyAlignment="0" applyProtection="0"/>
    <xf numFmtId="0" fontId="36" fillId="0" borderId="176" applyNumberFormat="0" applyFill="0" applyAlignment="0" applyProtection="0"/>
    <xf numFmtId="0" fontId="21" fillId="9" borderId="178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10" fillId="6" borderId="174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29" fillId="14" borderId="185" applyNumberFormat="0" applyAlignment="0" applyProtection="0"/>
    <xf numFmtId="0" fontId="29" fillId="14" borderId="194" applyNumberFormat="0" applyAlignment="0" applyProtection="0"/>
    <xf numFmtId="0" fontId="21" fillId="46" borderId="173" applyNumberFormat="0" applyAlignment="0" applyProtection="0"/>
    <xf numFmtId="0" fontId="29" fillId="14" borderId="194" applyNumberFormat="0" applyAlignment="0" applyProtection="0"/>
    <xf numFmtId="0" fontId="21" fillId="9" borderId="173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21" fillId="9" borderId="178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18" fillId="14" borderId="178" applyNumberFormat="0" applyAlignment="0" applyProtection="0"/>
    <xf numFmtId="0" fontId="36" fillId="0" borderId="186" applyNumberFormat="0" applyFill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29" fillId="14" borderId="175" applyNumberFormat="0" applyAlignment="0" applyProtection="0"/>
    <xf numFmtId="0" fontId="29" fillId="14" borderId="185" applyNumberFormat="0" applyAlignment="0" applyProtection="0"/>
    <xf numFmtId="0" fontId="29" fillId="62" borderId="180" applyNumberFormat="0" applyAlignment="0" applyProtection="0"/>
    <xf numFmtId="0" fontId="29" fillId="14" borderId="180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1" fillId="46" borderId="173" applyNumberFormat="0" applyAlignment="0" applyProtection="0"/>
    <xf numFmtId="0" fontId="18" fillId="14" borderId="173" applyNumberFormat="0" applyAlignment="0" applyProtection="0"/>
    <xf numFmtId="0" fontId="21" fillId="9" borderId="192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18" fillId="14" borderId="178" applyNumberFormat="0" applyAlignment="0" applyProtection="0"/>
    <xf numFmtId="0" fontId="10" fillId="6" borderId="184" applyNumberFormat="0" applyAlignment="0" applyProtection="0"/>
    <xf numFmtId="0" fontId="29" fillId="14" borderId="180" applyNumberFormat="0" applyAlignment="0" applyProtection="0"/>
    <xf numFmtId="0" fontId="21" fillId="9" borderId="173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29" fillId="62" borderId="167" applyNumberFormat="0" applyAlignment="0" applyProtection="0"/>
    <xf numFmtId="0" fontId="36" fillId="0" borderId="195" applyNumberFormat="0" applyFill="0" applyAlignment="0" applyProtection="0"/>
    <xf numFmtId="0" fontId="10" fillId="40" borderId="174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29" fillId="14" borderId="180" applyNumberFormat="0" applyAlignment="0" applyProtection="0"/>
    <xf numFmtId="0" fontId="21" fillId="9" borderId="173" applyNumberFormat="0" applyAlignment="0" applyProtection="0"/>
    <xf numFmtId="0" fontId="18" fillId="14" borderId="178" applyNumberFormat="0" applyAlignment="0" applyProtection="0"/>
    <xf numFmtId="0" fontId="21" fillId="46" borderId="173" applyNumberFormat="0" applyAlignment="0" applyProtection="0"/>
    <xf numFmtId="0" fontId="29" fillId="14" borderId="175" applyNumberFormat="0" applyAlignment="0" applyProtection="0"/>
    <xf numFmtId="0" fontId="21" fillId="46" borderId="183" applyNumberFormat="0" applyAlignment="0" applyProtection="0"/>
    <xf numFmtId="0" fontId="29" fillId="14" borderId="175" applyNumberFormat="0" applyAlignment="0" applyProtection="0"/>
    <xf numFmtId="0" fontId="18" fillId="14" borderId="165" applyNumberFormat="0" applyAlignment="0" applyProtection="0"/>
    <xf numFmtId="0" fontId="10" fillId="6" borderId="174" applyNumberFormat="0" applyAlignment="0" applyProtection="0"/>
    <xf numFmtId="0" fontId="10" fillId="6" borderId="179" applyNumberFormat="0" applyAlignment="0" applyProtection="0"/>
    <xf numFmtId="0" fontId="21" fillId="9" borderId="173" applyNumberFormat="0" applyAlignment="0" applyProtection="0"/>
    <xf numFmtId="0" fontId="36" fillId="0" borderId="186" applyNumberFormat="0" applyFill="0" applyAlignment="0" applyProtection="0"/>
    <xf numFmtId="0" fontId="29" fillId="62" borderId="180" applyNumberFormat="0" applyAlignment="0" applyProtection="0"/>
    <xf numFmtId="0" fontId="21" fillId="9" borderId="178" applyNumberFormat="0" applyAlignment="0" applyProtection="0"/>
    <xf numFmtId="0" fontId="18" fillId="14" borderId="173" applyNumberFormat="0" applyAlignment="0" applyProtection="0"/>
    <xf numFmtId="0" fontId="21" fillId="46" borderId="178" applyNumberFormat="0" applyAlignment="0" applyProtection="0"/>
    <xf numFmtId="0" fontId="52" fillId="62" borderId="178" applyNumberFormat="0" applyAlignment="0" applyProtection="0"/>
    <xf numFmtId="0" fontId="36" fillId="0" borderId="186" applyNumberFormat="0" applyFill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10" fillId="6" borderId="174" applyNumberFormat="0" applyAlignment="0" applyProtection="0"/>
    <xf numFmtId="0" fontId="10" fillId="6" borderId="166" applyNumberFormat="0" applyAlignment="0" applyProtection="0"/>
    <xf numFmtId="0" fontId="21" fillId="45" borderId="173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10" fillId="40" borderId="174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18" fillId="14" borderId="173" applyNumberFormat="0" applyAlignment="0" applyProtection="0"/>
    <xf numFmtId="0" fontId="21" fillId="9" borderId="192" applyNumberFormat="0" applyAlignment="0" applyProtection="0"/>
    <xf numFmtId="0" fontId="21" fillId="46" borderId="192" applyNumberFormat="0" applyAlignment="0" applyProtection="0"/>
    <xf numFmtId="0" fontId="18" fillId="14" borderId="183" applyNumberFormat="0" applyAlignment="0" applyProtection="0"/>
    <xf numFmtId="0" fontId="21" fillId="46" borderId="173" applyNumberFormat="0" applyAlignment="0" applyProtection="0"/>
    <xf numFmtId="0" fontId="36" fillId="0" borderId="176" applyNumberFormat="0" applyFill="0" applyAlignment="0" applyProtection="0"/>
    <xf numFmtId="0" fontId="18" fillId="14" borderId="178" applyNumberFormat="0" applyAlignment="0" applyProtection="0"/>
    <xf numFmtId="0" fontId="18" fillId="14" borderId="165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10" fillId="6" borderId="184" applyNumberFormat="0" applyAlignment="0" applyProtection="0"/>
    <xf numFmtId="0" fontId="21" fillId="45" borderId="173" applyNumberFormat="0" applyAlignment="0" applyProtection="0"/>
    <xf numFmtId="0" fontId="29" fillId="62" borderId="167" applyNumberFormat="0" applyAlignment="0" applyProtection="0"/>
    <xf numFmtId="0" fontId="36" fillId="0" borderId="168" applyNumberFormat="0" applyFill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52" fillId="62" borderId="178" applyNumberFormat="0" applyAlignment="0" applyProtection="0"/>
    <xf numFmtId="0" fontId="18" fillId="14" borderId="165" applyNumberFormat="0" applyAlignment="0" applyProtection="0"/>
    <xf numFmtId="0" fontId="21" fillId="46" borderId="165" applyNumberFormat="0" applyAlignment="0" applyProtection="0"/>
    <xf numFmtId="0" fontId="29" fillId="14" borderId="175" applyNumberFormat="0" applyAlignment="0" applyProtection="0"/>
    <xf numFmtId="0" fontId="10" fillId="40" borderId="179" applyNumberFormat="0" applyAlignment="0" applyProtection="0"/>
    <xf numFmtId="0" fontId="18" fillId="14" borderId="178" applyNumberFormat="0" applyAlignment="0" applyProtection="0"/>
    <xf numFmtId="0" fontId="29" fillId="14" borderId="194" applyNumberFormat="0" applyAlignment="0" applyProtection="0"/>
    <xf numFmtId="0" fontId="10" fillId="6" borderId="184" applyNumberFormat="0" applyAlignment="0" applyProtection="0"/>
    <xf numFmtId="0" fontId="18" fillId="14" borderId="173" applyNumberFormat="0" applyAlignment="0" applyProtection="0"/>
    <xf numFmtId="0" fontId="36" fillId="0" borderId="168" applyNumberFormat="0" applyFill="0" applyAlignment="0" applyProtection="0"/>
    <xf numFmtId="0" fontId="21" fillId="9" borderId="178" applyNumberFormat="0" applyAlignment="0" applyProtection="0"/>
    <xf numFmtId="0" fontId="18" fillId="14" borderId="192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10" fillId="6" borderId="179" applyNumberFormat="0" applyAlignment="0" applyProtection="0"/>
    <xf numFmtId="0" fontId="18" fillId="14" borderId="165" applyNumberFormat="0" applyAlignment="0" applyProtection="0"/>
    <xf numFmtId="0" fontId="36" fillId="0" borderId="177" applyNumberFormat="0" applyFill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36" fillId="0" borderId="186" applyNumberFormat="0" applyFill="0" applyAlignment="0" applyProtection="0"/>
    <xf numFmtId="0" fontId="36" fillId="0" borderId="176" applyNumberFormat="0" applyFill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36" fillId="0" borderId="181" applyNumberFormat="0" applyFill="0" applyAlignment="0" applyProtection="0"/>
    <xf numFmtId="0" fontId="10" fillId="40" borderId="174" applyNumberFormat="0" applyAlignment="0" applyProtection="0"/>
    <xf numFmtId="0" fontId="21" fillId="46" borderId="165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1" fillId="46" borderId="173" applyNumberFormat="0" applyAlignment="0" applyProtection="0"/>
    <xf numFmtId="0" fontId="29" fillId="14" borderId="185" applyNumberFormat="0" applyAlignment="0" applyProtection="0"/>
    <xf numFmtId="0" fontId="10" fillId="6" borderId="179" applyNumberFormat="0" applyAlignment="0" applyProtection="0"/>
    <xf numFmtId="0" fontId="21" fillId="9" borderId="183" applyNumberFormat="0" applyAlignment="0" applyProtection="0"/>
    <xf numFmtId="0" fontId="29" fillId="14" borderId="175" applyNumberFormat="0" applyAlignment="0" applyProtection="0"/>
    <xf numFmtId="0" fontId="36" fillId="0" borderId="168" applyNumberFormat="0" applyFill="0" applyAlignment="0" applyProtection="0"/>
    <xf numFmtId="0" fontId="18" fillId="14" borderId="178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1" fillId="9" borderId="173" applyNumberFormat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29" fillId="14" borderId="185" applyNumberFormat="0" applyAlignment="0" applyProtection="0"/>
    <xf numFmtId="0" fontId="10" fillId="6" borderId="174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52" fillId="62" borderId="173" applyNumberFormat="0" applyAlignment="0" applyProtection="0"/>
    <xf numFmtId="0" fontId="10" fillId="40" borderId="184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36" fillId="0" borderId="176" applyNumberFormat="0" applyFill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10" fillId="6" borderId="179" applyNumberFormat="0" applyAlignment="0" applyProtection="0"/>
    <xf numFmtId="0" fontId="36" fillId="0" borderId="176" applyNumberFormat="0" applyFill="0" applyAlignment="0" applyProtection="0"/>
    <xf numFmtId="0" fontId="29" fillId="14" borderId="167" applyNumberFormat="0" applyAlignment="0" applyProtection="0"/>
    <xf numFmtId="0" fontId="36" fillId="0" borderId="181" applyNumberFormat="0" applyFill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10" fillId="40" borderId="174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10" fillId="40" borderId="184" applyNumberFormat="0" applyAlignment="0" applyProtection="0"/>
    <xf numFmtId="0" fontId="29" fillId="14" borderId="175" applyNumberFormat="0" applyAlignment="0" applyProtection="0"/>
    <xf numFmtId="0" fontId="29" fillId="14" borderId="167" applyNumberFormat="0" applyAlignment="0" applyProtection="0"/>
    <xf numFmtId="0" fontId="10" fillId="40" borderId="166" applyNumberFormat="0" applyAlignment="0" applyProtection="0"/>
    <xf numFmtId="0" fontId="29" fillId="14" borderId="194" applyNumberFormat="0" applyAlignment="0" applyProtection="0"/>
    <xf numFmtId="0" fontId="21" fillId="9" borderId="173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36" fillId="0" borderId="181" applyNumberFormat="0" applyFill="0" applyAlignment="0" applyProtection="0"/>
    <xf numFmtId="0" fontId="29" fillId="14" borderId="175" applyNumberFormat="0" applyAlignment="0" applyProtection="0"/>
    <xf numFmtId="0" fontId="36" fillId="0" borderId="181" applyNumberFormat="0" applyFill="0" applyAlignment="0" applyProtection="0"/>
    <xf numFmtId="0" fontId="36" fillId="0" borderId="176" applyNumberFormat="0" applyFill="0" applyAlignment="0" applyProtection="0"/>
    <xf numFmtId="0" fontId="36" fillId="0" borderId="168" applyNumberFormat="0" applyFill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9" fillId="14" borderId="171" applyNumberFormat="0" applyAlignment="0" applyProtection="0"/>
    <xf numFmtId="0" fontId="36" fillId="0" borderId="172" applyNumberFormat="0" applyFill="0" applyAlignment="0" applyProtection="0"/>
    <xf numFmtId="0" fontId="36" fillId="0" borderId="172" applyNumberFormat="0" applyFill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29" fillId="14" borderId="171" applyNumberFormat="0" applyAlignment="0" applyProtection="0"/>
    <xf numFmtId="0" fontId="36" fillId="0" borderId="181" applyNumberFormat="0" applyFill="0" applyAlignment="0" applyProtection="0"/>
    <xf numFmtId="0" fontId="21" fillId="9" borderId="173" applyNumberFormat="0" applyAlignment="0" applyProtection="0"/>
    <xf numFmtId="0" fontId="10" fillId="6" borderId="170" applyNumberFormat="0" applyAlignment="0" applyProtection="0"/>
    <xf numFmtId="0" fontId="10" fillId="6" borderId="170" applyNumberFormat="0" applyAlignment="0" applyProtection="0"/>
    <xf numFmtId="0" fontId="18" fillId="14" borderId="173" applyNumberFormat="0" applyAlignment="0" applyProtection="0"/>
    <xf numFmtId="0" fontId="21" fillId="9" borderId="169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21" fillId="9" borderId="169" applyNumberFormat="0" applyAlignment="0" applyProtection="0"/>
    <xf numFmtId="0" fontId="29" fillId="14" borderId="180" applyNumberFormat="0" applyAlignment="0" applyProtection="0"/>
    <xf numFmtId="0" fontId="18" fillId="14" borderId="169" applyNumberFormat="0" applyAlignment="0" applyProtection="0"/>
    <xf numFmtId="0" fontId="18" fillId="14" borderId="169" applyNumberFormat="0" applyAlignment="0" applyProtection="0"/>
    <xf numFmtId="0" fontId="18" fillId="14" borderId="169" applyNumberFormat="0" applyAlignment="0" applyProtection="0"/>
    <xf numFmtId="0" fontId="52" fillId="62" borderId="192" applyNumberFormat="0" applyAlignment="0" applyProtection="0"/>
    <xf numFmtId="0" fontId="21" fillId="9" borderId="178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36" fillId="0" borderId="181" applyNumberFormat="0" applyFill="0" applyAlignment="0" applyProtection="0"/>
    <xf numFmtId="0" fontId="29" fillId="62" borderId="185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18" fillId="14" borderId="173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10" fillId="40" borderId="179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21" fillId="46" borderId="178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10" fillId="40" borderId="184" applyNumberFormat="0" applyAlignment="0" applyProtection="0"/>
    <xf numFmtId="0" fontId="36" fillId="0" borderId="181" applyNumberFormat="0" applyFill="0" applyAlignment="0" applyProtection="0"/>
    <xf numFmtId="0" fontId="29" fillId="14" borderId="185" applyNumberFormat="0" applyAlignment="0" applyProtection="0"/>
    <xf numFmtId="0" fontId="10" fillId="6" borderId="193" applyNumberFormat="0" applyAlignment="0" applyProtection="0"/>
    <xf numFmtId="0" fontId="36" fillId="0" borderId="186" applyNumberFormat="0" applyFill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18" fillId="14" borderId="183" applyNumberFormat="0" applyAlignment="0" applyProtection="0"/>
    <xf numFmtId="0" fontId="10" fillId="6" borderId="193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36" fillId="0" borderId="186" applyNumberFormat="0" applyFill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9" fillId="14" borderId="185" applyNumberFormat="0" applyAlignment="0" applyProtection="0"/>
    <xf numFmtId="0" fontId="36" fillId="0" borderId="181" applyNumberFormat="0" applyFill="0" applyAlignment="0" applyProtection="0"/>
    <xf numFmtId="0" fontId="21" fillId="9" borderId="192" applyNumberFormat="0" applyAlignment="0" applyProtection="0"/>
    <xf numFmtId="0" fontId="29" fillId="14" borderId="180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36" fillId="0" borderId="186" applyNumberFormat="0" applyFill="0" applyAlignment="0" applyProtection="0"/>
    <xf numFmtId="0" fontId="36" fillId="0" borderId="195" applyNumberFormat="0" applyFill="0" applyAlignment="0" applyProtection="0"/>
    <xf numFmtId="0" fontId="36" fillId="0" borderId="186" applyNumberFormat="0" applyFill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18" fillId="14" borderId="192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0" fillId="40" borderId="179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18" fillId="14" borderId="173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1" fillId="9" borderId="173" applyNumberFormat="0" applyAlignment="0" applyProtection="0"/>
    <xf numFmtId="0" fontId="29" fillId="14" borderId="180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0" fillId="40" borderId="179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1" fillId="46" borderId="178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36" fillId="0" borderId="182" applyNumberFormat="0" applyFill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9" fillId="62" borderId="180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29" fillId="14" borderId="185" applyNumberFormat="0" applyAlignment="0" applyProtection="0"/>
    <xf numFmtId="0" fontId="10" fillId="6" borderId="179" applyNumberFormat="0" applyAlignment="0" applyProtection="0"/>
    <xf numFmtId="0" fontId="29" fillId="14" borderId="185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36" fillId="0" borderId="182" applyNumberFormat="0" applyFill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10" fillId="40" borderId="179" applyNumberFormat="0" applyAlignment="0" applyProtection="0"/>
    <xf numFmtId="0" fontId="18" fillId="14" borderId="192" applyNumberFormat="0" applyAlignment="0" applyProtection="0"/>
    <xf numFmtId="0" fontId="21" fillId="9" borderId="183" applyNumberFormat="0" applyAlignment="0" applyProtection="0"/>
    <xf numFmtId="0" fontId="21" fillId="9" borderId="192" applyNumberFormat="0" applyAlignment="0" applyProtection="0"/>
    <xf numFmtId="0" fontId="10" fillId="6" borderId="179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18" fillId="14" borderId="192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46" borderId="178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10" fillId="40" borderId="179" applyNumberFormat="0" applyAlignment="0" applyProtection="0"/>
    <xf numFmtId="0" fontId="52" fillId="62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1" fillId="45" borderId="178" applyNumberFormat="0" applyAlignment="0" applyProtection="0"/>
    <xf numFmtId="0" fontId="21" fillId="46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21" fillId="9" borderId="178" applyNumberFormat="0" applyAlignment="0" applyProtection="0"/>
    <xf numFmtId="0" fontId="10" fillId="6" borderId="174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36" fillId="0" borderId="182" applyNumberFormat="0" applyFill="0" applyAlignment="0" applyProtection="0"/>
    <xf numFmtId="0" fontId="36" fillId="0" borderId="195" applyNumberFormat="0" applyFill="0" applyAlignment="0" applyProtection="0"/>
    <xf numFmtId="0" fontId="10" fillId="40" borderId="174" applyNumberFormat="0" applyAlignment="0" applyProtection="0"/>
    <xf numFmtId="0" fontId="10" fillId="40" borderId="179" applyNumberFormat="0" applyAlignment="0" applyProtection="0"/>
    <xf numFmtId="0" fontId="10" fillId="6" borderId="174" applyNumberFormat="0" applyAlignment="0" applyProtection="0"/>
    <xf numFmtId="0" fontId="18" fillId="14" borderId="192" applyNumberFormat="0" applyAlignment="0" applyProtection="0"/>
    <xf numFmtId="0" fontId="10" fillId="40" borderId="174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21" fillId="9" borderId="178" applyNumberFormat="0" applyAlignment="0" applyProtection="0"/>
    <xf numFmtId="0" fontId="21" fillId="45" borderId="183" applyNumberFormat="0" applyAlignment="0" applyProtection="0"/>
    <xf numFmtId="0" fontId="36" fillId="0" borderId="186" applyNumberFormat="0" applyFill="0" applyAlignment="0" applyProtection="0"/>
    <xf numFmtId="0" fontId="21" fillId="46" borderId="183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21" fillId="46" borderId="178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18" fillId="14" borderId="178" applyNumberFormat="0" applyAlignment="0" applyProtection="0"/>
    <xf numFmtId="0" fontId="29" fillId="14" borderId="194" applyNumberFormat="0" applyAlignment="0" applyProtection="0"/>
    <xf numFmtId="0" fontId="21" fillId="46" borderId="192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21" fillId="9" borderId="178" applyNumberFormat="0" applyAlignment="0" applyProtection="0"/>
    <xf numFmtId="0" fontId="10" fillId="6" borderId="184" applyNumberFormat="0" applyAlignment="0" applyProtection="0"/>
    <xf numFmtId="0" fontId="18" fillId="14" borderId="178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10" fillId="6" borderId="179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10" fillId="6" borderId="184" applyNumberFormat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52" fillId="62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1" fillId="46" borderId="192" applyNumberFormat="0" applyAlignment="0" applyProtection="0"/>
    <xf numFmtId="0" fontId="18" fillId="14" borderId="183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83" applyNumberFormat="0" applyAlignment="0" applyProtection="0"/>
    <xf numFmtId="0" fontId="10" fillId="40" borderId="193" applyNumberFormat="0" applyAlignment="0" applyProtection="0"/>
    <xf numFmtId="0" fontId="10" fillId="6" borderId="179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0" fillId="40" borderId="184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21" fillId="46" borderId="183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18" fillId="14" borderId="192" applyNumberFormat="0" applyAlignment="0" applyProtection="0"/>
    <xf numFmtId="0" fontId="21" fillId="46" borderId="183" applyNumberFormat="0" applyAlignment="0" applyProtection="0"/>
    <xf numFmtId="0" fontId="36" fillId="0" borderId="186" applyNumberFormat="0" applyFill="0" applyAlignment="0" applyProtection="0"/>
    <xf numFmtId="0" fontId="36" fillId="0" borderId="195" applyNumberFormat="0" applyFill="0" applyAlignment="0" applyProtection="0"/>
    <xf numFmtId="0" fontId="29" fillId="14" borderId="185" applyNumberFormat="0" applyAlignment="0" applyProtection="0"/>
    <xf numFmtId="0" fontId="36" fillId="0" borderId="181" applyNumberFormat="0" applyFill="0" applyAlignment="0" applyProtection="0"/>
    <xf numFmtId="0" fontId="10" fillId="40" borderId="184" applyNumberFormat="0" applyAlignment="0" applyProtection="0"/>
    <xf numFmtId="0" fontId="21" fillId="9" borderId="192" applyNumberFormat="0" applyAlignment="0" applyProtection="0"/>
    <xf numFmtId="0" fontId="36" fillId="0" borderId="181" applyNumberFormat="0" applyFill="0" applyAlignment="0" applyProtection="0"/>
    <xf numFmtId="0" fontId="29" fillId="14" borderId="185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1" fillId="9" borderId="192" applyNumberFormat="0" applyAlignment="0" applyProtection="0"/>
    <xf numFmtId="0" fontId="10" fillId="6" borderId="184" applyNumberFormat="0" applyAlignment="0" applyProtection="0"/>
    <xf numFmtId="0" fontId="21" fillId="46" borderId="183" applyNumberFormat="0" applyAlignment="0" applyProtection="0"/>
    <xf numFmtId="0" fontId="36" fillId="0" borderId="195" applyNumberFormat="0" applyFill="0" applyAlignment="0" applyProtection="0"/>
    <xf numFmtId="0" fontId="18" fillId="14" borderId="178" applyNumberFormat="0" applyAlignment="0" applyProtection="0"/>
    <xf numFmtId="0" fontId="18" fillId="14" borderId="192" applyNumberFormat="0" applyAlignment="0" applyProtection="0"/>
    <xf numFmtId="0" fontId="36" fillId="0" borderId="186" applyNumberFormat="0" applyFill="0" applyAlignment="0" applyProtection="0"/>
    <xf numFmtId="0" fontId="18" fillId="14" borderId="192" applyNumberFormat="0" applyAlignment="0" applyProtection="0"/>
    <xf numFmtId="0" fontId="21" fillId="9" borderId="183" applyNumberFormat="0" applyAlignment="0" applyProtection="0"/>
    <xf numFmtId="0" fontId="36" fillId="0" borderId="176" applyNumberFormat="0" applyFill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36" fillId="0" borderId="182" applyNumberFormat="0" applyFill="0" applyAlignment="0" applyProtection="0"/>
    <xf numFmtId="0" fontId="36" fillId="0" borderId="176" applyNumberFormat="0" applyFill="0" applyAlignment="0" applyProtection="0"/>
    <xf numFmtId="0" fontId="18" fillId="14" borderId="183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36" fillId="0" borderId="177" applyNumberFormat="0" applyFill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1" fillId="46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21" fillId="9" borderId="178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18" fillId="14" borderId="192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29" fillId="62" borderId="194" applyNumberFormat="0" applyAlignment="0" applyProtection="0"/>
    <xf numFmtId="0" fontId="36" fillId="0" borderId="195" applyNumberFormat="0" applyFill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36" fillId="0" borderId="176" applyNumberFormat="0" applyFill="0" applyAlignment="0" applyProtection="0"/>
    <xf numFmtId="0" fontId="10" fillId="6" borderId="193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29" fillId="14" borderId="180" applyNumberFormat="0" applyAlignment="0" applyProtection="0"/>
    <xf numFmtId="0" fontId="18" fillId="14" borderId="183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36" fillId="0" borderId="186" applyNumberFormat="0" applyFill="0" applyAlignment="0" applyProtection="0"/>
    <xf numFmtId="0" fontId="29" fillId="14" borderId="175" applyNumberFormat="0" applyAlignment="0" applyProtection="0"/>
    <xf numFmtId="0" fontId="10" fillId="40" borderId="184" applyNumberFormat="0" applyAlignment="0" applyProtection="0"/>
    <xf numFmtId="0" fontId="21" fillId="9" borderId="178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29" fillId="62" borderId="180" applyNumberFormat="0" applyAlignment="0" applyProtection="0"/>
    <xf numFmtId="0" fontId="21" fillId="46" borderId="178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21" fillId="9" borderId="173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10" fillId="40" borderId="179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8" fillId="14" borderId="183" applyNumberFormat="0" applyAlignment="0" applyProtection="0"/>
    <xf numFmtId="0" fontId="10" fillId="40" borderId="184" applyNumberFormat="0" applyAlignment="0" applyProtection="0"/>
    <xf numFmtId="0" fontId="21" fillId="9" borderId="192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29" fillId="14" borderId="185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21" fillId="46" borderId="178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18" fillId="14" borderId="183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21" fillId="46" borderId="178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21" fillId="45" borderId="178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10" fillId="40" borderId="179" applyNumberFormat="0" applyAlignment="0" applyProtection="0"/>
    <xf numFmtId="0" fontId="10" fillId="6" borderId="179" applyNumberFormat="0" applyAlignment="0" applyProtection="0"/>
    <xf numFmtId="0" fontId="21" fillId="45" borderId="192" applyNumberFormat="0" applyAlignment="0" applyProtection="0"/>
    <xf numFmtId="0" fontId="36" fillId="0" borderId="195" applyNumberFormat="0" applyFill="0" applyAlignment="0" applyProtection="0"/>
    <xf numFmtId="0" fontId="10" fillId="40" borderId="179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21" fillId="9" borderId="178" applyNumberFormat="0" applyAlignment="0" applyProtection="0"/>
    <xf numFmtId="0" fontId="18" fillId="14" borderId="192" applyNumberFormat="0" applyAlignment="0" applyProtection="0"/>
    <xf numFmtId="0" fontId="10" fillId="6" borderId="179" applyNumberFormat="0" applyAlignment="0" applyProtection="0"/>
    <xf numFmtId="0" fontId="21" fillId="9" borderId="183" applyNumberFormat="0" applyAlignment="0" applyProtection="0"/>
    <xf numFmtId="0" fontId="21" fillId="45" borderId="183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9" fillId="14" borderId="175" applyNumberFormat="0" applyAlignment="0" applyProtection="0"/>
    <xf numFmtId="0" fontId="10" fillId="40" borderId="184" applyNumberFormat="0" applyAlignment="0" applyProtection="0"/>
    <xf numFmtId="0" fontId="29" fillId="14" borderId="194" applyNumberFormat="0" applyAlignment="0" applyProtection="0"/>
    <xf numFmtId="0" fontId="29" fillId="14" borderId="185" applyNumberFormat="0" applyAlignment="0" applyProtection="0"/>
    <xf numFmtId="0" fontId="21" fillId="45" borderId="183" applyNumberFormat="0" applyAlignment="0" applyProtection="0"/>
    <xf numFmtId="0" fontId="21" fillId="9" borderId="183" applyNumberFormat="0" applyAlignment="0" applyProtection="0"/>
    <xf numFmtId="0" fontId="29" fillId="14" borderId="194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18" fillId="14" borderId="192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18" fillId="14" borderId="183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21" fillId="46" borderId="173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52" fillId="62" borderId="173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36" fillId="0" borderId="181" applyNumberFormat="0" applyFill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1" fillId="46" borderId="178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4" applyNumberFormat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10" fillId="6" borderId="174" applyNumberFormat="0" applyAlignment="0" applyProtection="0"/>
    <xf numFmtId="0" fontId="21" fillId="9" borderId="178" applyNumberFormat="0" applyAlignment="0" applyProtection="0"/>
    <xf numFmtId="0" fontId="21" fillId="9" borderId="173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21" fillId="9" borderId="173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1" fillId="46" borderId="178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52" fillId="62" borderId="178" applyNumberFormat="0" applyAlignment="0" applyProtection="0"/>
    <xf numFmtId="0" fontId="21" fillId="9" borderId="173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18" fillId="14" borderId="183" applyNumberFormat="0" applyAlignment="0" applyProtection="0"/>
    <xf numFmtId="0" fontId="18" fillId="14" borderId="173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18" fillId="14" borderId="178" applyNumberFormat="0" applyAlignment="0" applyProtection="0"/>
    <xf numFmtId="0" fontId="18" fillId="14" borderId="173" applyNumberFormat="0" applyAlignment="0" applyProtection="0"/>
    <xf numFmtId="0" fontId="29" fillId="14" borderId="180" applyNumberFormat="0" applyAlignment="0" applyProtection="0"/>
    <xf numFmtId="0" fontId="18" fillId="14" borderId="173" applyNumberFormat="0" applyAlignment="0" applyProtection="0"/>
    <xf numFmtId="0" fontId="10" fillId="6" borderId="184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52" fillId="62" borderId="178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18" fillId="14" borderId="173" applyNumberFormat="0" applyAlignment="0" applyProtection="0"/>
    <xf numFmtId="0" fontId="29" fillId="14" borderId="194" applyNumberFormat="0" applyAlignment="0" applyProtection="0"/>
    <xf numFmtId="0" fontId="36" fillId="0" borderId="176" applyNumberFormat="0" applyFill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21" fillId="9" borderId="178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36" fillId="0" borderId="176" applyNumberFormat="0" applyFill="0" applyAlignment="0" applyProtection="0"/>
    <xf numFmtId="0" fontId="36" fillId="0" borderId="186" applyNumberFormat="0" applyFill="0" applyAlignment="0" applyProtection="0"/>
    <xf numFmtId="0" fontId="10" fillId="40" borderId="179" applyNumberFormat="0" applyAlignment="0" applyProtection="0"/>
    <xf numFmtId="0" fontId="10" fillId="6" borderId="193" applyNumberFormat="0" applyAlignment="0" applyProtection="0"/>
    <xf numFmtId="0" fontId="21" fillId="9" borderId="183" applyNumberFormat="0" applyAlignment="0" applyProtection="0"/>
    <xf numFmtId="0" fontId="36" fillId="0" borderId="176" applyNumberFormat="0" applyFill="0" applyAlignment="0" applyProtection="0"/>
    <xf numFmtId="0" fontId="21" fillId="9" borderId="183" applyNumberFormat="0" applyAlignment="0" applyProtection="0"/>
    <xf numFmtId="0" fontId="29" fillId="14" borderId="175" applyNumberFormat="0" applyAlignment="0" applyProtection="0"/>
    <xf numFmtId="0" fontId="36" fillId="0" borderId="177" applyNumberFormat="0" applyFill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36" fillId="0" borderId="195" applyNumberFormat="0" applyFill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21" fillId="9" borderId="173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75" applyNumberFormat="0" applyAlignment="0" applyProtection="0"/>
    <xf numFmtId="0" fontId="10" fillId="6" borderId="179" applyNumberFormat="0" applyAlignment="0" applyProtection="0"/>
    <xf numFmtId="0" fontId="18" fillId="14" borderId="183" applyNumberFormat="0" applyAlignment="0" applyProtection="0"/>
    <xf numFmtId="0" fontId="18" fillId="14" borderId="178" applyNumberFormat="0" applyAlignment="0" applyProtection="0"/>
    <xf numFmtId="0" fontId="29" fillId="14" borderId="194" applyNumberFormat="0" applyAlignment="0" applyProtection="0"/>
    <xf numFmtId="0" fontId="18" fillId="14" borderId="183" applyNumberFormat="0" applyAlignment="0" applyProtection="0"/>
    <xf numFmtId="0" fontId="18" fillId="14" borderId="178" applyNumberFormat="0" applyAlignment="0" applyProtection="0"/>
    <xf numFmtId="0" fontId="36" fillId="0" borderId="176" applyNumberFormat="0" applyFill="0" applyAlignment="0" applyProtection="0"/>
    <xf numFmtId="0" fontId="18" fillId="14" borderId="178" applyNumberFormat="0" applyAlignment="0" applyProtection="0"/>
    <xf numFmtId="0" fontId="36" fillId="0" borderId="186" applyNumberFormat="0" applyFill="0" applyAlignment="0" applyProtection="0"/>
    <xf numFmtId="0" fontId="29" fillId="14" borderId="175" applyNumberFormat="0" applyAlignment="0" applyProtection="0"/>
    <xf numFmtId="0" fontId="29" fillId="14" borderId="180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29" fillId="14" borderId="194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52" fillId="62" borderId="173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36" fillId="0" borderId="177" applyNumberFormat="0" applyFill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36" fillId="0" borderId="177" applyNumberFormat="0" applyFill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0" fillId="40" borderId="174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29" fillId="14" borderId="185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1" fillId="46" borderId="173" applyNumberFormat="0" applyAlignment="0" applyProtection="0"/>
    <xf numFmtId="0" fontId="18" fillId="14" borderId="173" applyNumberFormat="0" applyAlignment="0" applyProtection="0"/>
    <xf numFmtId="0" fontId="52" fillId="62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21" fillId="45" borderId="173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10" fillId="40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9" fillId="62" borderId="175" applyNumberFormat="0" applyAlignment="0" applyProtection="0"/>
    <xf numFmtId="0" fontId="52" fillId="62" borderId="173" applyNumberFormat="0" applyAlignment="0" applyProtection="0"/>
    <xf numFmtId="0" fontId="52" fillId="62" borderId="173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10" fillId="40" borderId="174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21" fillId="46" borderId="173" applyNumberFormat="0" applyAlignment="0" applyProtection="0"/>
    <xf numFmtId="0" fontId="36" fillId="0" borderId="176" applyNumberFormat="0" applyFill="0" applyAlignment="0" applyProtection="0"/>
    <xf numFmtId="0" fontId="10" fillId="40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10" fillId="40" borderId="174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21" fillId="46" borderId="173" applyNumberFormat="0" applyAlignment="0" applyProtection="0"/>
    <xf numFmtId="0" fontId="10" fillId="40" borderId="174" applyNumberFormat="0" applyAlignment="0" applyProtection="0"/>
    <xf numFmtId="0" fontId="21" fillId="46" borderId="173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10" fillId="40" borderId="174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36" fillId="0" borderId="177" applyNumberFormat="0" applyFill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36" fillId="0" borderId="177" applyNumberFormat="0" applyFill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21" fillId="45" borderId="173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29" fillId="62" borderId="175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52" fillId="62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52" fillId="62" borderId="173" applyNumberFormat="0" applyAlignment="0" applyProtection="0"/>
    <xf numFmtId="0" fontId="10" fillId="40" borderId="174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52" fillId="62" borderId="173" applyNumberFormat="0" applyAlignment="0" applyProtection="0"/>
    <xf numFmtId="0" fontId="52" fillId="62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10" fillId="40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10" fillId="40" borderId="174" applyNumberFormat="0" applyAlignment="0" applyProtection="0"/>
    <xf numFmtId="0" fontId="10" fillId="6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9" fillId="62" borderId="175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21" fillId="46" borderId="173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10" fillId="40" borderId="174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10" fillId="40" borderId="174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10" fillId="6" borderId="179" applyNumberFormat="0" applyAlignment="0" applyProtection="0"/>
    <xf numFmtId="0" fontId="36" fillId="0" borderId="187" applyNumberFormat="0" applyFill="0" applyAlignment="0" applyProtection="0"/>
    <xf numFmtId="0" fontId="21" fillId="9" borderId="178" applyNumberFormat="0" applyAlignment="0" applyProtection="0"/>
    <xf numFmtId="0" fontId="10" fillId="40" borderId="179" applyNumberFormat="0" applyAlignment="0" applyProtection="0"/>
    <xf numFmtId="0" fontId="21" fillId="45" borderId="178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3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52" fillId="62" borderId="178" applyNumberFormat="0" applyAlignment="0" applyProtection="0"/>
    <xf numFmtId="0" fontId="21" fillId="46" borderId="178" applyNumberFormat="0" applyAlignment="0" applyProtection="0"/>
    <xf numFmtId="0" fontId="10" fillId="40" borderId="179" applyNumberFormat="0" applyAlignment="0" applyProtection="0"/>
    <xf numFmtId="0" fontId="18" fillId="14" borderId="178" applyNumberFormat="0" applyAlignment="0" applyProtection="0"/>
    <xf numFmtId="0" fontId="36" fillId="0" borderId="182" applyNumberFormat="0" applyFill="0" applyAlignment="0" applyProtection="0"/>
    <xf numFmtId="0" fontId="21" fillId="46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1" fillId="46" borderId="178" applyNumberFormat="0" applyAlignment="0" applyProtection="0"/>
    <xf numFmtId="0" fontId="18" fillId="14" borderId="178" applyNumberFormat="0" applyAlignment="0" applyProtection="0"/>
    <xf numFmtId="0" fontId="21" fillId="9" borderId="173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21" fillId="46" borderId="192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36" fillId="0" borderId="181" applyNumberFormat="0" applyFill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18" fillId="14" borderId="183" applyNumberFormat="0" applyAlignment="0" applyProtection="0"/>
    <xf numFmtId="0" fontId="36" fillId="0" borderId="182" applyNumberFormat="0" applyFill="0" applyAlignment="0" applyProtection="0"/>
    <xf numFmtId="0" fontId="36" fillId="0" borderId="181" applyNumberFormat="0" applyFill="0" applyAlignment="0" applyProtection="0"/>
    <xf numFmtId="0" fontId="21" fillId="45" borderId="178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52" fillId="62" borderId="178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4" applyNumberFormat="0" applyAlignment="0" applyProtection="0"/>
    <xf numFmtId="0" fontId="10" fillId="40" borderId="179" applyNumberFormat="0" applyAlignment="0" applyProtection="0"/>
    <xf numFmtId="0" fontId="10" fillId="6" borderId="174" applyNumberFormat="0" applyAlignment="0" applyProtection="0"/>
    <xf numFmtId="0" fontId="10" fillId="6" borderId="193" applyNumberFormat="0" applyAlignment="0" applyProtection="0"/>
    <xf numFmtId="0" fontId="10" fillId="6" borderId="174" applyNumberFormat="0" applyAlignment="0" applyProtection="0"/>
    <xf numFmtId="0" fontId="52" fillId="62" borderId="183" applyNumberFormat="0" applyAlignment="0" applyProtection="0"/>
    <xf numFmtId="0" fontId="29" fillId="14" borderId="180" applyNumberFormat="0" applyAlignment="0" applyProtection="0"/>
    <xf numFmtId="0" fontId="10" fillId="40" borderId="174" applyNumberFormat="0" applyAlignment="0" applyProtection="0"/>
    <xf numFmtId="0" fontId="29" fillId="14" borderId="180" applyNumberFormat="0" applyAlignment="0" applyProtection="0"/>
    <xf numFmtId="0" fontId="21" fillId="46" borderId="183" applyNumberFormat="0" applyAlignment="0" applyProtection="0"/>
    <xf numFmtId="0" fontId="36" fillId="0" borderId="187" applyNumberFormat="0" applyFill="0" applyAlignment="0" applyProtection="0"/>
    <xf numFmtId="0" fontId="21" fillId="9" borderId="178" applyNumberFormat="0" applyAlignment="0" applyProtection="0"/>
    <xf numFmtId="0" fontId="21" fillId="9" borderId="183" applyNumberFormat="0" applyAlignment="0" applyProtection="0"/>
    <xf numFmtId="0" fontId="10" fillId="40" borderId="179" applyNumberFormat="0" applyAlignment="0" applyProtection="0"/>
    <xf numFmtId="0" fontId="21" fillId="9" borderId="183" applyNumberFormat="0" applyAlignment="0" applyProtection="0"/>
    <xf numFmtId="0" fontId="29" fillId="14" borderId="175" applyNumberFormat="0" applyAlignment="0" applyProtection="0"/>
    <xf numFmtId="0" fontId="36" fillId="0" borderId="186" applyNumberFormat="0" applyFill="0" applyAlignment="0" applyProtection="0"/>
    <xf numFmtId="0" fontId="36" fillId="0" borderId="176" applyNumberFormat="0" applyFill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21" fillId="9" borderId="178" applyNumberFormat="0" applyAlignment="0" applyProtection="0"/>
    <xf numFmtId="0" fontId="36" fillId="0" borderId="186" applyNumberFormat="0" applyFill="0" applyAlignment="0" applyProtection="0"/>
    <xf numFmtId="0" fontId="10" fillId="40" borderId="184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10" fillId="40" borderId="193" applyNumberFormat="0" applyAlignment="0" applyProtection="0"/>
    <xf numFmtId="0" fontId="29" fillId="62" borderId="175" applyNumberFormat="0" applyAlignment="0" applyProtection="0"/>
    <xf numFmtId="0" fontId="36" fillId="0" borderId="186" applyNumberFormat="0" applyFill="0" applyAlignment="0" applyProtection="0"/>
    <xf numFmtId="0" fontId="29" fillId="14" borderId="175" applyNumberFormat="0" applyAlignment="0" applyProtection="0"/>
    <xf numFmtId="0" fontId="52" fillId="62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29" fillId="14" borderId="185" applyNumberFormat="0" applyAlignment="0" applyProtection="0"/>
    <xf numFmtId="0" fontId="10" fillId="40" borderId="174" applyNumberFormat="0" applyAlignment="0" applyProtection="0"/>
    <xf numFmtId="0" fontId="29" fillId="14" borderId="175" applyNumberFormat="0" applyAlignment="0" applyProtection="0"/>
    <xf numFmtId="0" fontId="10" fillId="40" borderId="174" applyNumberFormat="0" applyAlignment="0" applyProtection="0"/>
    <xf numFmtId="0" fontId="29" fillId="14" borderId="175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10" fillId="40" borderId="174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10" fillId="40" borderId="174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36" fillId="0" borderId="177" applyNumberFormat="0" applyFill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10" fillId="40" borderId="174" applyNumberFormat="0" applyAlignment="0" applyProtection="0"/>
    <xf numFmtId="0" fontId="21" fillId="45" borderId="173" applyNumberFormat="0" applyAlignment="0" applyProtection="0"/>
    <xf numFmtId="0" fontId="36" fillId="0" borderId="176" applyNumberFormat="0" applyFill="0" applyAlignment="0" applyProtection="0"/>
    <xf numFmtId="0" fontId="10" fillId="6" borderId="179" applyNumberFormat="0" applyAlignment="0" applyProtection="0"/>
    <xf numFmtId="0" fontId="29" fillId="14" borderId="175" applyNumberFormat="0" applyAlignment="0" applyProtection="0"/>
    <xf numFmtId="0" fontId="18" fillId="14" borderId="178" applyNumberFormat="0" applyAlignment="0" applyProtection="0"/>
    <xf numFmtId="0" fontId="29" fillId="14" borderId="194" applyNumberFormat="0" applyAlignment="0" applyProtection="0"/>
    <xf numFmtId="0" fontId="36" fillId="0" borderId="181" applyNumberFormat="0" applyFill="0" applyAlignment="0" applyProtection="0"/>
    <xf numFmtId="0" fontId="36" fillId="0" borderId="176" applyNumberFormat="0" applyFill="0" applyAlignment="0" applyProtection="0"/>
    <xf numFmtId="0" fontId="21" fillId="46" borderId="178" applyNumberFormat="0" applyAlignment="0" applyProtection="0"/>
    <xf numFmtId="0" fontId="21" fillId="46" borderId="183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10" fillId="40" borderId="184" applyNumberFormat="0" applyAlignment="0" applyProtection="0"/>
    <xf numFmtId="0" fontId="10" fillId="40" borderId="174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29" fillId="62" borderId="175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21" fillId="45" borderId="173" applyNumberFormat="0" applyAlignment="0" applyProtection="0"/>
    <xf numFmtId="0" fontId="36" fillId="0" borderId="176" applyNumberFormat="0" applyFill="0" applyAlignment="0" applyProtection="0"/>
    <xf numFmtId="0" fontId="36" fillId="0" borderId="177" applyNumberFormat="0" applyFill="0" applyAlignment="0" applyProtection="0"/>
    <xf numFmtId="0" fontId="21" fillId="46" borderId="173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0" fillId="40" borderId="174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10" fillId="40" borderId="174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21" fillId="46" borderId="173" applyNumberFormat="0" applyAlignment="0" applyProtection="0"/>
    <xf numFmtId="0" fontId="29" fillId="14" borderId="175" applyNumberFormat="0" applyAlignment="0" applyProtection="0"/>
    <xf numFmtId="0" fontId="10" fillId="40" borderId="174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0" fillId="40" borderId="179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21" fillId="45" borderId="178" applyNumberFormat="0" applyAlignment="0" applyProtection="0"/>
    <xf numFmtId="0" fontId="36" fillId="0" borderId="182" applyNumberFormat="0" applyFill="0" applyAlignment="0" applyProtection="0"/>
    <xf numFmtId="0" fontId="36" fillId="0" borderId="181" applyNumberFormat="0" applyFill="0" applyAlignment="0" applyProtection="0"/>
    <xf numFmtId="0" fontId="21" fillId="45" borderId="178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1" fillId="46" borderId="178" applyNumberFormat="0" applyAlignment="0" applyProtection="0"/>
    <xf numFmtId="0" fontId="21" fillId="9" borderId="178" applyNumberFormat="0" applyAlignment="0" applyProtection="0"/>
    <xf numFmtId="0" fontId="21" fillId="46" borderId="178" applyNumberFormat="0" applyAlignment="0" applyProtection="0"/>
    <xf numFmtId="0" fontId="29" fillId="14" borderId="180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8" fillId="14" borderId="173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62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52" fillId="62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52" fillId="62" borderId="173" applyNumberFormat="0" applyAlignment="0" applyProtection="0"/>
    <xf numFmtId="0" fontId="52" fillId="62" borderId="173" applyNumberFormat="0" applyAlignment="0" applyProtection="0"/>
    <xf numFmtId="0" fontId="18" fillId="14" borderId="173" applyNumberFormat="0" applyAlignment="0" applyProtection="0"/>
    <xf numFmtId="0" fontId="52" fillId="62" borderId="173" applyNumberFormat="0" applyAlignment="0" applyProtection="0"/>
    <xf numFmtId="0" fontId="52" fillId="62" borderId="173" applyNumberFormat="0" applyAlignment="0" applyProtection="0"/>
    <xf numFmtId="0" fontId="52" fillId="62" borderId="173" applyNumberFormat="0" applyAlignment="0" applyProtection="0"/>
    <xf numFmtId="0" fontId="52" fillId="62" borderId="173" applyNumberFormat="0" applyAlignment="0" applyProtection="0"/>
    <xf numFmtId="0" fontId="52" fillId="62" borderId="173" applyNumberFormat="0" applyAlignment="0" applyProtection="0"/>
    <xf numFmtId="0" fontId="52" fillId="62" borderId="173" applyNumberFormat="0" applyAlignment="0" applyProtection="0"/>
    <xf numFmtId="0" fontId="52" fillId="62" borderId="173" applyNumberFormat="0" applyAlignment="0" applyProtection="0"/>
    <xf numFmtId="0" fontId="52" fillId="62" borderId="173" applyNumberFormat="0" applyAlignment="0" applyProtection="0"/>
    <xf numFmtId="0" fontId="52" fillId="62" borderId="173" applyNumberFormat="0" applyAlignment="0" applyProtection="0"/>
    <xf numFmtId="0" fontId="52" fillId="62" borderId="173" applyNumberFormat="0" applyAlignment="0" applyProtection="0"/>
    <xf numFmtId="0" fontId="52" fillId="62" borderId="173" applyNumberFormat="0" applyAlignment="0" applyProtection="0"/>
    <xf numFmtId="0" fontId="52" fillId="62" borderId="173" applyNumberFormat="0" applyAlignment="0" applyProtection="0"/>
    <xf numFmtId="0" fontId="52" fillId="62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5" borderId="173" applyNumberFormat="0" applyAlignment="0" applyProtection="0"/>
    <xf numFmtId="0" fontId="21" fillId="45" borderId="173" applyNumberFormat="0" applyAlignment="0" applyProtection="0"/>
    <xf numFmtId="0" fontId="21" fillId="45" borderId="173" applyNumberFormat="0" applyAlignment="0" applyProtection="0"/>
    <xf numFmtId="0" fontId="21" fillId="45" borderId="173" applyNumberFormat="0" applyAlignment="0" applyProtection="0"/>
    <xf numFmtId="0" fontId="21" fillId="45" borderId="173" applyNumberFormat="0" applyAlignment="0" applyProtection="0"/>
    <xf numFmtId="0" fontId="21" fillId="45" borderId="173" applyNumberFormat="0" applyAlignment="0" applyProtection="0"/>
    <xf numFmtId="0" fontId="21" fillId="45" borderId="173" applyNumberFormat="0" applyAlignment="0" applyProtection="0"/>
    <xf numFmtId="0" fontId="21" fillId="45" borderId="173" applyNumberFormat="0" applyAlignment="0" applyProtection="0"/>
    <xf numFmtId="0" fontId="21" fillId="9" borderId="178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0" fillId="40" borderId="179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52" fillId="62" borderId="178" applyNumberFormat="0" applyAlignment="0" applyProtection="0"/>
    <xf numFmtId="0" fontId="21" fillId="9" borderId="178" applyNumberFormat="0" applyAlignment="0" applyProtection="0"/>
    <xf numFmtId="0" fontId="21" fillId="46" borderId="178" applyNumberFormat="0" applyAlignment="0" applyProtection="0"/>
    <xf numFmtId="0" fontId="29" fillId="62" borderId="180" applyNumberFormat="0" applyAlignment="0" applyProtection="0"/>
    <xf numFmtId="0" fontId="10" fillId="6" borderId="179" applyNumberFormat="0" applyAlignment="0" applyProtection="0"/>
    <xf numFmtId="0" fontId="10" fillId="40" borderId="179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36" fillId="0" borderId="186" applyNumberFormat="0" applyFill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1" fillId="45" borderId="178" applyNumberFormat="0" applyAlignment="0" applyProtection="0"/>
    <xf numFmtId="0" fontId="29" fillId="14" borderId="185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21" fillId="9" borderId="192" applyNumberFormat="0" applyAlignment="0" applyProtection="0"/>
    <xf numFmtId="0" fontId="10" fillId="40" borderId="184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36" fillId="0" borderId="182" applyNumberFormat="0" applyFill="0" applyAlignment="0" applyProtection="0"/>
    <xf numFmtId="0" fontId="10" fillId="6" borderId="179" applyNumberFormat="0" applyAlignment="0" applyProtection="0"/>
    <xf numFmtId="0" fontId="10" fillId="40" borderId="179" applyNumberFormat="0" applyAlignment="0" applyProtection="0"/>
    <xf numFmtId="0" fontId="21" fillId="9" borderId="178" applyNumberFormat="0" applyAlignment="0" applyProtection="0"/>
    <xf numFmtId="0" fontId="36" fillId="0" borderId="182" applyNumberFormat="0" applyFill="0" applyAlignment="0" applyProtection="0"/>
    <xf numFmtId="0" fontId="36" fillId="0" borderId="181" applyNumberFormat="0" applyFill="0" applyAlignment="0" applyProtection="0"/>
    <xf numFmtId="0" fontId="29" fillId="62" borderId="180" applyNumberFormat="0" applyAlignment="0" applyProtection="0"/>
    <xf numFmtId="0" fontId="29" fillId="14" borderId="180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21" fillId="45" borderId="178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29" fillId="14" borderId="175" applyNumberFormat="0" applyAlignment="0" applyProtection="0"/>
    <xf numFmtId="0" fontId="36" fillId="0" borderId="181" applyNumberFormat="0" applyFill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9" fillId="62" borderId="167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10" fillId="40" borderId="166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29" fillId="62" borderId="167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52" fillId="62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10" fillId="40" borderId="166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21" fillId="46" borderId="165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0" fillId="40" borderId="166" applyNumberFormat="0" applyAlignment="0" applyProtection="0"/>
    <xf numFmtId="0" fontId="10" fillId="40" borderId="166" applyNumberFormat="0" applyAlignment="0" applyProtection="0"/>
    <xf numFmtId="0" fontId="10" fillId="40" borderId="166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21" fillId="46" borderId="165" applyNumberFormat="0" applyAlignment="0" applyProtection="0"/>
    <xf numFmtId="0" fontId="21" fillId="46" borderId="165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10" fillId="40" borderId="166" applyNumberFormat="0" applyAlignment="0" applyProtection="0"/>
    <xf numFmtId="0" fontId="10" fillId="40" borderId="166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1" fillId="46" borderId="165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21" fillId="45" borderId="165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10" fillId="6" borderId="184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9" fillId="62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0" fillId="40" borderId="166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52" fillId="62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45" borderId="165" applyNumberFormat="0" applyAlignment="0" applyProtection="0"/>
    <xf numFmtId="0" fontId="21" fillId="46" borderId="165" applyNumberFormat="0" applyAlignment="0" applyProtection="0"/>
    <xf numFmtId="0" fontId="21" fillId="9" borderId="165" applyNumberFormat="0" applyAlignment="0" applyProtection="0"/>
    <xf numFmtId="0" fontId="21" fillId="46" borderId="165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1" fillId="46" borderId="165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10" fillId="40" borderId="166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10" fillId="40" borderId="166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21" fillId="9" borderId="192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10" fillId="40" borderId="166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21" fillId="45" borderId="165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9" fillId="62" borderId="167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18" fillId="14" borderId="183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9" fillId="62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52" fillId="62" borderId="165" applyNumberFormat="0" applyAlignment="0" applyProtection="0"/>
    <xf numFmtId="0" fontId="21" fillId="46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21" fillId="45" borderId="165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0" fillId="40" borderId="166" applyNumberFormat="0" applyAlignment="0" applyProtection="0"/>
    <xf numFmtId="0" fontId="10" fillId="6" borderId="166" applyNumberFormat="0" applyAlignment="0" applyProtection="0"/>
    <xf numFmtId="0" fontId="10" fillId="40" borderId="166" applyNumberFormat="0" applyAlignment="0" applyProtection="0"/>
    <xf numFmtId="0" fontId="10" fillId="6" borderId="166" applyNumberFormat="0" applyAlignment="0" applyProtection="0"/>
    <xf numFmtId="0" fontId="21" fillId="46" borderId="165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0" fillId="40" borderId="166" applyNumberFormat="0" applyAlignment="0" applyProtection="0"/>
    <xf numFmtId="0" fontId="21" fillId="9" borderId="165" applyNumberFormat="0" applyAlignment="0" applyProtection="0"/>
    <xf numFmtId="0" fontId="29" fillId="62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10" fillId="40" borderId="166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10" fillId="40" borderId="166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29" fillId="14" borderId="185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21" fillId="46" borderId="165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52" fillId="62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1" fillId="46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52" fillId="62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46" borderId="165" applyNumberFormat="0" applyAlignment="0" applyProtection="0"/>
    <xf numFmtId="0" fontId="21" fillId="9" borderId="165" applyNumberFormat="0" applyAlignment="0" applyProtection="0"/>
    <xf numFmtId="0" fontId="21" fillId="45" borderId="165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10" fillId="40" borderId="166" applyNumberFormat="0" applyAlignment="0" applyProtection="0"/>
    <xf numFmtId="0" fontId="21" fillId="46" borderId="165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29" fillId="62" borderId="167" applyNumberFormat="0" applyAlignment="0" applyProtection="0"/>
    <xf numFmtId="0" fontId="10" fillId="40" borderId="166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0" fillId="40" borderId="166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10" fillId="40" borderId="166" applyNumberFormat="0" applyAlignment="0" applyProtection="0"/>
    <xf numFmtId="0" fontId="36" fillId="0" borderId="168" applyNumberFormat="0" applyFill="0" applyAlignment="0" applyProtection="0"/>
    <xf numFmtId="0" fontId="21" fillId="46" borderId="165" applyNumberFormat="0" applyAlignment="0" applyProtection="0"/>
    <xf numFmtId="0" fontId="21" fillId="45" borderId="165" applyNumberFormat="0" applyAlignment="0" applyProtection="0"/>
    <xf numFmtId="0" fontId="10" fillId="40" borderId="166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10" fillId="40" borderId="166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52" fillId="62" borderId="165" applyNumberFormat="0" applyAlignment="0" applyProtection="0"/>
    <xf numFmtId="0" fontId="29" fillId="62" borderId="167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10" fillId="40" borderId="166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10" fillId="6" borderId="184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10" fillId="40" borderId="166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9" fillId="62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21" fillId="46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21" fillId="46" borderId="165" applyNumberFormat="0" applyAlignment="0" applyProtection="0"/>
    <xf numFmtId="0" fontId="29" fillId="14" borderId="167" applyNumberFormat="0" applyAlignment="0" applyProtection="0"/>
    <xf numFmtId="0" fontId="10" fillId="40" borderId="166" applyNumberFormat="0" applyAlignment="0" applyProtection="0"/>
    <xf numFmtId="0" fontId="29" fillId="14" borderId="167" applyNumberFormat="0" applyAlignment="0" applyProtection="0"/>
    <xf numFmtId="0" fontId="10" fillId="40" borderId="166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0" fillId="40" borderId="166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21" fillId="46" borderId="165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0" fillId="40" borderId="166" applyNumberFormat="0" applyAlignment="0" applyProtection="0"/>
    <xf numFmtId="0" fontId="36" fillId="0" borderId="168" applyNumberFormat="0" applyFill="0" applyAlignment="0" applyProtection="0"/>
    <xf numFmtId="0" fontId="36" fillId="0" borderId="177" applyNumberFormat="0" applyFill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29" fillId="14" borderId="167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3" applyNumberFormat="0" applyAlignment="0" applyProtection="0"/>
    <xf numFmtId="0" fontId="10" fillId="6" borderId="179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1" fillId="46" borderId="192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36" fillId="0" borderId="181" applyNumberFormat="0" applyFill="0" applyAlignment="0" applyProtection="0"/>
    <xf numFmtId="0" fontId="52" fillId="62" borderId="178" applyNumberFormat="0" applyAlignment="0" applyProtection="0"/>
    <xf numFmtId="0" fontId="10" fillId="6" borderId="179" applyNumberFormat="0" applyAlignment="0" applyProtection="0"/>
    <xf numFmtId="0" fontId="18" fillId="14" borderId="173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1" fillId="9" borderId="192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0" fillId="40" borderId="166" applyNumberFormat="0" applyAlignment="0" applyProtection="0"/>
    <xf numFmtId="0" fontId="10" fillId="40" borderId="166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52" fillId="62" borderId="165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1" fillId="46" borderId="165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21" fillId="46" borderId="165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10" fillId="40" borderId="166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0" fillId="40" borderId="166" applyNumberFormat="0" applyAlignment="0" applyProtection="0"/>
    <xf numFmtId="0" fontId="29" fillId="62" borderId="167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10" fillId="40" borderId="166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10" fillId="40" borderId="166" applyNumberFormat="0" applyAlignment="0" applyProtection="0"/>
    <xf numFmtId="0" fontId="21" fillId="46" borderId="165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21" fillId="46" borderId="165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10" fillId="40" borderId="166" applyNumberFormat="0" applyAlignment="0" applyProtection="0"/>
    <xf numFmtId="0" fontId="18" fillId="14" borderId="165" applyNumberFormat="0" applyAlignment="0" applyProtection="0"/>
    <xf numFmtId="0" fontId="10" fillId="40" borderId="166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21" fillId="46" borderId="165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21" fillId="46" borderId="165" applyNumberFormat="0" applyAlignment="0" applyProtection="0"/>
    <xf numFmtId="0" fontId="10" fillId="6" borderId="166" applyNumberFormat="0" applyAlignment="0" applyProtection="0"/>
    <xf numFmtId="0" fontId="10" fillId="40" borderId="166" applyNumberFormat="0" applyAlignment="0" applyProtection="0"/>
    <xf numFmtId="0" fontId="10" fillId="40" borderId="166" applyNumberFormat="0" applyAlignment="0" applyProtection="0"/>
    <xf numFmtId="0" fontId="21" fillId="9" borderId="165" applyNumberFormat="0" applyAlignment="0" applyProtection="0"/>
    <xf numFmtId="0" fontId="21" fillId="46" borderId="165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18" fillId="14" borderId="173" applyNumberFormat="0" applyAlignment="0" applyProtection="0"/>
    <xf numFmtId="0" fontId="21" fillId="45" borderId="165" applyNumberFormat="0" applyAlignment="0" applyProtection="0"/>
    <xf numFmtId="0" fontId="18" fillId="14" borderId="178" applyNumberFormat="0" applyAlignment="0" applyProtection="0"/>
    <xf numFmtId="0" fontId="29" fillId="62" borderId="180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21" fillId="45" borderId="178" applyNumberFormat="0" applyAlignment="0" applyProtection="0"/>
    <xf numFmtId="0" fontId="21" fillId="9" borderId="173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21" fillId="9" borderId="178" applyNumberFormat="0" applyAlignment="0" applyProtection="0"/>
    <xf numFmtId="0" fontId="21" fillId="46" borderId="192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9" fillId="62" borderId="180" applyNumberFormat="0" applyAlignment="0" applyProtection="0"/>
    <xf numFmtId="0" fontId="36" fillId="0" borderId="186" applyNumberFormat="0" applyFill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10" fillId="6" borderId="184" applyNumberFormat="0" applyAlignment="0" applyProtection="0"/>
    <xf numFmtId="0" fontId="29" fillId="14" borderId="194" applyNumberFormat="0" applyAlignment="0" applyProtection="0"/>
    <xf numFmtId="0" fontId="36" fillId="0" borderId="181" applyNumberFormat="0" applyFill="0" applyAlignment="0" applyProtection="0"/>
    <xf numFmtId="0" fontId="29" fillId="14" borderId="194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21" fillId="9" borderId="173" applyNumberFormat="0" applyAlignment="0" applyProtection="0"/>
    <xf numFmtId="0" fontId="52" fillId="62" borderId="178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9" fillId="62" borderId="185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18" fillId="14" borderId="178" applyNumberFormat="0" applyAlignment="0" applyProtection="0"/>
    <xf numFmtId="0" fontId="36" fillId="0" borderId="182" applyNumberFormat="0" applyFill="0" applyAlignment="0" applyProtection="0"/>
    <xf numFmtId="0" fontId="29" fillId="62" borderId="167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76" applyNumberFormat="0" applyFill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0" fillId="6" borderId="179" applyNumberFormat="0" applyAlignment="0" applyProtection="0"/>
    <xf numFmtId="0" fontId="52" fillId="62" borderId="173" applyNumberFormat="0" applyAlignment="0" applyProtection="0"/>
    <xf numFmtId="0" fontId="10" fillId="40" borderId="174" applyNumberFormat="0" applyAlignment="0" applyProtection="0"/>
    <xf numFmtId="0" fontId="10" fillId="40" borderId="184" applyNumberFormat="0" applyAlignment="0" applyProtection="0"/>
    <xf numFmtId="0" fontId="10" fillId="6" borderId="179" applyNumberFormat="0" applyAlignment="0" applyProtection="0"/>
    <xf numFmtId="0" fontId="18" fillId="14" borderId="183" applyNumberFormat="0" applyAlignment="0" applyProtection="0"/>
    <xf numFmtId="0" fontId="18" fillId="14" borderId="178" applyNumberFormat="0" applyAlignment="0" applyProtection="0"/>
    <xf numFmtId="0" fontId="52" fillId="62" borderId="178" applyNumberFormat="0" applyAlignment="0" applyProtection="0"/>
    <xf numFmtId="0" fontId="21" fillId="9" borderId="178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0" fillId="40" borderId="179" applyNumberFormat="0" applyAlignment="0" applyProtection="0"/>
    <xf numFmtId="0" fontId="10" fillId="6" borderId="179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10" fillId="6" borderId="166" applyNumberFormat="0" applyAlignment="0" applyProtection="0"/>
    <xf numFmtId="0" fontId="29" fillId="14" borderId="175" applyNumberFormat="0" applyAlignment="0" applyProtection="0"/>
    <xf numFmtId="0" fontId="29" fillId="62" borderId="185" applyNumberFormat="0" applyAlignment="0" applyProtection="0"/>
    <xf numFmtId="0" fontId="18" fillId="14" borderId="173" applyNumberFormat="0" applyAlignment="0" applyProtection="0"/>
    <xf numFmtId="0" fontId="10" fillId="40" borderId="166" applyNumberFormat="0" applyAlignment="0" applyProtection="0"/>
    <xf numFmtId="0" fontId="10" fillId="6" borderId="166" applyNumberFormat="0" applyAlignment="0" applyProtection="0"/>
    <xf numFmtId="0" fontId="36" fillId="0" borderId="176" applyNumberFormat="0" applyFill="0" applyAlignment="0" applyProtection="0"/>
    <xf numFmtId="0" fontId="10" fillId="6" borderId="166" applyNumberFormat="0" applyAlignment="0" applyProtection="0"/>
    <xf numFmtId="0" fontId="10" fillId="6" borderId="174" applyNumberFormat="0" applyAlignment="0" applyProtection="0"/>
    <xf numFmtId="0" fontId="10" fillId="40" borderId="166" applyNumberFormat="0" applyAlignment="0" applyProtection="0"/>
    <xf numFmtId="0" fontId="52" fillId="62" borderId="173" applyNumberFormat="0" applyAlignment="0" applyProtection="0"/>
    <xf numFmtId="0" fontId="10" fillId="6" borderId="166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0" fillId="40" borderId="174" applyNumberFormat="0" applyAlignment="0" applyProtection="0"/>
    <xf numFmtId="0" fontId="29" fillId="14" borderId="175" applyNumberFormat="0" applyAlignment="0" applyProtection="0"/>
    <xf numFmtId="0" fontId="10" fillId="40" borderId="174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10" fillId="40" borderId="174" applyNumberFormat="0" applyAlignment="0" applyProtection="0"/>
    <xf numFmtId="0" fontId="21" fillId="46" borderId="173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10" fillId="6" borderId="174" applyNumberFormat="0" applyAlignment="0" applyProtection="0"/>
    <xf numFmtId="0" fontId="21" fillId="9" borderId="178" applyNumberFormat="0" applyAlignment="0" applyProtection="0"/>
    <xf numFmtId="0" fontId="36" fillId="0" borderId="182" applyNumberFormat="0" applyFill="0" applyAlignment="0" applyProtection="0"/>
    <xf numFmtId="0" fontId="29" fillId="14" borderId="180" applyNumberFormat="0" applyAlignment="0" applyProtection="0"/>
    <xf numFmtId="0" fontId="18" fillId="14" borderId="173" applyNumberFormat="0" applyAlignment="0" applyProtection="0"/>
    <xf numFmtId="0" fontId="21" fillId="45" borderId="183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29" fillId="14" borderId="185" applyNumberFormat="0" applyAlignment="0" applyProtection="0"/>
    <xf numFmtId="0" fontId="21" fillId="9" borderId="178" applyNumberFormat="0" applyAlignment="0" applyProtection="0"/>
    <xf numFmtId="0" fontId="21" fillId="46" borderId="178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18" fillId="14" borderId="192" applyNumberFormat="0" applyAlignment="0" applyProtection="0"/>
    <xf numFmtId="0" fontId="10" fillId="6" borderId="179" applyNumberFormat="0" applyAlignment="0" applyProtection="0"/>
    <xf numFmtId="0" fontId="10" fillId="40" borderId="174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36" fillId="0" borderId="177" applyNumberFormat="0" applyFill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52" fillId="62" borderId="173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29" fillId="14" borderId="180" applyNumberFormat="0" applyAlignment="0" applyProtection="0"/>
    <xf numFmtId="0" fontId="36" fillId="0" borderId="186" applyNumberFormat="0" applyFill="0" applyAlignment="0" applyProtection="0"/>
    <xf numFmtId="0" fontId="10" fillId="6" borderId="174" applyNumberFormat="0" applyAlignment="0" applyProtection="0"/>
    <xf numFmtId="0" fontId="29" fillId="14" borderId="180" applyNumberFormat="0" applyAlignment="0" applyProtection="0"/>
    <xf numFmtId="0" fontId="10" fillId="40" borderId="174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0" fillId="40" borderId="174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0" fillId="40" borderId="174" applyNumberFormat="0" applyAlignment="0" applyProtection="0"/>
    <xf numFmtId="0" fontId="36" fillId="0" borderId="176" applyNumberFormat="0" applyFill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21" fillId="46" borderId="173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10" fillId="40" borderId="174" applyNumberFormat="0" applyAlignment="0" applyProtection="0"/>
    <xf numFmtId="0" fontId="21" fillId="45" borderId="173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10" fillId="40" borderId="174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36" fillId="0" borderId="177" applyNumberFormat="0" applyFill="0" applyAlignment="0" applyProtection="0"/>
    <xf numFmtId="0" fontId="18" fillId="14" borderId="173" applyNumberFormat="0" applyAlignment="0" applyProtection="0"/>
    <xf numFmtId="0" fontId="21" fillId="46" borderId="165" applyNumberFormat="0" applyAlignment="0" applyProtection="0"/>
    <xf numFmtId="0" fontId="21" fillId="45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9" borderId="173" applyNumberFormat="0" applyAlignment="0" applyProtection="0"/>
    <xf numFmtId="0" fontId="52" fillId="62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1" fillId="45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45" borderId="173" applyNumberFormat="0" applyAlignment="0" applyProtection="0"/>
    <xf numFmtId="0" fontId="21" fillId="45" borderId="173" applyNumberFormat="0" applyAlignment="0" applyProtection="0"/>
    <xf numFmtId="0" fontId="36" fillId="0" borderId="181" applyNumberFormat="0" applyFill="0" applyAlignment="0" applyProtection="0"/>
    <xf numFmtId="0" fontId="21" fillId="9" borderId="173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18" fillId="14" borderId="183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1" fillId="9" borderId="173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21" fillId="46" borderId="178" applyNumberFormat="0" applyAlignment="0" applyProtection="0"/>
    <xf numFmtId="0" fontId="29" fillId="14" borderId="175" applyNumberFormat="0" applyAlignment="0" applyProtection="0"/>
    <xf numFmtId="0" fontId="36" fillId="0" borderId="182" applyNumberFormat="0" applyFill="0" applyAlignment="0" applyProtection="0"/>
    <xf numFmtId="0" fontId="18" fillId="14" borderId="173" applyNumberFormat="0" applyAlignment="0" applyProtection="0"/>
    <xf numFmtId="0" fontId="21" fillId="9" borderId="192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29" fillId="62" borderId="175" applyNumberFormat="0" applyAlignment="0" applyProtection="0"/>
    <xf numFmtId="0" fontId="36" fillId="0" borderId="176" applyNumberFormat="0" applyFill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10" fillId="40" borderId="166" applyNumberFormat="0" applyAlignment="0" applyProtection="0"/>
    <xf numFmtId="0" fontId="21" fillId="9" borderId="165" applyNumberFormat="0" applyAlignment="0" applyProtection="0"/>
    <xf numFmtId="0" fontId="21" fillId="45" borderId="165" applyNumberFormat="0" applyAlignment="0" applyProtection="0"/>
    <xf numFmtId="0" fontId="29" fillId="62" borderId="167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29" fillId="62" borderId="167" applyNumberFormat="0" applyAlignment="0" applyProtection="0"/>
    <xf numFmtId="0" fontId="10" fillId="6" borderId="166" applyNumberFormat="0" applyAlignment="0" applyProtection="0"/>
    <xf numFmtId="0" fontId="21" fillId="45" borderId="165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10" fillId="40" borderId="166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52" fillId="62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9" fillId="62" borderId="167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10" fillId="40" borderId="166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10" fillId="40" borderId="166" applyNumberFormat="0" applyAlignment="0" applyProtection="0"/>
    <xf numFmtId="0" fontId="10" fillId="6" borderId="166" applyNumberFormat="0" applyAlignment="0" applyProtection="0"/>
    <xf numFmtId="0" fontId="10" fillId="40" borderId="166" applyNumberFormat="0" applyAlignment="0" applyProtection="0"/>
    <xf numFmtId="0" fontId="10" fillId="40" borderId="166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0" fillId="40" borderId="166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21" fillId="46" borderId="165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21" fillId="46" borderId="165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10" fillId="40" borderId="166" applyNumberFormat="0" applyAlignment="0" applyProtection="0"/>
    <xf numFmtId="0" fontId="10" fillId="40" borderId="166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52" fillId="62" borderId="165" applyNumberFormat="0" applyAlignment="0" applyProtection="0"/>
    <xf numFmtId="0" fontId="21" fillId="46" borderId="165" applyNumberFormat="0" applyAlignment="0" applyProtection="0"/>
    <xf numFmtId="0" fontId="21" fillId="46" borderId="165" applyNumberFormat="0" applyAlignment="0" applyProtection="0"/>
    <xf numFmtId="0" fontId="21" fillId="46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52" fillId="62" borderId="165" applyNumberFormat="0" applyAlignment="0" applyProtection="0"/>
    <xf numFmtId="0" fontId="10" fillId="6" borderId="166" applyNumberFormat="0" applyAlignment="0" applyProtection="0"/>
    <xf numFmtId="0" fontId="10" fillId="40" borderId="166" applyNumberFormat="0" applyAlignment="0" applyProtection="0"/>
    <xf numFmtId="0" fontId="52" fillId="62" borderId="165" applyNumberFormat="0" applyAlignment="0" applyProtection="0"/>
    <xf numFmtId="0" fontId="10" fillId="40" borderId="166" applyNumberFormat="0" applyAlignment="0" applyProtection="0"/>
    <xf numFmtId="0" fontId="21" fillId="9" borderId="165" applyNumberFormat="0" applyAlignment="0" applyProtection="0"/>
    <xf numFmtId="0" fontId="21" fillId="46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10" fillId="40" borderId="166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10" fillId="40" borderId="166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52" fillId="62" borderId="165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1" fillId="45" borderId="165" applyNumberFormat="0" applyAlignment="0" applyProtection="0"/>
    <xf numFmtId="0" fontId="52" fillId="62" borderId="165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21" fillId="45" borderId="165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9" fillId="62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1" fillId="46" borderId="165" applyNumberFormat="0" applyAlignment="0" applyProtection="0"/>
    <xf numFmtId="0" fontId="21" fillId="46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45" borderId="165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1" fillId="9" borderId="178" applyNumberFormat="0" applyAlignment="0" applyProtection="0"/>
    <xf numFmtId="0" fontId="21" fillId="9" borderId="165" applyNumberFormat="0" applyAlignment="0" applyProtection="0"/>
    <xf numFmtId="0" fontId="10" fillId="40" borderId="166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0" fillId="6" borderId="166" applyNumberFormat="0" applyAlignment="0" applyProtection="0"/>
    <xf numFmtId="0" fontId="21" fillId="9" borderId="183" applyNumberFormat="0" applyAlignment="0" applyProtection="0"/>
    <xf numFmtId="0" fontId="36" fillId="0" borderId="181" applyNumberFormat="0" applyFill="0" applyAlignment="0" applyProtection="0"/>
    <xf numFmtId="0" fontId="36" fillId="0" borderId="186" applyNumberFormat="0" applyFill="0" applyAlignment="0" applyProtection="0"/>
    <xf numFmtId="0" fontId="10" fillId="6" borderId="174" applyNumberFormat="0" applyAlignment="0" applyProtection="0"/>
    <xf numFmtId="0" fontId="36" fillId="0" borderId="182" applyNumberFormat="0" applyFill="0" applyAlignment="0" applyProtection="0"/>
    <xf numFmtId="0" fontId="36" fillId="0" borderId="181" applyNumberFormat="0" applyFill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10" fillId="40" borderId="166" applyNumberFormat="0" applyAlignment="0" applyProtection="0"/>
    <xf numFmtId="0" fontId="18" fillId="14" borderId="173" applyNumberFormat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18" fillId="14" borderId="165" applyNumberFormat="0" applyAlignment="0" applyProtection="0"/>
    <xf numFmtId="0" fontId="21" fillId="9" borderId="178" applyNumberFormat="0" applyAlignment="0" applyProtection="0"/>
    <xf numFmtId="0" fontId="29" fillId="62" borderId="180" applyNumberFormat="0" applyAlignment="0" applyProtection="0"/>
    <xf numFmtId="0" fontId="10" fillId="6" borderId="179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9" fillId="14" borderId="185" applyNumberFormat="0" applyAlignment="0" applyProtection="0"/>
    <xf numFmtId="0" fontId="18" fillId="14" borderId="173" applyNumberFormat="0" applyAlignment="0" applyProtection="0"/>
    <xf numFmtId="0" fontId="21" fillId="9" borderId="183" applyNumberFormat="0" applyAlignment="0" applyProtection="0"/>
    <xf numFmtId="0" fontId="36" fillId="0" borderId="195" applyNumberFormat="0" applyFill="0" applyAlignment="0" applyProtection="0"/>
    <xf numFmtId="0" fontId="10" fillId="40" borderId="179" applyNumberFormat="0" applyAlignment="0" applyProtection="0"/>
    <xf numFmtId="0" fontId="10" fillId="6" borderId="166" applyNumberFormat="0" applyAlignment="0" applyProtection="0"/>
    <xf numFmtId="0" fontId="10" fillId="6" borderId="193" applyNumberFormat="0" applyAlignment="0" applyProtection="0"/>
    <xf numFmtId="0" fontId="21" fillId="9" borderId="183" applyNumberFormat="0" applyAlignment="0" applyProtection="0"/>
    <xf numFmtId="0" fontId="36" fillId="0" borderId="168" applyNumberFormat="0" applyFill="0" applyAlignment="0" applyProtection="0"/>
    <xf numFmtId="0" fontId="36" fillId="0" borderId="186" applyNumberFormat="0" applyFill="0" applyAlignment="0" applyProtection="0"/>
    <xf numFmtId="0" fontId="36" fillId="0" borderId="168" applyNumberFormat="0" applyFill="0" applyAlignment="0" applyProtection="0"/>
    <xf numFmtId="0" fontId="10" fillId="6" borderId="184" applyNumberFormat="0" applyAlignment="0" applyProtection="0"/>
    <xf numFmtId="0" fontId="29" fillId="14" borderId="175" applyNumberFormat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10" fillId="40" borderId="174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1" fillId="45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10" fillId="40" borderId="174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21" fillId="45" borderId="183" applyNumberFormat="0" applyAlignment="0" applyProtection="0"/>
    <xf numFmtId="0" fontId="21" fillId="9" borderId="173" applyNumberFormat="0" applyAlignment="0" applyProtection="0"/>
    <xf numFmtId="0" fontId="52" fillId="62" borderId="173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21" fillId="45" borderId="173" applyNumberFormat="0" applyAlignment="0" applyProtection="0"/>
    <xf numFmtId="0" fontId="29" fillId="14" borderId="185" applyNumberFormat="0" applyAlignment="0" applyProtection="0"/>
    <xf numFmtId="0" fontId="36" fillId="0" borderId="176" applyNumberFormat="0" applyFill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8" fillId="14" borderId="173" applyNumberFormat="0" applyAlignment="0" applyProtection="0"/>
    <xf numFmtId="0" fontId="36" fillId="0" borderId="181" applyNumberFormat="0" applyFill="0" applyAlignment="0" applyProtection="0"/>
    <xf numFmtId="0" fontId="10" fillId="40" borderId="179" applyNumberFormat="0" applyAlignment="0" applyProtection="0"/>
    <xf numFmtId="0" fontId="18" fillId="14" borderId="192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21" fillId="46" borderId="178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10" fillId="40" borderId="174" applyNumberFormat="0" applyAlignment="0" applyProtection="0"/>
    <xf numFmtId="0" fontId="21" fillId="9" borderId="183" applyNumberFormat="0" applyAlignment="0" applyProtection="0"/>
    <xf numFmtId="0" fontId="36" fillId="0" borderId="176" applyNumberFormat="0" applyFill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21" fillId="9" borderId="192" applyNumberFormat="0" applyAlignment="0" applyProtection="0"/>
    <xf numFmtId="0" fontId="36" fillId="0" borderId="186" applyNumberFormat="0" applyFill="0" applyAlignment="0" applyProtection="0"/>
    <xf numFmtId="0" fontId="21" fillId="9" borderId="178" applyNumberFormat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10" fillId="40" borderId="174" applyNumberFormat="0" applyAlignment="0" applyProtection="0"/>
    <xf numFmtId="0" fontId="10" fillId="40" borderId="179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21" fillId="46" borderId="173" applyNumberFormat="0" applyAlignment="0" applyProtection="0"/>
    <xf numFmtId="0" fontId="29" fillId="14" borderId="175" applyNumberFormat="0" applyAlignment="0" applyProtection="0"/>
    <xf numFmtId="0" fontId="10" fillId="40" borderId="174" applyNumberFormat="0" applyAlignment="0" applyProtection="0"/>
    <xf numFmtId="0" fontId="18" fillId="14" borderId="183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36" fillId="0" borderId="168" applyNumberFormat="0" applyFill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21" fillId="9" borderId="165" applyNumberFormat="0" applyAlignment="0" applyProtection="0"/>
    <xf numFmtId="0" fontId="18" fillId="14" borderId="173" applyNumberFormat="0" applyAlignment="0" applyProtection="0"/>
    <xf numFmtId="0" fontId="21" fillId="9" borderId="165" applyNumberFormat="0" applyAlignment="0" applyProtection="0"/>
    <xf numFmtId="0" fontId="21" fillId="46" borderId="165" applyNumberFormat="0" applyAlignment="0" applyProtection="0"/>
    <xf numFmtId="0" fontId="21" fillId="9" borderId="165" applyNumberFormat="0" applyAlignment="0" applyProtection="0"/>
    <xf numFmtId="0" fontId="10" fillId="6" borderId="174" applyNumberFormat="0" applyAlignment="0" applyProtection="0"/>
    <xf numFmtId="0" fontId="21" fillId="45" borderId="165" applyNumberFormat="0" applyAlignment="0" applyProtection="0"/>
    <xf numFmtId="0" fontId="10" fillId="6" borderId="174" applyNumberFormat="0" applyAlignment="0" applyProtection="0"/>
    <xf numFmtId="0" fontId="21" fillId="9" borderId="165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21" fillId="9" borderId="165" applyNumberFormat="0" applyAlignment="0" applyProtection="0"/>
    <xf numFmtId="0" fontId="10" fillId="40" borderId="174" applyNumberFormat="0" applyAlignment="0" applyProtection="0"/>
    <xf numFmtId="0" fontId="36" fillId="0" borderId="177" applyNumberFormat="0" applyFill="0" applyAlignment="0" applyProtection="0"/>
    <xf numFmtId="0" fontId="21" fillId="9" borderId="165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21" fillId="9" borderId="165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10" fillId="6" borderId="174" applyNumberFormat="0" applyAlignment="0" applyProtection="0"/>
    <xf numFmtId="0" fontId="18" fillId="14" borderId="165" applyNumberFormat="0" applyAlignment="0" applyProtection="0"/>
    <xf numFmtId="0" fontId="36" fillId="0" borderId="176" applyNumberFormat="0" applyFill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1" fillId="9" borderId="165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10" fillId="6" borderId="166" applyNumberFormat="0" applyAlignment="0" applyProtection="0"/>
    <xf numFmtId="0" fontId="21" fillId="46" borderId="165" applyNumberFormat="0" applyAlignment="0" applyProtection="0"/>
    <xf numFmtId="0" fontId="29" fillId="62" borderId="167" applyNumberFormat="0" applyAlignment="0" applyProtection="0"/>
    <xf numFmtId="0" fontId="10" fillId="40" borderId="166" applyNumberFormat="0" applyAlignment="0" applyProtection="0"/>
    <xf numFmtId="0" fontId="29" fillId="14" borderId="175" applyNumberFormat="0" applyAlignment="0" applyProtection="0"/>
    <xf numFmtId="0" fontId="10" fillId="6" borderId="166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21" fillId="45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5" borderId="173" applyNumberFormat="0" applyAlignment="0" applyProtection="0"/>
    <xf numFmtId="0" fontId="10" fillId="40" borderId="179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5" borderId="178" applyNumberFormat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21" fillId="46" borderId="178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21" fillId="9" borderId="165" applyNumberFormat="0" applyAlignment="0" applyProtection="0"/>
    <xf numFmtId="0" fontId="21" fillId="9" borderId="192" applyNumberFormat="0" applyAlignment="0" applyProtection="0"/>
    <xf numFmtId="0" fontId="29" fillId="14" borderId="175" applyNumberFormat="0" applyAlignment="0" applyProtection="0"/>
    <xf numFmtId="0" fontId="21" fillId="46" borderId="165" applyNumberFormat="0" applyAlignment="0" applyProtection="0"/>
    <xf numFmtId="0" fontId="18" fillId="14" borderId="165" applyNumberFormat="0" applyAlignment="0" applyProtection="0"/>
    <xf numFmtId="0" fontId="10" fillId="6" borderId="166" applyNumberFormat="0" applyAlignment="0" applyProtection="0"/>
    <xf numFmtId="0" fontId="18" fillId="14" borderId="173" applyNumberFormat="0" applyAlignment="0" applyProtection="0"/>
    <xf numFmtId="0" fontId="21" fillId="45" borderId="165" applyNumberFormat="0" applyAlignment="0" applyProtection="0"/>
    <xf numFmtId="0" fontId="29" fillId="14" borderId="167" applyNumberFormat="0" applyAlignment="0" applyProtection="0"/>
    <xf numFmtId="0" fontId="10" fillId="6" borderId="193" applyNumberFormat="0" applyAlignment="0" applyProtection="0"/>
    <xf numFmtId="0" fontId="10" fillId="6" borderId="166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9" fillId="62" borderId="167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18" fillId="14" borderId="173" applyNumberFormat="0" applyAlignment="0" applyProtection="0"/>
    <xf numFmtId="0" fontId="21" fillId="9" borderId="165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9" fillId="62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46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1" fillId="9" borderId="165" applyNumberFormat="0" applyAlignment="0" applyProtection="0"/>
    <xf numFmtId="0" fontId="52" fillId="62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36" fillId="0" borderId="168" applyNumberFormat="0" applyFill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29" fillId="14" borderId="167" applyNumberFormat="0" applyAlignment="0" applyProtection="0"/>
    <xf numFmtId="0" fontId="36" fillId="0" borderId="168" applyNumberFormat="0" applyFill="0" applyAlignment="0" applyProtection="0"/>
    <xf numFmtId="0" fontId="29" fillId="14" borderId="180" applyNumberFormat="0" applyAlignment="0" applyProtection="0"/>
    <xf numFmtId="0" fontId="18" fillId="14" borderId="165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29" fillId="14" borderId="185" applyNumberFormat="0" applyAlignment="0" applyProtection="0"/>
    <xf numFmtId="0" fontId="36" fillId="0" borderId="181" applyNumberFormat="0" applyFill="0" applyAlignment="0" applyProtection="0"/>
    <xf numFmtId="0" fontId="36" fillId="0" borderId="195" applyNumberFormat="0" applyFill="0" applyAlignment="0" applyProtection="0"/>
    <xf numFmtId="0" fontId="36" fillId="0" borderId="186" applyNumberFormat="0" applyFill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36" fillId="0" borderId="181" applyNumberFormat="0" applyFill="0" applyAlignment="0" applyProtection="0"/>
    <xf numFmtId="0" fontId="10" fillId="40" borderId="179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29" fillId="14" borderId="175" applyNumberFormat="0" applyAlignment="0" applyProtection="0"/>
    <xf numFmtId="0" fontId="18" fillId="14" borderId="178" applyNumberFormat="0" applyAlignment="0" applyProtection="0"/>
    <xf numFmtId="0" fontId="10" fillId="40" borderId="193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29" fillId="62" borderId="175" applyNumberFormat="0" applyAlignment="0" applyProtection="0"/>
    <xf numFmtId="0" fontId="29" fillId="14" borderId="167" applyNumberFormat="0" applyAlignment="0" applyProtection="0"/>
    <xf numFmtId="0" fontId="21" fillId="46" borderId="173" applyNumberFormat="0" applyAlignment="0" applyProtection="0"/>
    <xf numFmtId="0" fontId="29" fillId="62" borderId="175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21" fillId="46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9" fillId="14" borderId="180" applyNumberFormat="0" applyAlignment="0" applyProtection="0"/>
    <xf numFmtId="0" fontId="10" fillId="40" borderId="193" applyNumberFormat="0" applyAlignment="0" applyProtection="0"/>
    <xf numFmtId="0" fontId="21" fillId="46" borderId="183" applyNumberFormat="0" applyAlignment="0" applyProtection="0"/>
    <xf numFmtId="0" fontId="18" fillId="14" borderId="183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10" fillId="6" borderId="166" applyNumberFormat="0" applyAlignment="0" applyProtection="0"/>
    <xf numFmtId="0" fontId="52" fillId="62" borderId="178" applyNumberFormat="0" applyAlignment="0" applyProtection="0"/>
    <xf numFmtId="0" fontId="10" fillId="6" borderId="174" applyNumberFormat="0" applyAlignment="0" applyProtection="0"/>
    <xf numFmtId="0" fontId="21" fillId="45" borderId="183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21" fillId="45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45" borderId="173" applyNumberFormat="0" applyAlignment="0" applyProtection="0"/>
    <xf numFmtId="0" fontId="10" fillId="6" borderId="174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36" fillId="0" borderId="177" applyNumberFormat="0" applyFill="0" applyAlignment="0" applyProtection="0"/>
    <xf numFmtId="0" fontId="18" fillId="14" borderId="173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29" fillId="14" borderId="180" applyNumberFormat="0" applyAlignment="0" applyProtection="0"/>
    <xf numFmtId="0" fontId="18" fillId="14" borderId="173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36" fillId="0" borderId="196" applyNumberFormat="0" applyFill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0" fillId="6" borderId="184" applyNumberFormat="0" applyAlignment="0" applyProtection="0"/>
    <xf numFmtId="0" fontId="29" fillId="14" borderId="194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21" fillId="46" borderId="183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36" fillId="0" borderId="176" applyNumberFormat="0" applyFill="0" applyAlignment="0" applyProtection="0"/>
    <xf numFmtId="0" fontId="21" fillId="45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9" fillId="62" borderId="175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10" fillId="40" borderId="174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18" fillId="14" borderId="178" applyNumberFormat="0" applyAlignment="0" applyProtection="0"/>
    <xf numFmtId="0" fontId="10" fillId="6" borderId="174" applyNumberFormat="0" applyAlignment="0" applyProtection="0"/>
    <xf numFmtId="0" fontId="21" fillId="9" borderId="183" applyNumberFormat="0" applyAlignment="0" applyProtection="0"/>
    <xf numFmtId="0" fontId="10" fillId="40" borderId="179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21" fillId="45" borderId="173" applyNumberFormat="0" applyAlignment="0" applyProtection="0"/>
    <xf numFmtId="0" fontId="29" fillId="14" borderId="175" applyNumberFormat="0" applyAlignment="0" applyProtection="0"/>
    <xf numFmtId="0" fontId="52" fillId="62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10" fillId="40" borderId="174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21" fillId="46" borderId="173" applyNumberFormat="0" applyAlignment="0" applyProtection="0"/>
    <xf numFmtId="0" fontId="21" fillId="9" borderId="165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45" borderId="173" applyNumberFormat="0" applyAlignment="0" applyProtection="0"/>
    <xf numFmtId="0" fontId="21" fillId="45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10" fillId="6" borderId="184" applyNumberFormat="0" applyAlignment="0" applyProtection="0"/>
    <xf numFmtId="0" fontId="36" fillId="0" borderId="181" applyNumberFormat="0" applyFill="0" applyAlignment="0" applyProtection="0"/>
    <xf numFmtId="0" fontId="10" fillId="40" borderId="179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21" fillId="46" borderId="173" applyNumberFormat="0" applyAlignment="0" applyProtection="0"/>
    <xf numFmtId="0" fontId="18" fillId="14" borderId="173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10" fillId="40" borderId="174" applyNumberFormat="0" applyAlignment="0" applyProtection="0"/>
    <xf numFmtId="0" fontId="29" fillId="14" borderId="194" applyNumberFormat="0" applyAlignment="0" applyProtection="0"/>
    <xf numFmtId="0" fontId="21" fillId="9" borderId="178" applyNumberFormat="0" applyAlignment="0" applyProtection="0"/>
    <xf numFmtId="0" fontId="10" fillId="40" borderId="179" applyNumberFormat="0" applyAlignment="0" applyProtection="0"/>
    <xf numFmtId="0" fontId="36" fillId="0" borderId="181" applyNumberFormat="0" applyFill="0" applyAlignment="0" applyProtection="0"/>
    <xf numFmtId="0" fontId="10" fillId="6" borderId="174" applyNumberFormat="0" applyAlignment="0" applyProtection="0"/>
    <xf numFmtId="0" fontId="10" fillId="40" borderId="174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52" fillId="62" borderId="192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21" fillId="9" borderId="178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52" fillId="62" borderId="173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21" fillId="46" borderId="178" applyNumberFormat="0" applyAlignment="0" applyProtection="0"/>
    <xf numFmtId="0" fontId="36" fillId="0" borderId="177" applyNumberFormat="0" applyFill="0" applyAlignment="0" applyProtection="0"/>
    <xf numFmtId="0" fontId="21" fillId="9" borderId="173" applyNumberFormat="0" applyAlignment="0" applyProtection="0"/>
    <xf numFmtId="0" fontId="36" fillId="0" borderId="181" applyNumberFormat="0" applyFill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36" fillId="0" borderId="182" applyNumberFormat="0" applyFill="0" applyAlignment="0" applyProtection="0"/>
    <xf numFmtId="0" fontId="10" fillId="40" borderId="174" applyNumberFormat="0" applyAlignment="0" applyProtection="0"/>
    <xf numFmtId="0" fontId="21" fillId="9" borderId="178" applyNumberFormat="0" applyAlignment="0" applyProtection="0"/>
    <xf numFmtId="0" fontId="29" fillId="14" borderId="175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10" fillId="6" borderId="174" applyNumberFormat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36" fillId="0" borderId="186" applyNumberFormat="0" applyFill="0" applyAlignment="0" applyProtection="0"/>
    <xf numFmtId="0" fontId="10" fillId="40" borderId="184" applyNumberFormat="0" applyAlignment="0" applyProtection="0"/>
    <xf numFmtId="0" fontId="21" fillId="9" borderId="178" applyNumberFormat="0" applyAlignment="0" applyProtection="0"/>
    <xf numFmtId="0" fontId="36" fillId="0" borderId="186" applyNumberFormat="0" applyFill="0" applyAlignment="0" applyProtection="0"/>
    <xf numFmtId="0" fontId="36" fillId="0" borderId="195" applyNumberFormat="0" applyFill="0" applyAlignment="0" applyProtection="0"/>
    <xf numFmtId="0" fontId="21" fillId="9" borderId="183" applyNumberFormat="0" applyAlignment="0" applyProtection="0"/>
    <xf numFmtId="0" fontId="18" fillId="14" borderId="192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21" fillId="9" borderId="173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36" fillId="0" borderId="182" applyNumberFormat="0" applyFill="0" applyAlignment="0" applyProtection="0"/>
    <xf numFmtId="0" fontId="29" fillId="14" borderId="180" applyNumberFormat="0" applyAlignment="0" applyProtection="0"/>
    <xf numFmtId="0" fontId="21" fillId="9" borderId="183" applyNumberFormat="0" applyAlignment="0" applyProtection="0"/>
    <xf numFmtId="0" fontId="10" fillId="6" borderId="179" applyNumberFormat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36" fillId="0" borderId="168" applyNumberFormat="0" applyFill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21" fillId="9" borderId="178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10" fillId="40" borderId="179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21" fillId="9" borderId="173" applyNumberFormat="0" applyAlignment="0" applyProtection="0"/>
    <xf numFmtId="0" fontId="36" fillId="0" borderId="181" applyNumberFormat="0" applyFill="0" applyAlignment="0" applyProtection="0"/>
    <xf numFmtId="0" fontId="36" fillId="0" borderId="195" applyNumberFormat="0" applyFill="0" applyAlignment="0" applyProtection="0"/>
    <xf numFmtId="0" fontId="10" fillId="6" borderId="179" applyNumberFormat="0" applyAlignment="0" applyProtection="0"/>
    <xf numFmtId="0" fontId="52" fillId="62" borderId="178" applyNumberFormat="0" applyAlignment="0" applyProtection="0"/>
    <xf numFmtId="0" fontId="21" fillId="9" borderId="178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18" fillId="14" borderId="183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10" fillId="40" borderId="179" applyNumberFormat="0" applyAlignment="0" applyProtection="0"/>
    <xf numFmtId="0" fontId="18" fillId="14" borderId="183" applyNumberFormat="0" applyAlignment="0" applyProtection="0"/>
    <xf numFmtId="0" fontId="10" fillId="40" borderId="179" applyNumberFormat="0" applyAlignment="0" applyProtection="0"/>
    <xf numFmtId="0" fontId="18" fillId="14" borderId="178" applyNumberFormat="0" applyAlignment="0" applyProtection="0"/>
    <xf numFmtId="0" fontId="21" fillId="45" borderId="178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1" fillId="9" borderId="178" applyNumberFormat="0" applyAlignment="0" applyProtection="0"/>
    <xf numFmtId="0" fontId="21" fillId="46" borderId="183" applyNumberFormat="0" applyAlignment="0" applyProtection="0"/>
    <xf numFmtId="0" fontId="36" fillId="0" borderId="196" applyNumberFormat="0" applyFill="0" applyAlignment="0" applyProtection="0"/>
    <xf numFmtId="0" fontId="29" fillId="14" borderId="185" applyNumberFormat="0" applyAlignment="0" applyProtection="0"/>
    <xf numFmtId="0" fontId="18" fillId="14" borderId="192" applyNumberFormat="0" applyAlignment="0" applyProtection="0"/>
    <xf numFmtId="0" fontId="36" fillId="0" borderId="186" applyNumberFormat="0" applyFill="0" applyAlignment="0" applyProtection="0"/>
    <xf numFmtId="0" fontId="21" fillId="9" borderId="192" applyNumberFormat="0" applyAlignment="0" applyProtection="0"/>
    <xf numFmtId="0" fontId="21" fillId="9" borderId="183" applyNumberFormat="0" applyAlignment="0" applyProtection="0"/>
    <xf numFmtId="0" fontId="36" fillId="0" borderId="181" applyNumberFormat="0" applyFill="0" applyAlignment="0" applyProtection="0"/>
    <xf numFmtId="0" fontId="21" fillId="9" borderId="183" applyNumberFormat="0" applyAlignment="0" applyProtection="0"/>
    <xf numFmtId="0" fontId="21" fillId="46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0" fillId="6" borderId="193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21" fillId="46" borderId="178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10" fillId="6" borderId="174" applyNumberFormat="0" applyAlignment="0" applyProtection="0"/>
    <xf numFmtId="0" fontId="21" fillId="9" borderId="192" applyNumberFormat="0" applyAlignment="0" applyProtection="0"/>
    <xf numFmtId="0" fontId="21" fillId="45" borderId="192" applyNumberFormat="0" applyAlignment="0" applyProtection="0"/>
    <xf numFmtId="0" fontId="10" fillId="6" borderId="184" applyNumberFormat="0" applyAlignment="0" applyProtection="0"/>
    <xf numFmtId="0" fontId="18" fillId="14" borderId="173" applyNumberFormat="0" applyAlignment="0" applyProtection="0"/>
    <xf numFmtId="0" fontId="21" fillId="46" borderId="173" applyNumberFormat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52" fillId="62" borderId="173" applyNumberFormat="0" applyAlignment="0" applyProtection="0"/>
    <xf numFmtId="0" fontId="29" fillId="14" borderId="167" applyNumberFormat="0" applyAlignment="0" applyProtection="0"/>
    <xf numFmtId="0" fontId="21" fillId="9" borderId="173" applyNumberFormat="0" applyAlignment="0" applyProtection="0"/>
    <xf numFmtId="0" fontId="21" fillId="45" borderId="173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29" fillId="62" borderId="167" applyNumberFormat="0" applyAlignment="0" applyProtection="0"/>
    <xf numFmtId="0" fontId="18" fillId="14" borderId="173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21" fillId="9" borderId="183" applyNumberFormat="0" applyAlignment="0" applyProtection="0"/>
    <xf numFmtId="0" fontId="10" fillId="6" borderId="179" applyNumberFormat="0" applyAlignment="0" applyProtection="0"/>
    <xf numFmtId="0" fontId="21" fillId="45" borderId="173" applyNumberFormat="0" applyAlignment="0" applyProtection="0"/>
    <xf numFmtId="0" fontId="10" fillId="40" borderId="174" applyNumberFormat="0" applyAlignment="0" applyProtection="0"/>
    <xf numFmtId="0" fontId="10" fillId="6" borderId="184" applyNumberFormat="0" applyAlignment="0" applyProtection="0"/>
    <xf numFmtId="0" fontId="21" fillId="9" borderId="178" applyNumberFormat="0" applyAlignment="0" applyProtection="0"/>
    <xf numFmtId="0" fontId="36" fillId="0" borderId="176" applyNumberFormat="0" applyFill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21" fillId="9" borderId="192" applyNumberFormat="0" applyAlignment="0" applyProtection="0"/>
    <xf numFmtId="0" fontId="21" fillId="9" borderId="17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36" fillId="0" borderId="181" applyNumberFormat="0" applyFill="0" applyAlignment="0" applyProtection="0"/>
    <xf numFmtId="0" fontId="10" fillId="40" borderId="193" applyNumberFormat="0" applyAlignment="0" applyProtection="0"/>
    <xf numFmtId="0" fontId="36" fillId="0" borderId="181" applyNumberFormat="0" applyFill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10" fillId="40" borderId="179" applyNumberFormat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36" fillId="0" borderId="177" applyNumberFormat="0" applyFill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29" fillId="62" borderId="194" applyNumberFormat="0" applyAlignment="0" applyProtection="0"/>
    <xf numFmtId="0" fontId="36" fillId="0" borderId="176" applyNumberFormat="0" applyFill="0" applyAlignment="0" applyProtection="0"/>
    <xf numFmtId="0" fontId="18" fillId="14" borderId="183" applyNumberFormat="0" applyAlignment="0" applyProtection="0"/>
    <xf numFmtId="0" fontId="10" fillId="6" borderId="179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10" fillId="40" borderId="184" applyNumberFormat="0" applyAlignment="0" applyProtection="0"/>
    <xf numFmtId="0" fontId="18" fillId="14" borderId="183" applyNumberFormat="0" applyAlignment="0" applyProtection="0"/>
    <xf numFmtId="0" fontId="10" fillId="6" borderId="174" applyNumberFormat="0" applyAlignment="0" applyProtection="0"/>
    <xf numFmtId="0" fontId="10" fillId="40" borderId="166" applyNumberFormat="0" applyAlignment="0" applyProtection="0"/>
    <xf numFmtId="0" fontId="10" fillId="6" borderId="166" applyNumberFormat="0" applyAlignment="0" applyProtection="0"/>
    <xf numFmtId="0" fontId="10" fillId="40" borderId="166" applyNumberFormat="0" applyAlignment="0" applyProtection="0"/>
    <xf numFmtId="0" fontId="10" fillId="6" borderId="166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10" fillId="6" borderId="166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0" fillId="40" borderId="174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1" fillId="46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8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10" fillId="40" borderId="174" applyNumberFormat="0" applyAlignment="0" applyProtection="0"/>
    <xf numFmtId="0" fontId="10" fillId="40" borderId="184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21" fillId="9" borderId="173" applyNumberFormat="0" applyAlignment="0" applyProtection="0"/>
    <xf numFmtId="0" fontId="18" fillId="14" borderId="183" applyNumberFormat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29" fillId="14" borderId="185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36" fillId="0" borderId="182" applyNumberFormat="0" applyFill="0" applyAlignment="0" applyProtection="0"/>
    <xf numFmtId="0" fontId="36" fillId="0" borderId="182" applyNumberFormat="0" applyFill="0" applyAlignment="0" applyProtection="0"/>
    <xf numFmtId="0" fontId="52" fillId="62" borderId="178" applyNumberFormat="0" applyAlignment="0" applyProtection="0"/>
    <xf numFmtId="0" fontId="10" fillId="6" borderId="179" applyNumberFormat="0" applyAlignment="0" applyProtection="0"/>
    <xf numFmtId="0" fontId="21" fillId="9" borderId="183" applyNumberFormat="0" applyAlignment="0" applyProtection="0"/>
    <xf numFmtId="0" fontId="10" fillId="6" borderId="174" applyNumberFormat="0" applyAlignment="0" applyProtection="0"/>
    <xf numFmtId="0" fontId="21" fillId="9" borderId="192" applyNumberFormat="0" applyAlignment="0" applyProtection="0"/>
    <xf numFmtId="0" fontId="18" fillId="14" borderId="183" applyNumberFormat="0" applyAlignment="0" applyProtection="0"/>
    <xf numFmtId="0" fontId="29" fillId="14" borderId="175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29" fillId="14" borderId="194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10" fillId="40" borderId="174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29" fillId="62" borderId="175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10" fillId="40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21" fillId="45" borderId="173" applyNumberFormat="0" applyAlignment="0" applyProtection="0"/>
    <xf numFmtId="0" fontId="18" fillId="14" borderId="173" applyNumberFormat="0" applyAlignment="0" applyProtection="0"/>
    <xf numFmtId="0" fontId="29" fillId="62" borderId="175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10" fillId="40" borderId="174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21" fillId="46" borderId="173" applyNumberFormat="0" applyAlignment="0" applyProtection="0"/>
    <xf numFmtId="0" fontId="29" fillId="14" borderId="175" applyNumberFormat="0" applyAlignment="0" applyProtection="0"/>
    <xf numFmtId="0" fontId="52" fillId="62" borderId="173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21" fillId="46" borderId="173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36" fillId="0" borderId="177" applyNumberFormat="0" applyFill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10" fillId="40" borderId="174" applyNumberFormat="0" applyAlignment="0" applyProtection="0"/>
    <xf numFmtId="0" fontId="10" fillId="6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40" borderId="174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52" fillId="62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10" fillId="40" borderId="174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0" fillId="40" borderId="174" applyNumberFormat="0" applyAlignment="0" applyProtection="0"/>
    <xf numFmtId="0" fontId="21" fillId="46" borderId="173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52" fillId="62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9" fillId="14" borderId="175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29" fillId="62" borderId="175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10" fillId="40" borderId="174" applyNumberFormat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36" fillId="0" borderId="176" applyNumberFormat="0" applyFill="0" applyAlignment="0" applyProtection="0"/>
    <xf numFmtId="0" fontId="10" fillId="6" borderId="174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21" fillId="9" borderId="165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36" fillId="0" borderId="176" applyNumberFormat="0" applyFill="0" applyAlignment="0" applyProtection="0"/>
    <xf numFmtId="0" fontId="29" fillId="14" borderId="175" applyNumberFormat="0" applyAlignment="0" applyProtection="0"/>
    <xf numFmtId="0" fontId="18" fillId="14" borderId="173" applyNumberFormat="0" applyAlignment="0" applyProtection="0"/>
    <xf numFmtId="0" fontId="21" fillId="45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21" fillId="9" borderId="165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18" fillId="14" borderId="165" applyNumberFormat="0" applyAlignment="0" applyProtection="0"/>
    <xf numFmtId="0" fontId="21" fillId="9" borderId="173" applyNumberFormat="0" applyAlignment="0" applyProtection="0"/>
    <xf numFmtId="0" fontId="18" fillId="14" borderId="165" applyNumberFormat="0" applyAlignment="0" applyProtection="0"/>
    <xf numFmtId="0" fontId="21" fillId="9" borderId="173" applyNumberFormat="0" applyAlignment="0" applyProtection="0"/>
    <xf numFmtId="0" fontId="21" fillId="46" borderId="178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36" fillId="0" borderId="182" applyNumberFormat="0" applyFill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10" fillId="40" borderId="179" applyNumberFormat="0" applyAlignment="0" applyProtection="0"/>
    <xf numFmtId="0" fontId="21" fillId="45" borderId="173" applyNumberFormat="0" applyAlignment="0" applyProtection="0"/>
    <xf numFmtId="0" fontId="21" fillId="9" borderId="173" applyNumberFormat="0" applyAlignment="0" applyProtection="0"/>
    <xf numFmtId="0" fontId="21" fillId="45" borderId="173" applyNumberFormat="0" applyAlignment="0" applyProtection="0"/>
    <xf numFmtId="0" fontId="21" fillId="45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21" fillId="46" borderId="178" applyNumberFormat="0" applyAlignment="0" applyProtection="0"/>
    <xf numFmtId="0" fontId="52" fillId="62" borderId="178" applyNumberFormat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36" fillId="0" borderId="195" applyNumberFormat="0" applyFill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36" fillId="0" borderId="168" applyNumberFormat="0" applyFill="0" applyAlignment="0" applyProtection="0"/>
    <xf numFmtId="0" fontId="21" fillId="9" borderId="173" applyNumberFormat="0" applyAlignment="0" applyProtection="0"/>
    <xf numFmtId="0" fontId="18" fillId="14" borderId="192" applyNumberFormat="0" applyAlignment="0" applyProtection="0"/>
    <xf numFmtId="0" fontId="36" fillId="0" borderId="181" applyNumberFormat="0" applyFill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10" fillId="6" borderId="174" applyNumberFormat="0" applyAlignment="0" applyProtection="0"/>
    <xf numFmtId="0" fontId="10" fillId="6" borderId="179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10" fillId="6" borderId="179" applyNumberFormat="0" applyAlignment="0" applyProtection="0"/>
    <xf numFmtId="0" fontId="29" fillId="14" borderId="185" applyNumberFormat="0" applyAlignment="0" applyProtection="0"/>
    <xf numFmtId="0" fontId="29" fillId="62" borderId="185" applyNumberFormat="0" applyAlignment="0" applyProtection="0"/>
    <xf numFmtId="0" fontId="36" fillId="0" borderId="195" applyNumberFormat="0" applyFill="0" applyAlignment="0" applyProtection="0"/>
    <xf numFmtId="0" fontId="36" fillId="0" borderId="181" applyNumberFormat="0" applyFill="0" applyAlignment="0" applyProtection="0"/>
    <xf numFmtId="0" fontId="36" fillId="0" borderId="176" applyNumberFormat="0" applyFill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10" fillId="40" borderId="179" applyNumberFormat="0" applyAlignment="0" applyProtection="0"/>
    <xf numFmtId="0" fontId="21" fillId="9" borderId="178" applyNumberFormat="0" applyAlignment="0" applyProtection="0"/>
    <xf numFmtId="0" fontId="21" fillId="46" borderId="178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21" fillId="9" borderId="183" applyNumberFormat="0" applyAlignment="0" applyProtection="0"/>
    <xf numFmtId="0" fontId="10" fillId="6" borderId="174" applyNumberFormat="0" applyAlignment="0" applyProtection="0"/>
    <xf numFmtId="0" fontId="10" fillId="6" borderId="184" applyNumberFormat="0" applyAlignment="0" applyProtection="0"/>
    <xf numFmtId="0" fontId="21" fillId="46" borderId="183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10" fillId="40" borderId="179" applyNumberFormat="0" applyAlignment="0" applyProtection="0"/>
    <xf numFmtId="0" fontId="10" fillId="6" borderId="184" applyNumberFormat="0" applyAlignment="0" applyProtection="0"/>
    <xf numFmtId="0" fontId="36" fillId="0" borderId="177" applyNumberFormat="0" applyFill="0" applyAlignment="0" applyProtection="0"/>
    <xf numFmtId="0" fontId="29" fillId="62" borderId="180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10" fillId="40" borderId="184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10" fillId="6" borderId="174" applyNumberFormat="0" applyAlignment="0" applyProtection="0"/>
    <xf numFmtId="0" fontId="21" fillId="46" borderId="173" applyNumberFormat="0" applyAlignment="0" applyProtection="0"/>
    <xf numFmtId="0" fontId="10" fillId="6" borderId="174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36" fillId="0" borderId="177" applyNumberFormat="0" applyFill="0" applyAlignment="0" applyProtection="0"/>
    <xf numFmtId="0" fontId="21" fillId="46" borderId="173" applyNumberFormat="0" applyAlignment="0" applyProtection="0"/>
    <xf numFmtId="0" fontId="29" fillId="14" borderId="175" applyNumberFormat="0" applyAlignment="0" applyProtection="0"/>
    <xf numFmtId="0" fontId="29" fillId="62" borderId="175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0" fillId="40" borderId="174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9" fillId="14" borderId="175" applyNumberFormat="0" applyAlignment="0" applyProtection="0"/>
    <xf numFmtId="0" fontId="18" fillId="14" borderId="165" applyNumberFormat="0" applyAlignment="0" applyProtection="0"/>
    <xf numFmtId="0" fontId="29" fillId="14" borderId="180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1" fillId="46" borderId="178" applyNumberFormat="0" applyAlignment="0" applyProtection="0"/>
    <xf numFmtId="0" fontId="10" fillId="6" borderId="179" applyNumberFormat="0" applyAlignment="0" applyProtection="0"/>
    <xf numFmtId="0" fontId="21" fillId="9" borderId="173" applyNumberFormat="0" applyAlignment="0" applyProtection="0"/>
    <xf numFmtId="0" fontId="29" fillId="14" borderId="180" applyNumberFormat="0" applyAlignment="0" applyProtection="0"/>
    <xf numFmtId="0" fontId="10" fillId="6" borderId="174" applyNumberFormat="0" applyAlignment="0" applyProtection="0"/>
    <xf numFmtId="0" fontId="29" fillId="14" borderId="185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21" fillId="46" borderId="173" applyNumberFormat="0" applyAlignment="0" applyProtection="0"/>
    <xf numFmtId="0" fontId="36" fillId="0" borderId="176" applyNumberFormat="0" applyFill="0" applyAlignment="0" applyProtection="0"/>
    <xf numFmtId="0" fontId="29" fillId="62" borderId="167" applyNumberFormat="0" applyAlignment="0" applyProtection="0"/>
    <xf numFmtId="0" fontId="21" fillId="46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29" fillId="14" borderId="175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9" fillId="14" borderId="175" applyNumberFormat="0" applyAlignment="0" applyProtection="0"/>
    <xf numFmtId="0" fontId="10" fillId="6" borderId="174" applyNumberFormat="0" applyAlignment="0" applyProtection="0"/>
    <xf numFmtId="0" fontId="21" fillId="45" borderId="173" applyNumberFormat="0" applyAlignment="0" applyProtection="0"/>
    <xf numFmtId="0" fontId="21" fillId="46" borderId="173" applyNumberFormat="0" applyAlignment="0" applyProtection="0"/>
    <xf numFmtId="0" fontId="52" fillId="62" borderId="173" applyNumberFormat="0" applyAlignment="0" applyProtection="0"/>
    <xf numFmtId="0" fontId="10" fillId="6" borderId="174" applyNumberFormat="0" applyAlignment="0" applyProtection="0"/>
    <xf numFmtId="0" fontId="29" fillId="14" borderId="175" applyNumberFormat="0" applyAlignment="0" applyProtection="0"/>
    <xf numFmtId="0" fontId="29" fillId="62" borderId="175" applyNumberFormat="0" applyAlignment="0" applyProtection="0"/>
    <xf numFmtId="0" fontId="18" fillId="14" borderId="173" applyNumberFormat="0" applyAlignment="0" applyProtection="0"/>
    <xf numFmtId="0" fontId="18" fillId="14" borderId="173" applyNumberFormat="0" applyAlignment="0" applyProtection="0"/>
    <xf numFmtId="0" fontId="21" fillId="9" borderId="173" applyNumberFormat="0" applyAlignment="0" applyProtection="0"/>
    <xf numFmtId="0" fontId="10" fillId="6" borderId="174" applyNumberFormat="0" applyAlignment="0" applyProtection="0"/>
    <xf numFmtId="0" fontId="21" fillId="9" borderId="173" applyNumberFormat="0" applyAlignment="0" applyProtection="0"/>
    <xf numFmtId="0" fontId="21" fillId="9" borderId="173" applyNumberFormat="0" applyAlignment="0" applyProtection="0"/>
    <xf numFmtId="0" fontId="21" fillId="46" borderId="173" applyNumberFormat="0" applyAlignment="0" applyProtection="0"/>
    <xf numFmtId="0" fontId="10" fillId="6" borderId="166" applyNumberFormat="0" applyAlignment="0" applyProtection="0"/>
    <xf numFmtId="0" fontId="29" fillId="14" borderId="167" applyNumberFormat="0" applyAlignment="0" applyProtection="0"/>
    <xf numFmtId="0" fontId="10" fillId="6" borderId="166" applyNumberFormat="0" applyAlignment="0" applyProtection="0"/>
    <xf numFmtId="0" fontId="10" fillId="6" borderId="166" applyNumberFormat="0" applyAlignment="0" applyProtection="0"/>
    <xf numFmtId="0" fontId="21" fillId="9" borderId="165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18" fillId="14" borderId="165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9" fillId="14" borderId="167" applyNumberFormat="0" applyAlignment="0" applyProtection="0"/>
    <xf numFmtId="0" fontId="21" fillId="46" borderId="178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52" fillId="62" borderId="183" applyNumberFormat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18" fillId="14" borderId="173" applyNumberFormat="0" applyAlignment="0" applyProtection="0"/>
    <xf numFmtId="0" fontId="36" fillId="0" borderId="176" applyNumberFormat="0" applyFill="0" applyAlignment="0" applyProtection="0"/>
    <xf numFmtId="0" fontId="18" fillId="14" borderId="173" applyNumberFormat="0" applyAlignment="0" applyProtection="0"/>
    <xf numFmtId="0" fontId="21" fillId="46" borderId="173" applyNumberFormat="0" applyAlignment="0" applyProtection="0"/>
    <xf numFmtId="0" fontId="10" fillId="40" borderId="174" applyNumberFormat="0" applyAlignment="0" applyProtection="0"/>
    <xf numFmtId="0" fontId="29" fillId="14" borderId="175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21" fillId="46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0" fillId="40" borderId="179" applyNumberFormat="0" applyAlignment="0" applyProtection="0"/>
    <xf numFmtId="0" fontId="21" fillId="9" borderId="178" applyNumberFormat="0" applyAlignment="0" applyProtection="0"/>
    <xf numFmtId="0" fontId="29" fillId="62" borderId="180" applyNumberFormat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10" fillId="40" borderId="179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10" fillId="40" borderId="179" applyNumberFormat="0" applyAlignment="0" applyProtection="0"/>
    <xf numFmtId="0" fontId="36" fillId="0" borderId="181" applyNumberFormat="0" applyFill="0" applyAlignment="0" applyProtection="0"/>
    <xf numFmtId="0" fontId="10" fillId="40" borderId="184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21" fillId="46" borderId="178" applyNumberFormat="0" applyAlignment="0" applyProtection="0"/>
    <xf numFmtId="0" fontId="29" fillId="14" borderId="180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10" fillId="40" borderId="193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10" fillId="40" borderId="193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1" fillId="45" borderId="183" applyNumberFormat="0" applyAlignment="0" applyProtection="0"/>
    <xf numFmtId="0" fontId="10" fillId="6" borderId="184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84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0" fillId="40" borderId="193" applyNumberFormat="0" applyAlignment="0" applyProtection="0"/>
    <xf numFmtId="0" fontId="10" fillId="6" borderId="179" applyNumberFormat="0" applyAlignment="0" applyProtection="0"/>
    <xf numFmtId="0" fontId="21" fillId="46" borderId="192" applyNumberFormat="0" applyAlignment="0" applyProtection="0"/>
    <xf numFmtId="0" fontId="18" fillId="14" borderId="192" applyNumberFormat="0" applyAlignment="0" applyProtection="0"/>
    <xf numFmtId="0" fontId="36" fillId="0" borderId="186" applyNumberFormat="0" applyFill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0" fillId="40" borderId="179" applyNumberFormat="0" applyAlignment="0" applyProtection="0"/>
    <xf numFmtId="0" fontId="10" fillId="40" borderId="184" applyNumberFormat="0" applyAlignment="0" applyProtection="0"/>
    <xf numFmtId="0" fontId="10" fillId="40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40" borderId="184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1" fillId="46" borderId="183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10" fillId="40" borderId="184" applyNumberFormat="0" applyAlignment="0" applyProtection="0"/>
    <xf numFmtId="0" fontId="29" fillId="14" borderId="185" applyNumberFormat="0" applyAlignment="0" applyProtection="0"/>
    <xf numFmtId="0" fontId="29" fillId="62" borderId="185" applyNumberFormat="0" applyAlignment="0" applyProtection="0"/>
    <xf numFmtId="0" fontId="21" fillId="9" borderId="183" applyNumberFormat="0" applyAlignment="0" applyProtection="0"/>
    <xf numFmtId="0" fontId="21" fillId="46" borderId="183" applyNumberFormat="0" applyAlignment="0" applyProtection="0"/>
    <xf numFmtId="0" fontId="36" fillId="0" borderId="186" applyNumberFormat="0" applyFill="0" applyAlignment="0" applyProtection="0"/>
    <xf numFmtId="0" fontId="36" fillId="0" borderId="187" applyNumberFormat="0" applyFill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36" fillId="0" borderId="187" applyNumberFormat="0" applyFill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21" fillId="45" borderId="183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21" fillId="46" borderId="183" applyNumberFormat="0" applyAlignment="0" applyProtection="0"/>
    <xf numFmtId="0" fontId="36" fillId="0" borderId="195" applyNumberFormat="0" applyFill="0" applyAlignment="0" applyProtection="0"/>
    <xf numFmtId="0" fontId="21" fillId="9" borderId="183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21" fillId="46" borderId="192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10" fillId="6" borderId="184" applyNumberFormat="0" applyAlignment="0" applyProtection="0"/>
    <xf numFmtId="0" fontId="21" fillId="9" borderId="192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46" borderId="183" applyNumberFormat="0" applyAlignment="0" applyProtection="0"/>
    <xf numFmtId="0" fontId="36" fillId="0" borderId="186" applyNumberFormat="0" applyFill="0" applyAlignment="0" applyProtection="0"/>
    <xf numFmtId="0" fontId="29" fillId="14" borderId="194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21" fillId="46" borderId="178" applyNumberFormat="0" applyAlignment="0" applyProtection="0"/>
    <xf numFmtId="0" fontId="21" fillId="45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46" borderId="178" applyNumberFormat="0" applyAlignment="0" applyProtection="0"/>
    <xf numFmtId="0" fontId="21" fillId="9" borderId="178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18" fillId="14" borderId="183" applyNumberFormat="0" applyAlignment="0" applyProtection="0"/>
    <xf numFmtId="0" fontId="36" fillId="0" borderId="195" applyNumberFormat="0" applyFill="0" applyAlignment="0" applyProtection="0"/>
    <xf numFmtId="0" fontId="29" fillId="14" borderId="185" applyNumberFormat="0" applyAlignment="0" applyProtection="0"/>
    <xf numFmtId="0" fontId="29" fillId="62" borderId="194" applyNumberFormat="0" applyAlignment="0" applyProtection="0"/>
    <xf numFmtId="0" fontId="18" fillId="14" borderId="183" applyNumberFormat="0" applyAlignment="0" applyProtection="0"/>
    <xf numFmtId="0" fontId="18" fillId="14" borderId="192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21" fillId="45" borderId="178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10" fillId="40" borderId="179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29" fillId="62" borderId="180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21" fillId="46" borderId="178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46" borderId="178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10" fillId="40" borderId="179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0" fillId="40" borderId="179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21" fillId="46" borderId="178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6" borderId="179" applyNumberFormat="0" applyAlignment="0" applyProtection="0"/>
    <xf numFmtId="0" fontId="10" fillId="40" borderId="179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10" fillId="40" borderId="179" applyNumberFormat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52" fillId="62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52" fillId="62" borderId="178" applyNumberFormat="0" applyAlignment="0" applyProtection="0"/>
    <xf numFmtId="0" fontId="21" fillId="9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45" borderId="178" applyNumberFormat="0" applyAlignment="0" applyProtection="0"/>
    <xf numFmtId="0" fontId="52" fillId="62" borderId="178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21" fillId="45" borderId="178" applyNumberFormat="0" applyAlignment="0" applyProtection="0"/>
    <xf numFmtId="0" fontId="10" fillId="6" borderId="179" applyNumberFormat="0" applyAlignment="0" applyProtection="0"/>
    <xf numFmtId="0" fontId="10" fillId="40" borderId="179" applyNumberFormat="0" applyAlignment="0" applyProtection="0"/>
    <xf numFmtId="0" fontId="52" fillId="62" borderId="178" applyNumberFormat="0" applyAlignment="0" applyProtection="0"/>
    <xf numFmtId="0" fontId="10" fillId="40" borderId="179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1" fillId="46" borderId="178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1" fillId="46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10" fillId="40" borderId="179" applyNumberFormat="0" applyAlignment="0" applyProtection="0"/>
    <xf numFmtId="0" fontId="18" fillId="14" borderId="178" applyNumberFormat="0" applyAlignment="0" applyProtection="0"/>
    <xf numFmtId="0" fontId="52" fillId="62" borderId="178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1" fillId="45" borderId="178" applyNumberFormat="0" applyAlignment="0" applyProtection="0"/>
    <xf numFmtId="0" fontId="18" fillId="14" borderId="178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9" fillId="62" borderId="180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10" fillId="40" borderId="179" applyNumberFormat="0" applyAlignment="0" applyProtection="0"/>
    <xf numFmtId="0" fontId="10" fillId="6" borderId="179" applyNumberFormat="0" applyAlignment="0" applyProtection="0"/>
    <xf numFmtId="0" fontId="36" fillId="0" borderId="182" applyNumberFormat="0" applyFill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1" fillId="46" borderId="178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52" fillId="62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10" fillId="40" borderId="179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0" fillId="40" borderId="179" applyNumberFormat="0" applyAlignment="0" applyProtection="0"/>
    <xf numFmtId="0" fontId="10" fillId="6" borderId="179" applyNumberFormat="0" applyAlignment="0" applyProtection="0"/>
    <xf numFmtId="0" fontId="10" fillId="40" borderId="179" applyNumberFormat="0" applyAlignment="0" applyProtection="0"/>
    <xf numFmtId="0" fontId="10" fillId="6" borderId="179" applyNumberFormat="0" applyAlignment="0" applyProtection="0"/>
    <xf numFmtId="0" fontId="21" fillId="46" borderId="178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10" fillId="40" borderId="179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36" fillId="0" borderId="182" applyNumberFormat="0" applyFill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21" fillId="46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21" fillId="45" borderId="178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21" fillId="46" borderId="178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10" fillId="40" borderId="179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9" fillId="62" borderId="180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36" fillId="0" borderId="182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10" fillId="40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21" fillId="46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36" fillId="0" borderId="182" applyNumberFormat="0" applyFill="0" applyAlignment="0" applyProtection="0"/>
    <xf numFmtId="0" fontId="10" fillId="40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2" applyNumberFormat="0" applyFill="0" applyAlignment="0" applyProtection="0"/>
    <xf numFmtId="0" fontId="21" fillId="9" borderId="178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29" fillId="62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52" fillId="62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45" borderId="178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10" fillId="40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10" fillId="40" borderId="179" applyNumberFormat="0" applyAlignment="0" applyProtection="0"/>
    <xf numFmtId="0" fontId="36" fillId="0" borderId="181" applyNumberFormat="0" applyFill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10" fillId="6" borderId="193" applyNumberFormat="0" applyAlignment="0" applyProtection="0"/>
    <xf numFmtId="0" fontId="21" fillId="9" borderId="183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18" fillId="14" borderId="183" applyNumberFormat="0" applyAlignment="0" applyProtection="0"/>
    <xf numFmtId="0" fontId="10" fillId="6" borderId="179" applyNumberFormat="0" applyAlignment="0" applyProtection="0"/>
    <xf numFmtId="0" fontId="36" fillId="0" borderId="186" applyNumberFormat="0" applyFill="0" applyAlignment="0" applyProtection="0"/>
    <xf numFmtId="0" fontId="10" fillId="40" borderId="184" applyNumberFormat="0" applyAlignment="0" applyProtection="0"/>
    <xf numFmtId="0" fontId="29" fillId="14" borderId="180" applyNumberFormat="0" applyAlignment="0" applyProtection="0"/>
    <xf numFmtId="0" fontId="29" fillId="14" borderId="194" applyNumberFormat="0" applyAlignment="0" applyProtection="0"/>
    <xf numFmtId="0" fontId="10" fillId="6" borderId="184" applyNumberFormat="0" applyAlignment="0" applyProtection="0"/>
    <xf numFmtId="0" fontId="29" fillId="14" borderId="194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18" fillId="14" borderId="192" applyNumberFormat="0" applyAlignment="0" applyProtection="0"/>
    <xf numFmtId="0" fontId="36" fillId="0" borderId="181" applyNumberFormat="0" applyFill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29" fillId="14" borderId="185" applyNumberFormat="0" applyAlignment="0" applyProtection="0"/>
    <xf numFmtId="0" fontId="21" fillId="9" borderId="178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36" fillId="0" borderId="196" applyNumberFormat="0" applyFill="0" applyAlignment="0" applyProtection="0"/>
    <xf numFmtId="0" fontId="36" fillId="0" borderId="195" applyNumberFormat="0" applyFill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10" fillId="40" borderId="193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36" fillId="0" borderId="181" applyNumberFormat="0" applyFill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40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0" fillId="6" borderId="174" applyNumberFormat="0" applyAlignment="0" applyProtection="0"/>
    <xf numFmtId="0" fontId="18" fillId="14" borderId="192" applyNumberFormat="0" applyAlignment="0" applyProtection="0"/>
    <xf numFmtId="0" fontId="36" fillId="0" borderId="181" applyNumberFormat="0" applyFill="0" applyAlignment="0" applyProtection="0"/>
    <xf numFmtId="0" fontId="36" fillId="0" borderId="195" applyNumberFormat="0" applyFill="0" applyAlignment="0" applyProtection="0"/>
    <xf numFmtId="0" fontId="18" fillId="14" borderId="183" applyNumberFormat="0" applyAlignment="0" applyProtection="0"/>
    <xf numFmtId="0" fontId="36" fillId="0" borderId="181" applyNumberFormat="0" applyFill="0" applyAlignment="0" applyProtection="0"/>
    <xf numFmtId="0" fontId="29" fillId="14" borderId="194" applyNumberFormat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18" fillId="14" borderId="183" applyNumberFormat="0" applyAlignment="0" applyProtection="0"/>
    <xf numFmtId="0" fontId="10" fillId="40" borderId="193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52" fillId="62" borderId="192" applyNumberFormat="0" applyAlignment="0" applyProtection="0"/>
    <xf numFmtId="0" fontId="21" fillId="9" borderId="192" applyNumberFormat="0" applyAlignment="0" applyProtection="0"/>
    <xf numFmtId="0" fontId="10" fillId="6" borderId="179" applyNumberFormat="0" applyAlignment="0" applyProtection="0"/>
    <xf numFmtId="0" fontId="10" fillId="40" borderId="193" applyNumberFormat="0" applyAlignment="0" applyProtection="0"/>
    <xf numFmtId="0" fontId="36" fillId="0" borderId="182" applyNumberFormat="0" applyFill="0" applyAlignment="0" applyProtection="0"/>
    <xf numFmtId="0" fontId="29" fillId="14" borderId="194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21" fillId="9" borderId="192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52" fillId="62" borderId="183" applyNumberFormat="0" applyAlignment="0" applyProtection="0"/>
    <xf numFmtId="0" fontId="10" fillId="40" borderId="184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29" fillId="62" borderId="185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10" fillId="40" borderId="184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8" fillId="14" borderId="178" applyNumberFormat="0" applyAlignment="0" applyProtection="0"/>
    <xf numFmtId="0" fontId="36" fillId="0" borderId="186" applyNumberFormat="0" applyFill="0" applyAlignment="0" applyProtection="0"/>
    <xf numFmtId="0" fontId="18" fillId="14" borderId="192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10" fillId="40" borderId="193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8" fillId="14" borderId="183" applyNumberFormat="0" applyAlignment="0" applyProtection="0"/>
    <xf numFmtId="0" fontId="21" fillId="46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36" fillId="0" borderId="187" applyNumberFormat="0" applyFill="0" applyAlignment="0" applyProtection="0"/>
    <xf numFmtId="0" fontId="21" fillId="9" borderId="192" applyNumberFormat="0" applyAlignment="0" applyProtection="0"/>
    <xf numFmtId="0" fontId="21" fillId="9" borderId="178" applyNumberFormat="0" applyAlignment="0" applyProtection="0"/>
    <xf numFmtId="0" fontId="52" fillId="62" borderId="183" applyNumberFormat="0" applyAlignment="0" applyProtection="0"/>
    <xf numFmtId="0" fontId="29" fillId="14" borderId="185" applyNumberFormat="0" applyAlignment="0" applyProtection="0"/>
    <xf numFmtId="0" fontId="21" fillId="9" borderId="178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36" fillId="0" borderId="186" applyNumberFormat="0" applyFill="0" applyAlignment="0" applyProtection="0"/>
    <xf numFmtId="0" fontId="21" fillId="9" borderId="178" applyNumberFormat="0" applyAlignment="0" applyProtection="0"/>
    <xf numFmtId="0" fontId="29" fillId="62" borderId="185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21" fillId="46" borderId="183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10" fillId="40" borderId="184" applyNumberFormat="0" applyAlignment="0" applyProtection="0"/>
    <xf numFmtId="0" fontId="21" fillId="46" borderId="183" applyNumberFormat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1" fillId="9" borderId="178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1" fillId="46" borderId="178" applyNumberFormat="0" applyAlignment="0" applyProtection="0"/>
    <xf numFmtId="0" fontId="29" fillId="62" borderId="180" applyNumberFormat="0" applyAlignment="0" applyProtection="0"/>
    <xf numFmtId="0" fontId="10" fillId="6" borderId="184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8" fillId="14" borderId="192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10" fillId="40" borderId="179" applyNumberFormat="0" applyAlignment="0" applyProtection="0"/>
    <xf numFmtId="0" fontId="21" fillId="46" borderId="178" applyNumberFormat="0" applyAlignment="0" applyProtection="0"/>
    <xf numFmtId="0" fontId="10" fillId="6" borderId="193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21" fillId="45" borderId="178" applyNumberFormat="0" applyAlignment="0" applyProtection="0"/>
    <xf numFmtId="0" fontId="29" fillId="14" borderId="194" applyNumberFormat="0" applyAlignment="0" applyProtection="0"/>
    <xf numFmtId="0" fontId="10" fillId="40" borderId="179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29" fillId="62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1" fillId="9" borderId="178" applyNumberFormat="0" applyAlignment="0" applyProtection="0"/>
    <xf numFmtId="0" fontId="21" fillId="46" borderId="178" applyNumberFormat="0" applyAlignment="0" applyProtection="0"/>
    <xf numFmtId="0" fontId="29" fillId="14" borderId="180" applyNumberFormat="0" applyAlignment="0" applyProtection="0"/>
    <xf numFmtId="0" fontId="29" fillId="62" borderId="180" applyNumberFormat="0" applyAlignment="0" applyProtection="0"/>
    <xf numFmtId="0" fontId="21" fillId="46" borderId="178" applyNumberFormat="0" applyAlignment="0" applyProtection="0"/>
    <xf numFmtId="0" fontId="10" fillId="6" borderId="179" applyNumberFormat="0" applyAlignment="0" applyProtection="0"/>
    <xf numFmtId="0" fontId="10" fillId="40" borderId="179" applyNumberFormat="0" applyAlignment="0" applyProtection="0"/>
    <xf numFmtId="0" fontId="10" fillId="6" borderId="179" applyNumberFormat="0" applyAlignment="0" applyProtection="0"/>
    <xf numFmtId="0" fontId="10" fillId="40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21" fillId="45" borderId="178" applyNumberFormat="0" applyAlignment="0" applyProtection="0"/>
    <xf numFmtId="0" fontId="21" fillId="46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36" fillId="0" borderId="181" applyNumberFormat="0" applyFill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0" fillId="40" borderId="184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9" fillId="14" borderId="180" applyNumberFormat="0" applyAlignment="0" applyProtection="0"/>
    <xf numFmtId="0" fontId="18" fillId="14" borderId="183" applyNumberFormat="0" applyAlignment="0" applyProtection="0"/>
    <xf numFmtId="0" fontId="21" fillId="46" borderId="183" applyNumberFormat="0" applyAlignment="0" applyProtection="0"/>
    <xf numFmtId="0" fontId="10" fillId="40" borderId="184" applyNumberFormat="0" applyAlignment="0" applyProtection="0"/>
    <xf numFmtId="0" fontId="29" fillId="14" borderId="185" applyNumberFormat="0" applyAlignment="0" applyProtection="0"/>
    <xf numFmtId="0" fontId="29" fillId="14" borderId="194" applyNumberFormat="0" applyAlignment="0" applyProtection="0"/>
    <xf numFmtId="0" fontId="10" fillId="40" borderId="184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9" borderId="183" applyNumberFormat="0" applyAlignment="0" applyProtection="0"/>
    <xf numFmtId="0" fontId="10" fillId="6" borderId="19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10" fillId="40" borderId="193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36" fillId="0" borderId="186" applyNumberFormat="0" applyFill="0" applyAlignment="0" applyProtection="0"/>
    <xf numFmtId="0" fontId="10" fillId="6" borderId="193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10" fillId="40" borderId="184" applyNumberFormat="0" applyAlignment="0" applyProtection="0"/>
    <xf numFmtId="0" fontId="36" fillId="0" borderId="195" applyNumberFormat="0" applyFill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29" fillId="62" borderId="185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52" fillId="62" borderId="183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21" fillId="46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36" fillId="0" borderId="187" applyNumberFormat="0" applyFill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29" fillId="14" borderId="194" applyNumberFormat="0" applyAlignment="0" applyProtection="0"/>
    <xf numFmtId="0" fontId="18" fillId="14" borderId="183" applyNumberFormat="0" applyAlignment="0" applyProtection="0"/>
    <xf numFmtId="0" fontId="52" fillId="62" borderId="183" applyNumberFormat="0" applyAlignment="0" applyProtection="0"/>
    <xf numFmtId="0" fontId="36" fillId="0" borderId="186" applyNumberFormat="0" applyFill="0" applyAlignment="0" applyProtection="0"/>
    <xf numFmtId="0" fontId="21" fillId="46" borderId="183" applyNumberFormat="0" applyAlignment="0" applyProtection="0"/>
    <xf numFmtId="0" fontId="29" fillId="14" borderId="194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10" fillId="40" borderId="184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29" fillId="14" borderId="194" applyNumberFormat="0" applyAlignment="0" applyProtection="0"/>
    <xf numFmtId="0" fontId="36" fillId="0" borderId="186" applyNumberFormat="0" applyFill="0" applyAlignment="0" applyProtection="0"/>
    <xf numFmtId="0" fontId="21" fillId="45" borderId="183" applyNumberFormat="0" applyAlignment="0" applyProtection="0"/>
    <xf numFmtId="0" fontId="18" fillId="14" borderId="183" applyNumberFormat="0" applyAlignment="0" applyProtection="0"/>
    <xf numFmtId="0" fontId="21" fillId="9" borderId="192" applyNumberFormat="0" applyAlignment="0" applyProtection="0"/>
    <xf numFmtId="0" fontId="21" fillId="9" borderId="183" applyNumberFormat="0" applyAlignment="0" applyProtection="0"/>
    <xf numFmtId="0" fontId="29" fillId="14" borderId="194" applyNumberFormat="0" applyAlignment="0" applyProtection="0"/>
    <xf numFmtId="0" fontId="21" fillId="9" borderId="183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10" fillId="6" borderId="184" applyNumberFormat="0" applyAlignment="0" applyProtection="0"/>
    <xf numFmtId="0" fontId="36" fillId="0" borderId="195" applyNumberFormat="0" applyFill="0" applyAlignment="0" applyProtection="0"/>
    <xf numFmtId="0" fontId="36" fillId="0" borderId="196" applyNumberFormat="0" applyFill="0" applyAlignment="0" applyProtection="0"/>
    <xf numFmtId="0" fontId="29" fillId="62" borderId="194" applyNumberFormat="0" applyAlignment="0" applyProtection="0"/>
    <xf numFmtId="0" fontId="36" fillId="0" borderId="195" applyNumberFormat="0" applyFill="0" applyAlignment="0" applyProtection="0"/>
    <xf numFmtId="0" fontId="10" fillId="6" borderId="184" applyNumberFormat="0" applyAlignment="0" applyProtection="0"/>
    <xf numFmtId="0" fontId="10" fillId="40" borderId="193" applyNumberFormat="0" applyAlignment="0" applyProtection="0"/>
    <xf numFmtId="0" fontId="29" fillId="62" borderId="194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0" fillId="40" borderId="184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10" fillId="40" borderId="184" applyNumberFormat="0" applyAlignment="0" applyProtection="0"/>
    <xf numFmtId="0" fontId="36" fillId="0" borderId="187" applyNumberFormat="0" applyFill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52" fillId="62" borderId="183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52" fillId="62" borderId="183" applyNumberFormat="0" applyAlignment="0" applyProtection="0"/>
    <xf numFmtId="0" fontId="18" fillId="14" borderId="183" applyNumberFormat="0" applyAlignment="0" applyProtection="0"/>
    <xf numFmtId="0" fontId="10" fillId="40" borderId="184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36" fillId="0" borderId="187" applyNumberFormat="0" applyFill="0" applyAlignment="0" applyProtection="0"/>
    <xf numFmtId="0" fontId="36" fillId="0" borderId="181" applyNumberFormat="0" applyFill="0" applyAlignment="0" applyProtection="0"/>
    <xf numFmtId="0" fontId="10" fillId="6" borderId="193" applyNumberFormat="0" applyAlignment="0" applyProtection="0"/>
    <xf numFmtId="0" fontId="52" fillId="62" borderId="192" applyNumberFormat="0" applyAlignment="0" applyProtection="0"/>
    <xf numFmtId="0" fontId="36" fillId="0" borderId="181" applyNumberFormat="0" applyFill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1" fillId="46" borderId="183" applyNumberFormat="0" applyAlignment="0" applyProtection="0"/>
    <xf numFmtId="0" fontId="36" fillId="0" borderId="186" applyNumberFormat="0" applyFill="0" applyAlignment="0" applyProtection="0"/>
    <xf numFmtId="0" fontId="10" fillId="6" borderId="179" applyNumberFormat="0" applyAlignment="0" applyProtection="0"/>
    <xf numFmtId="0" fontId="21" fillId="45" borderId="192" applyNumberFormat="0" applyAlignment="0" applyProtection="0"/>
    <xf numFmtId="0" fontId="21" fillId="9" borderId="192" applyNumberFormat="0" applyAlignment="0" applyProtection="0"/>
    <xf numFmtId="0" fontId="10" fillId="6" borderId="179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36" fillId="0" borderId="186" applyNumberFormat="0" applyFill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36" fillId="0" borderId="186" applyNumberFormat="0" applyFill="0" applyAlignment="0" applyProtection="0"/>
    <xf numFmtId="0" fontId="21" fillId="9" borderId="192" applyNumberFormat="0" applyAlignment="0" applyProtection="0"/>
    <xf numFmtId="0" fontId="21" fillId="46" borderId="183" applyNumberFormat="0" applyAlignment="0" applyProtection="0"/>
    <xf numFmtId="0" fontId="18" fillId="14" borderId="192" applyNumberFormat="0" applyAlignment="0" applyProtection="0"/>
    <xf numFmtId="0" fontId="21" fillId="9" borderId="183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36" fillId="0" borderId="196" applyNumberFormat="0" applyFill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21" fillId="46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1" fillId="9" borderId="192" applyNumberFormat="0" applyAlignment="0" applyProtection="0"/>
    <xf numFmtId="0" fontId="36" fillId="0" borderId="186" applyNumberFormat="0" applyFill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36" fillId="0" borderId="195" applyNumberFormat="0" applyFill="0" applyAlignment="0" applyProtection="0"/>
    <xf numFmtId="0" fontId="10" fillId="6" borderId="184" applyNumberFormat="0" applyAlignment="0" applyProtection="0"/>
    <xf numFmtId="0" fontId="36" fillId="0" borderId="195" applyNumberFormat="0" applyFill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1" fillId="46" borderId="192" applyNumberFormat="0" applyAlignment="0" applyProtection="0"/>
    <xf numFmtId="0" fontId="10" fillId="6" borderId="193" applyNumberFormat="0" applyAlignment="0" applyProtection="0"/>
    <xf numFmtId="0" fontId="21" fillId="46" borderId="192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52" fillId="62" borderId="192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62" borderId="194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1" fillId="46" borderId="192" applyNumberFormat="0" applyAlignment="0" applyProtection="0"/>
    <xf numFmtId="0" fontId="10" fillId="40" borderId="193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36" fillId="0" borderId="186" applyNumberFormat="0" applyFill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9" borderId="183" applyNumberFormat="0" applyAlignment="0" applyProtection="0"/>
    <xf numFmtId="0" fontId="29" fillId="14" borderId="180" applyNumberFormat="0" applyAlignment="0" applyProtection="0"/>
    <xf numFmtId="0" fontId="29" fillId="62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0" fillId="40" borderId="184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52" fillId="62" borderId="183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10" fillId="40" borderId="184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62" borderId="185" applyNumberFormat="0" applyAlignment="0" applyProtection="0"/>
    <xf numFmtId="0" fontId="21" fillId="9" borderId="183" applyNumberFormat="0" applyAlignment="0" applyProtection="0"/>
    <xf numFmtId="0" fontId="52" fillId="62" borderId="183" applyNumberFormat="0" applyAlignment="0" applyProtection="0"/>
    <xf numFmtId="0" fontId="18" fillId="14" borderId="183" applyNumberFormat="0" applyAlignment="0" applyProtection="0"/>
    <xf numFmtId="0" fontId="21" fillId="45" borderId="183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6" applyNumberFormat="0" applyFill="0" applyAlignment="0" applyProtection="0"/>
    <xf numFmtId="0" fontId="21" fillId="9" borderId="183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29" fillId="14" borderId="194" applyNumberFormat="0" applyAlignment="0" applyProtection="0"/>
    <xf numFmtId="0" fontId="21" fillId="45" borderId="183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1" fillId="9" borderId="183" applyNumberFormat="0" applyAlignment="0" applyProtection="0"/>
    <xf numFmtId="0" fontId="36" fillId="0" borderId="195" applyNumberFormat="0" applyFill="0" applyAlignment="0" applyProtection="0"/>
    <xf numFmtId="0" fontId="21" fillId="9" borderId="183" applyNumberFormat="0" applyAlignment="0" applyProtection="0"/>
    <xf numFmtId="0" fontId="21" fillId="9" borderId="192" applyNumberFormat="0" applyAlignment="0" applyProtection="0"/>
    <xf numFmtId="0" fontId="21" fillId="46" borderId="183" applyNumberFormat="0" applyAlignment="0" applyProtection="0"/>
    <xf numFmtId="0" fontId="21" fillId="9" borderId="183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18" fillId="14" borderId="183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46" borderId="192" applyNumberFormat="0" applyAlignment="0" applyProtection="0"/>
    <xf numFmtId="0" fontId="52" fillId="62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1" fillId="46" borderId="192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9" fillId="62" borderId="194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1" fillId="46" borderId="183" applyNumberFormat="0" applyAlignment="0" applyProtection="0"/>
    <xf numFmtId="0" fontId="36" fillId="0" borderId="195" applyNumberFormat="0" applyFill="0" applyAlignment="0" applyProtection="0"/>
    <xf numFmtId="0" fontId="29" fillId="14" borderId="185" applyNumberFormat="0" applyAlignment="0" applyProtection="0"/>
    <xf numFmtId="0" fontId="10" fillId="40" borderId="179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10" fillId="6" borderId="179" applyNumberFormat="0" applyAlignment="0" applyProtection="0"/>
    <xf numFmtId="0" fontId="10" fillId="40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36" fillId="0" borderId="186" applyNumberFormat="0" applyFill="0" applyAlignment="0" applyProtection="0"/>
    <xf numFmtId="0" fontId="10" fillId="40" borderId="184" applyNumberFormat="0" applyAlignment="0" applyProtection="0"/>
    <xf numFmtId="0" fontId="18" fillId="14" borderId="192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21" fillId="45" borderId="183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52" fillId="62" borderId="183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21" fillId="45" borderId="183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10" fillId="40" borderId="184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21" fillId="46" borderId="183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10" fillId="40" borderId="184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8" fillId="14" borderId="192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18" fillId="14" borderId="18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0" fillId="40" borderId="184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21" fillId="45" borderId="192" applyNumberFormat="0" applyAlignment="0" applyProtection="0"/>
    <xf numFmtId="0" fontId="18" fillId="14" borderId="192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1" fillId="45" borderId="183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29" fillId="62" borderId="185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21" fillId="45" borderId="183" applyNumberFormat="0" applyAlignment="0" applyProtection="0"/>
    <xf numFmtId="0" fontId="21" fillId="46" borderId="183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36" fillId="0" borderId="187" applyNumberFormat="0" applyFill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36" fillId="0" borderId="195" applyNumberFormat="0" applyFill="0" applyAlignment="0" applyProtection="0"/>
    <xf numFmtId="0" fontId="21" fillId="46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52" fillId="62" borderId="183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21" fillId="45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1" fillId="46" borderId="183" applyNumberFormat="0" applyAlignment="0" applyProtection="0"/>
    <xf numFmtId="0" fontId="29" fillId="62" borderId="185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29" fillId="62" borderId="185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21" fillId="46" borderId="183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21" fillId="45" borderId="183" applyNumberFormat="0" applyAlignment="0" applyProtection="0"/>
    <xf numFmtId="0" fontId="21" fillId="46" borderId="183" applyNumberFormat="0" applyAlignment="0" applyProtection="0"/>
    <xf numFmtId="0" fontId="29" fillId="14" borderId="185" applyNumberFormat="0" applyAlignment="0" applyProtection="0"/>
    <xf numFmtId="0" fontId="52" fillId="62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29" fillId="62" borderId="185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9" borderId="178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29" fillId="14" borderId="185" applyNumberFormat="0" applyAlignment="0" applyProtection="0"/>
    <xf numFmtId="0" fontId="21" fillId="45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83" applyNumberFormat="0" applyAlignment="0" applyProtection="0"/>
    <xf numFmtId="0" fontId="21" fillId="46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9" fillId="14" borderId="185" applyNumberFormat="0" applyAlignment="0" applyProtection="0"/>
    <xf numFmtId="0" fontId="18" fillId="14" borderId="178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36" fillId="0" borderId="187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21" fillId="46" borderId="183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9" fillId="14" borderId="185" applyNumberFormat="0" applyAlignment="0" applyProtection="0"/>
    <xf numFmtId="0" fontId="36" fillId="0" borderId="187" applyNumberFormat="0" applyFill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29" fillId="14" borderId="194" applyNumberFormat="0" applyAlignment="0" applyProtection="0"/>
    <xf numFmtId="0" fontId="10" fillId="40" borderId="184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36" fillId="0" borderId="181" applyNumberFormat="0" applyFill="0" applyAlignment="0" applyProtection="0"/>
    <xf numFmtId="0" fontId="10" fillId="40" borderId="193" applyNumberFormat="0" applyAlignment="0" applyProtection="0"/>
    <xf numFmtId="0" fontId="36" fillId="0" borderId="195" applyNumberFormat="0" applyFill="0" applyAlignment="0" applyProtection="0"/>
    <xf numFmtId="0" fontId="36" fillId="0" borderId="186" applyNumberFormat="0" applyFill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18" fillId="14" borderId="183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0" fillId="40" borderId="193" applyNumberFormat="0" applyAlignment="0" applyProtection="0"/>
    <xf numFmtId="0" fontId="21" fillId="9" borderId="192" applyNumberFormat="0" applyAlignment="0" applyProtection="0"/>
    <xf numFmtId="0" fontId="18" fillId="14" borderId="183" applyNumberFormat="0" applyAlignment="0" applyProtection="0"/>
    <xf numFmtId="0" fontId="29" fillId="62" borderId="194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0" fillId="40" borderId="184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0" fillId="40" borderId="184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29" fillId="14" borderId="194" applyNumberFormat="0" applyAlignment="0" applyProtection="0"/>
    <xf numFmtId="0" fontId="29" fillId="14" borderId="185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1" fillId="46" borderId="183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1" fillId="46" borderId="183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1" fillId="46" borderId="183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21" fillId="46" borderId="183" applyNumberFormat="0" applyAlignment="0" applyProtection="0"/>
    <xf numFmtId="0" fontId="21" fillId="9" borderId="183" applyNumberFormat="0" applyAlignment="0" applyProtection="0"/>
    <xf numFmtId="0" fontId="52" fillId="62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78" applyNumberFormat="0" applyAlignment="0" applyProtection="0"/>
    <xf numFmtId="0" fontId="10" fillId="40" borderId="184" applyNumberFormat="0" applyAlignment="0" applyProtection="0"/>
    <xf numFmtId="0" fontId="21" fillId="9" borderId="183" applyNumberFormat="0" applyAlignment="0" applyProtection="0"/>
    <xf numFmtId="0" fontId="36" fillId="0" borderId="187" applyNumberFormat="0" applyFill="0" applyAlignment="0" applyProtection="0"/>
    <xf numFmtId="0" fontId="21" fillId="45" borderId="183" applyNumberFormat="0" applyAlignment="0" applyProtection="0"/>
    <xf numFmtId="0" fontId="29" fillId="62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10" fillId="6" borderId="193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29" fillId="62" borderId="194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21" fillId="46" borderId="178" applyNumberFormat="0" applyAlignment="0" applyProtection="0"/>
    <xf numFmtId="0" fontId="21" fillId="9" borderId="183" applyNumberFormat="0" applyAlignment="0" applyProtection="0"/>
    <xf numFmtId="0" fontId="21" fillId="46" borderId="183" applyNumberFormat="0" applyAlignment="0" applyProtection="0"/>
    <xf numFmtId="0" fontId="21" fillId="46" borderId="178" applyNumberFormat="0" applyAlignment="0" applyProtection="0"/>
    <xf numFmtId="0" fontId="21" fillId="9" borderId="183" applyNumberFormat="0" applyAlignment="0" applyProtection="0"/>
    <xf numFmtId="0" fontId="10" fillId="6" borderId="179" applyNumberFormat="0" applyAlignment="0" applyProtection="0"/>
    <xf numFmtId="0" fontId="21" fillId="9" borderId="192" applyNumberFormat="0" applyAlignment="0" applyProtection="0"/>
    <xf numFmtId="0" fontId="21" fillId="9" borderId="183" applyNumberFormat="0" applyAlignment="0" applyProtection="0"/>
    <xf numFmtId="0" fontId="36" fillId="0" borderId="182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10" fillId="40" borderId="193" applyNumberFormat="0" applyAlignment="0" applyProtection="0"/>
    <xf numFmtId="0" fontId="21" fillId="9" borderId="192" applyNumberFormat="0" applyAlignment="0" applyProtection="0"/>
    <xf numFmtId="0" fontId="10" fillId="40" borderId="179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0" fillId="40" borderId="184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9" fillId="14" borderId="180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96" applyNumberFormat="0" applyFill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1" fillId="45" borderId="178" applyNumberFormat="0" applyAlignment="0" applyProtection="0"/>
    <xf numFmtId="0" fontId="21" fillId="46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46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46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52" fillId="62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62" borderId="180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2" applyNumberFormat="0" applyFill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2" applyNumberFormat="0" applyFill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40" borderId="179" applyNumberFormat="0" applyAlignment="0" applyProtection="0"/>
    <xf numFmtId="0" fontId="21" fillId="45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62" borderId="180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10" fillId="6" borderId="179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10" fillId="6" borderId="179" applyNumberFormat="0" applyAlignment="0" applyProtection="0"/>
    <xf numFmtId="0" fontId="29" fillId="14" borderId="180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10" fillId="6" borderId="179" applyNumberFormat="0" applyAlignment="0" applyProtection="0"/>
    <xf numFmtId="0" fontId="21" fillId="9" borderId="178" applyNumberFormat="0" applyAlignment="0" applyProtection="0"/>
    <xf numFmtId="0" fontId="18" fillId="14" borderId="178" applyNumberFormat="0" applyAlignment="0" applyProtection="0"/>
    <xf numFmtId="0" fontId="36" fillId="0" borderId="181" applyNumberFormat="0" applyFill="0" applyAlignment="0" applyProtection="0"/>
    <xf numFmtId="0" fontId="29" fillId="14" borderId="194" applyNumberFormat="0" applyAlignment="0" applyProtection="0"/>
    <xf numFmtId="0" fontId="18" fillId="14" borderId="183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0" fillId="40" borderId="184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21" fillId="46" borderId="183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9" fillId="62" borderId="185" applyNumberFormat="0" applyAlignment="0" applyProtection="0"/>
    <xf numFmtId="0" fontId="10" fillId="40" borderId="184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21" fillId="45" borderId="183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36" fillId="0" borderId="187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9" fillId="62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46" borderId="183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10" fillId="40" borderId="184" applyNumberFormat="0" applyAlignment="0" applyProtection="0"/>
    <xf numFmtId="0" fontId="29" fillId="62" borderId="185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0" fillId="40" borderId="184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36" fillId="0" borderId="187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52" fillId="62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46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45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0" fillId="40" borderId="184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9" fillId="62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1" fillId="46" borderId="183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1" fillId="45" borderId="183" applyNumberFormat="0" applyAlignment="0" applyProtection="0"/>
    <xf numFmtId="0" fontId="21" fillId="46" borderId="183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10" fillId="40" borderId="184" applyNumberFormat="0" applyAlignment="0" applyProtection="0"/>
    <xf numFmtId="0" fontId="36" fillId="0" borderId="186" applyNumberFormat="0" applyFill="0" applyAlignment="0" applyProtection="0"/>
    <xf numFmtId="0" fontId="21" fillId="45" borderId="183" applyNumberFormat="0" applyAlignment="0" applyProtection="0"/>
    <xf numFmtId="0" fontId="18" fillId="14" borderId="183" applyNumberFormat="0" applyAlignment="0" applyProtection="0"/>
    <xf numFmtId="0" fontId="10" fillId="40" borderId="184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52" fillId="62" borderId="183" applyNumberFormat="0" applyAlignment="0" applyProtection="0"/>
    <xf numFmtId="0" fontId="29" fillId="62" borderId="185" applyNumberFormat="0" applyAlignment="0" applyProtection="0"/>
    <xf numFmtId="0" fontId="29" fillId="14" borderId="185" applyNumberFormat="0" applyAlignment="0" applyProtection="0"/>
    <xf numFmtId="0" fontId="52" fillId="62" borderId="183" applyNumberFormat="0" applyAlignment="0" applyProtection="0"/>
    <xf numFmtId="0" fontId="21" fillId="46" borderId="183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1" fillId="46" borderId="183" applyNumberFormat="0" applyAlignment="0" applyProtection="0"/>
    <xf numFmtId="0" fontId="29" fillId="14" borderId="185" applyNumberFormat="0" applyAlignment="0" applyProtection="0"/>
    <xf numFmtId="0" fontId="10" fillId="40" borderId="184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29" fillId="14" borderId="194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46" borderId="183" applyNumberFormat="0" applyAlignment="0" applyProtection="0"/>
    <xf numFmtId="0" fontId="21" fillId="9" borderId="183" applyNumberFormat="0" applyAlignment="0" applyProtection="0"/>
    <xf numFmtId="0" fontId="21" fillId="45" borderId="183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36" fillId="0" borderId="195" applyNumberFormat="0" applyFill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1" fillId="45" borderId="192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10" fillId="40" borderId="193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21" fillId="46" borderId="183" applyNumberFormat="0" applyAlignment="0" applyProtection="0"/>
    <xf numFmtId="0" fontId="21" fillId="9" borderId="192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21" fillId="45" borderId="183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10" fillId="40" borderId="184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36" fillId="0" borderId="187" applyNumberFormat="0" applyFill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52" fillId="62" borderId="183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36" fillId="0" borderId="187" applyNumberFormat="0" applyFill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10" fillId="40" borderId="184" applyNumberFormat="0" applyAlignment="0" applyProtection="0"/>
    <xf numFmtId="0" fontId="36" fillId="0" borderId="186" applyNumberFormat="0" applyFill="0" applyAlignment="0" applyProtection="0"/>
    <xf numFmtId="0" fontId="29" fillId="62" borderId="185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10" fillId="40" borderId="184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21" fillId="46" borderId="183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21" fillId="46" borderId="183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10" fillId="40" borderId="184" applyNumberFormat="0" applyAlignment="0" applyProtection="0"/>
    <xf numFmtId="0" fontId="36" fillId="0" borderId="186" applyNumberFormat="0" applyFill="0" applyAlignment="0" applyProtection="0"/>
    <xf numFmtId="0" fontId="21" fillId="46" borderId="183" applyNumberFormat="0" applyAlignment="0" applyProtection="0"/>
    <xf numFmtId="0" fontId="29" fillId="14" borderId="185" applyNumberFormat="0" applyAlignment="0" applyProtection="0"/>
    <xf numFmtId="0" fontId="10" fillId="40" borderId="184" applyNumberFormat="0" applyAlignment="0" applyProtection="0"/>
    <xf numFmtId="0" fontId="21" fillId="9" borderId="183" applyNumberFormat="0" applyAlignment="0" applyProtection="0"/>
    <xf numFmtId="0" fontId="29" fillId="62" borderId="185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52" fillId="62" borderId="183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21" fillId="46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1" fillId="9" borderId="192" applyNumberFormat="0" applyAlignment="0" applyProtection="0"/>
    <xf numFmtId="0" fontId="29" fillId="62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10" fillId="40" borderId="184" applyNumberFormat="0" applyAlignment="0" applyProtection="0"/>
    <xf numFmtId="0" fontId="36" fillId="0" borderId="195" applyNumberFormat="0" applyFill="0" applyAlignment="0" applyProtection="0"/>
    <xf numFmtId="0" fontId="10" fillId="40" borderId="193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40" borderId="193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36" fillId="0" borderId="196" applyNumberFormat="0" applyFill="0" applyAlignment="0" applyProtection="0"/>
    <xf numFmtId="0" fontId="10" fillId="40" borderId="193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21" fillId="45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1" fillId="46" borderId="192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21" fillId="46" borderId="192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0" fillId="40" borderId="193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10" fillId="40" borderId="193" applyNumberFormat="0" applyAlignment="0" applyProtection="0"/>
    <xf numFmtId="0" fontId="29" fillId="14" borderId="194" applyNumberFormat="0" applyAlignment="0" applyProtection="0"/>
    <xf numFmtId="0" fontId="52" fillId="62" borderId="183" applyNumberFormat="0" applyAlignment="0" applyProtection="0"/>
    <xf numFmtId="0" fontId="21" fillId="46" borderId="183" applyNumberFormat="0" applyAlignment="0" applyProtection="0"/>
    <xf numFmtId="0" fontId="21" fillId="45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46" borderId="183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0" fillId="40" borderId="193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0" fillId="6" borderId="184" applyNumberFormat="0" applyAlignment="0" applyProtection="0"/>
    <xf numFmtId="0" fontId="29" fillId="62" borderId="185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10" fillId="40" borderId="184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21" fillId="46" borderId="183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21" fillId="46" borderId="183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9" fillId="62" borderId="185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10" fillId="40" borderId="184" applyNumberFormat="0" applyAlignment="0" applyProtection="0"/>
    <xf numFmtId="0" fontId="29" fillId="62" borderId="185" applyNumberFormat="0" applyAlignment="0" applyProtection="0"/>
    <xf numFmtId="0" fontId="29" fillId="14" borderId="185" applyNumberFormat="0" applyAlignment="0" applyProtection="0"/>
    <xf numFmtId="0" fontId="21" fillId="46" borderId="183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21" fillId="9" borderId="183" applyNumberFormat="0" applyAlignment="0" applyProtection="0"/>
    <xf numFmtId="0" fontId="21" fillId="46" borderId="183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36" fillId="0" borderId="187" applyNumberFormat="0" applyFill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21" fillId="46" borderId="183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52" fillId="62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52" fillId="62" borderId="183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1" fillId="46" borderId="183" applyNumberFormat="0" applyAlignment="0" applyProtection="0"/>
    <xf numFmtId="0" fontId="21" fillId="9" borderId="183" applyNumberFormat="0" applyAlignment="0" applyProtection="0"/>
    <xf numFmtId="0" fontId="21" fillId="45" borderId="183" applyNumberFormat="0" applyAlignment="0" applyProtection="0"/>
    <xf numFmtId="0" fontId="18" fillId="14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21" fillId="46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21" fillId="45" borderId="183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52" fillId="62" borderId="183" applyNumberFormat="0" applyAlignment="0" applyProtection="0"/>
    <xf numFmtId="0" fontId="10" fillId="40" borderId="184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1" fillId="46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0" fillId="40" borderId="184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10" fillId="40" borderId="184" applyNumberFormat="0" applyAlignment="0" applyProtection="0"/>
    <xf numFmtId="0" fontId="18" fillId="14" borderId="183" applyNumberFormat="0" applyAlignment="0" applyProtection="0"/>
    <xf numFmtId="0" fontId="52" fillId="62" borderId="183" applyNumberFormat="0" applyAlignment="0" applyProtection="0"/>
    <xf numFmtId="0" fontId="21" fillId="45" borderId="183" applyNumberFormat="0" applyAlignment="0" applyProtection="0"/>
    <xf numFmtId="0" fontId="29" fillId="14" borderId="185" applyNumberFormat="0" applyAlignment="0" applyProtection="0"/>
    <xf numFmtId="0" fontId="36" fillId="0" borderId="187" applyNumberFormat="0" applyFill="0" applyAlignment="0" applyProtection="0"/>
    <xf numFmtId="0" fontId="29" fillId="14" borderId="185" applyNumberFormat="0" applyAlignment="0" applyProtection="0"/>
    <xf numFmtId="0" fontId="52" fillId="62" borderId="183" applyNumberFormat="0" applyAlignment="0" applyProtection="0"/>
    <xf numFmtId="0" fontId="36" fillId="0" borderId="187" applyNumberFormat="0" applyFill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29" fillId="62" borderId="185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21" fillId="45" borderId="183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29" fillId="62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21" fillId="46" borderId="183" applyNumberFormat="0" applyAlignment="0" applyProtection="0"/>
    <xf numFmtId="0" fontId="21" fillId="9" borderId="183" applyNumberFormat="0" applyAlignment="0" applyProtection="0"/>
    <xf numFmtId="0" fontId="52" fillId="62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10" fillId="40" borderId="184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21" fillId="46" borderId="183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0" fillId="40" borderId="184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21" fillId="46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21" fillId="46" borderId="183" applyNumberFormat="0" applyAlignment="0" applyProtection="0"/>
    <xf numFmtId="0" fontId="21" fillId="45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52" fillId="62" borderId="183" applyNumberFormat="0" applyAlignment="0" applyProtection="0"/>
    <xf numFmtId="0" fontId="21" fillId="45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21" fillId="46" borderId="183" applyNumberFormat="0" applyAlignment="0" applyProtection="0"/>
    <xf numFmtId="0" fontId="29" fillId="14" borderId="185" applyNumberFormat="0" applyAlignment="0" applyProtection="0"/>
    <xf numFmtId="0" fontId="36" fillId="0" borderId="187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9" fillId="62" borderId="185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46" borderId="183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36" fillId="0" borderId="187" applyNumberFormat="0" applyFill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36" fillId="0" borderId="187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21" fillId="46" borderId="183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52" fillId="62" borderId="183" applyNumberFormat="0" applyAlignment="0" applyProtection="0"/>
    <xf numFmtId="0" fontId="21" fillId="46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21" fillId="9" borderId="183" applyNumberFormat="0" applyAlignment="0" applyProtection="0"/>
    <xf numFmtId="0" fontId="21" fillId="45" borderId="183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10" fillId="40" borderId="184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18" fillId="14" borderId="192" applyNumberFormat="0" applyAlignment="0" applyProtection="0"/>
    <xf numFmtId="0" fontId="18" fillId="14" borderId="183" applyNumberFormat="0" applyAlignment="0" applyProtection="0"/>
    <xf numFmtId="0" fontId="18" fillId="14" borderId="192" applyNumberFormat="0" applyAlignment="0" applyProtection="0"/>
    <xf numFmtId="0" fontId="29" fillId="14" borderId="185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29" fillId="14" borderId="185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8" fillId="14" borderId="183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36" fillId="0" borderId="187" applyNumberFormat="0" applyFill="0" applyAlignment="0" applyProtection="0"/>
    <xf numFmtId="0" fontId="29" fillId="14" borderId="185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29" fillId="14" borderId="185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40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18" fillId="14" borderId="192" applyNumberFormat="0" applyAlignment="0" applyProtection="0"/>
    <xf numFmtId="0" fontId="21" fillId="46" borderId="192" applyNumberFormat="0" applyAlignment="0" applyProtection="0"/>
    <xf numFmtId="0" fontId="18" fillId="14" borderId="183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36" fillId="0" borderId="187" applyNumberFormat="0" applyFill="0" applyAlignment="0" applyProtection="0"/>
    <xf numFmtId="0" fontId="36" fillId="0" borderId="186" applyNumberFormat="0" applyFill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36" fillId="0" borderId="186" applyNumberFormat="0" applyFill="0" applyAlignment="0" applyProtection="0"/>
    <xf numFmtId="0" fontId="10" fillId="6" borderId="193" applyNumberFormat="0" applyAlignment="0" applyProtection="0"/>
    <xf numFmtId="0" fontId="18" fillId="14" borderId="183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10" fillId="40" borderId="193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52" fillId="62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0" fillId="40" borderId="193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21" fillId="46" borderId="183" applyNumberFormat="0" applyAlignment="0" applyProtection="0"/>
    <xf numFmtId="0" fontId="10" fillId="6" borderId="193" applyNumberFormat="0" applyAlignment="0" applyProtection="0"/>
    <xf numFmtId="0" fontId="21" fillId="9" borderId="183" applyNumberFormat="0" applyAlignment="0" applyProtection="0"/>
    <xf numFmtId="0" fontId="36" fillId="0" borderId="195" applyNumberFormat="0" applyFill="0" applyAlignment="0" applyProtection="0"/>
    <xf numFmtId="0" fontId="21" fillId="9" borderId="183" applyNumberFormat="0" applyAlignment="0" applyProtection="0"/>
    <xf numFmtId="0" fontId="36" fillId="0" borderId="195" applyNumberFormat="0" applyFill="0" applyAlignment="0" applyProtection="0"/>
    <xf numFmtId="0" fontId="52" fillId="62" borderId="192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36" fillId="0" borderId="186" applyNumberFormat="0" applyFill="0" applyAlignment="0" applyProtection="0"/>
    <xf numFmtId="0" fontId="21" fillId="46" borderId="192" applyNumberFormat="0" applyAlignment="0" applyProtection="0"/>
    <xf numFmtId="0" fontId="18" fillId="14" borderId="192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21" fillId="46" borderId="183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1" fillId="9" borderId="183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1" fillId="9" borderId="183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0" fillId="6" borderId="184" applyNumberFormat="0" applyAlignment="0" applyProtection="0"/>
    <xf numFmtId="0" fontId="21" fillId="9" borderId="192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21" fillId="45" borderId="192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21" fillId="46" borderId="183" applyNumberFormat="0" applyAlignment="0" applyProtection="0"/>
    <xf numFmtId="0" fontId="36" fillId="0" borderId="195" applyNumberFormat="0" applyFill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52" fillId="62" borderId="183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10" fillId="6" borderId="193" applyNumberFormat="0" applyAlignment="0" applyProtection="0"/>
    <xf numFmtId="0" fontId="18" fillId="14" borderId="183" applyNumberFormat="0" applyAlignment="0" applyProtection="0"/>
    <xf numFmtId="0" fontId="52" fillId="62" borderId="183" applyNumberFormat="0" applyAlignment="0" applyProtection="0"/>
    <xf numFmtId="0" fontId="29" fillId="62" borderId="185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36" fillId="0" borderId="187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21" fillId="46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36" fillId="0" borderId="186" applyNumberFormat="0" applyFill="0" applyAlignment="0" applyProtection="0"/>
    <xf numFmtId="0" fontId="10" fillId="6" borderId="184" applyNumberFormat="0" applyAlignment="0" applyProtection="0"/>
    <xf numFmtId="0" fontId="29" fillId="14" borderId="194" applyNumberFormat="0" applyAlignment="0" applyProtection="0"/>
    <xf numFmtId="0" fontId="29" fillId="14" borderId="185" applyNumberFormat="0" applyAlignment="0" applyProtection="0"/>
    <xf numFmtId="0" fontId="21" fillId="9" borderId="192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21" fillId="9" borderId="192" applyNumberFormat="0" applyAlignment="0" applyProtection="0"/>
    <xf numFmtId="0" fontId="10" fillId="40" borderId="193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10" fillId="40" borderId="193" applyNumberFormat="0" applyAlignment="0" applyProtection="0"/>
    <xf numFmtId="0" fontId="10" fillId="6" borderId="18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36" fillId="0" borderId="196" applyNumberFormat="0" applyFill="0" applyAlignment="0" applyProtection="0"/>
    <xf numFmtId="0" fontId="36" fillId="0" borderId="195" applyNumberFormat="0" applyFill="0" applyAlignment="0" applyProtection="0"/>
    <xf numFmtId="0" fontId="10" fillId="40" borderId="193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36" fillId="0" borderId="196" applyNumberFormat="0" applyFill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52" fillId="62" borderId="192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21" fillId="45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10" fillId="40" borderId="193" applyNumberFormat="0" applyAlignment="0" applyProtection="0"/>
    <xf numFmtId="0" fontId="36" fillId="0" borderId="196" applyNumberFormat="0" applyFill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36" fillId="0" borderId="196" applyNumberFormat="0" applyFill="0" applyAlignment="0" applyProtection="0"/>
    <xf numFmtId="0" fontId="10" fillId="6" borderId="193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52" fillId="62" borderId="192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18" fillId="14" borderId="183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10" fillId="40" borderId="193" applyNumberFormat="0" applyAlignment="0" applyProtection="0"/>
    <xf numFmtId="0" fontId="21" fillId="9" borderId="192" applyNumberFormat="0" applyAlignment="0" applyProtection="0"/>
    <xf numFmtId="0" fontId="52" fillId="62" borderId="192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36" fillId="0" borderId="196" applyNumberFormat="0" applyFill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36" fillId="0" borderId="196" applyNumberFormat="0" applyFill="0" applyAlignment="0" applyProtection="0"/>
    <xf numFmtId="0" fontId="52" fillId="62" borderId="192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36" fillId="0" borderId="195" applyNumberFormat="0" applyFill="0" applyAlignment="0" applyProtection="0"/>
    <xf numFmtId="0" fontId="21" fillId="46" borderId="192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36" fillId="0" borderId="195" applyNumberFormat="0" applyFill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10" fillId="6" borderId="193" applyNumberFormat="0" applyAlignment="0" applyProtection="0"/>
    <xf numFmtId="0" fontId="36" fillId="0" borderId="187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9" fillId="62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52" fillId="62" borderId="192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62" borderId="194" applyNumberFormat="0" applyAlignment="0" applyProtection="0"/>
    <xf numFmtId="0" fontId="52" fillId="62" borderId="192" applyNumberFormat="0" applyAlignment="0" applyProtection="0"/>
    <xf numFmtId="0" fontId="18" fillId="14" borderId="192" applyNumberFormat="0" applyAlignment="0" applyProtection="0"/>
    <xf numFmtId="0" fontId="21" fillId="45" borderId="192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1" fillId="45" borderId="192" applyNumberFormat="0" applyAlignment="0" applyProtection="0"/>
    <xf numFmtId="0" fontId="21" fillId="9" borderId="192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1" fillId="45" borderId="192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52" fillId="62" borderId="192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21" fillId="45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10" fillId="40" borderId="193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1" fillId="46" borderId="192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10" fillId="40" borderId="193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21" fillId="45" borderId="192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21" fillId="45" borderId="192" applyNumberFormat="0" applyAlignment="0" applyProtection="0"/>
    <xf numFmtId="0" fontId="21" fillId="46" borderId="192" applyNumberFormat="0" applyAlignment="0" applyProtection="0"/>
    <xf numFmtId="0" fontId="29" fillId="62" borderId="194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6" applyNumberFormat="0" applyFill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52" fillId="62" borderId="192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21" fillId="45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1" fillId="46" borderId="192" applyNumberFormat="0" applyAlignment="0" applyProtection="0"/>
    <xf numFmtId="0" fontId="29" fillId="62" borderId="194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9" fillId="62" borderId="194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21" fillId="46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21" fillId="45" borderId="192" applyNumberFormat="0" applyAlignment="0" applyProtection="0"/>
    <xf numFmtId="0" fontId="21" fillId="46" borderId="192" applyNumberFormat="0" applyAlignment="0" applyProtection="0"/>
    <xf numFmtId="0" fontId="29" fillId="14" borderId="194" applyNumberFormat="0" applyAlignment="0" applyProtection="0"/>
    <xf numFmtId="0" fontId="52" fillId="62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29" fillId="62" borderId="194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9" borderId="183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29" fillId="14" borderId="194" applyNumberFormat="0" applyAlignment="0" applyProtection="0"/>
    <xf numFmtId="0" fontId="21" fillId="45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92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9" fillId="14" borderId="194" applyNumberFormat="0" applyAlignment="0" applyProtection="0"/>
    <xf numFmtId="0" fontId="18" fillId="14" borderId="183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36" fillId="0" borderId="196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1" fillId="46" borderId="192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9" fillId="14" borderId="194" applyNumberFormat="0" applyAlignment="0" applyProtection="0"/>
    <xf numFmtId="0" fontId="36" fillId="0" borderId="196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36" fillId="0" borderId="186" applyNumberFormat="0" applyFill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1" fillId="46" borderId="192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1" fillId="46" borderId="192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1" fillId="46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52" fillId="62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83" applyNumberFormat="0" applyAlignment="0" applyProtection="0"/>
    <xf numFmtId="0" fontId="10" fillId="40" borderId="193" applyNumberFormat="0" applyAlignment="0" applyProtection="0"/>
    <xf numFmtId="0" fontId="21" fillId="9" borderId="192" applyNumberFormat="0" applyAlignment="0" applyProtection="0"/>
    <xf numFmtId="0" fontId="36" fillId="0" borderId="196" applyNumberFormat="0" applyFill="0" applyAlignment="0" applyProtection="0"/>
    <xf numFmtId="0" fontId="21" fillId="45" borderId="192" applyNumberFormat="0" applyAlignment="0" applyProtection="0"/>
    <xf numFmtId="0" fontId="29" fillId="62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29" fillId="14" borderId="185" applyNumberFormat="0" applyAlignment="0" applyProtection="0"/>
    <xf numFmtId="0" fontId="36" fillId="0" borderId="195" applyNumberFormat="0" applyFill="0" applyAlignment="0" applyProtection="0"/>
    <xf numFmtId="0" fontId="21" fillId="9" borderId="183" applyNumberFormat="0" applyAlignment="0" applyProtection="0"/>
    <xf numFmtId="0" fontId="36" fillId="0" borderId="195" applyNumberFormat="0" applyFill="0" applyAlignment="0" applyProtection="0"/>
    <xf numFmtId="0" fontId="36" fillId="0" borderId="186" applyNumberFormat="0" applyFill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18" fillId="14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21" fillId="9" borderId="178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10" fillId="6" borderId="179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9" fillId="14" borderId="180" applyNumberFormat="0" applyAlignment="0" applyProtection="0"/>
    <xf numFmtId="0" fontId="21" fillId="9" borderId="192" applyNumberFormat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36" fillId="0" borderId="181" applyNumberFormat="0" applyFill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21" fillId="46" borderId="183" applyNumberFormat="0" applyAlignment="0" applyProtection="0"/>
    <xf numFmtId="0" fontId="21" fillId="9" borderId="183" applyNumberFormat="0" applyAlignment="0" applyProtection="0"/>
    <xf numFmtId="0" fontId="21" fillId="46" borderId="183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1" fillId="45" borderId="183" applyNumberFormat="0" applyAlignment="0" applyProtection="0"/>
    <xf numFmtId="0" fontId="21" fillId="46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46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46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52" fillId="62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62" borderId="185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7" applyNumberFormat="0" applyFill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36" fillId="0" borderId="187" applyNumberFormat="0" applyFill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21" fillId="45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29" fillId="62" borderId="185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10" fillId="6" borderId="184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10" fillId="6" borderId="184" applyNumberFormat="0" applyAlignment="0" applyProtection="0"/>
    <xf numFmtId="0" fontId="29" fillId="14" borderId="185" applyNumberFormat="0" applyAlignment="0" applyProtection="0"/>
    <xf numFmtId="0" fontId="36" fillId="0" borderId="186" applyNumberFormat="0" applyFill="0" applyAlignment="0" applyProtection="0"/>
    <xf numFmtId="0" fontId="36" fillId="0" borderId="186" applyNumberFormat="0" applyFill="0" applyAlignment="0" applyProtection="0"/>
    <xf numFmtId="0" fontId="29" fillId="14" borderId="185" applyNumberFormat="0" applyAlignment="0" applyProtection="0"/>
    <xf numFmtId="0" fontId="29" fillId="14" borderId="185" applyNumberFormat="0" applyAlignment="0" applyProtection="0"/>
    <xf numFmtId="0" fontId="10" fillId="6" borderId="184" applyNumberFormat="0" applyAlignment="0" applyProtection="0"/>
    <xf numFmtId="0" fontId="21" fillId="9" borderId="183" applyNumberFormat="0" applyAlignment="0" applyProtection="0"/>
    <xf numFmtId="0" fontId="18" fillId="14" borderId="183" applyNumberFormat="0" applyAlignment="0" applyProtection="0"/>
    <xf numFmtId="0" fontId="36" fillId="0" borderId="186" applyNumberFormat="0" applyFill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0" fillId="40" borderId="193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21" fillId="46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9" fillId="62" borderId="194" applyNumberFormat="0" applyAlignment="0" applyProtection="0"/>
    <xf numFmtId="0" fontId="10" fillId="40" borderId="193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21" fillId="45" borderId="192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36" fillId="0" borderId="196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62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0" fillId="40" borderId="193" applyNumberFormat="0" applyAlignment="0" applyProtection="0"/>
    <xf numFmtId="0" fontId="29" fillId="62" borderId="194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0" fillId="40" borderId="193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36" fillId="0" borderId="196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52" fillId="62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18" fillId="14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46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45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83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0" fillId="40" borderId="193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9" fillId="62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1" fillId="46" borderId="192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1" fillId="45" borderId="192" applyNumberFormat="0" applyAlignment="0" applyProtection="0"/>
    <xf numFmtId="0" fontId="21" fillId="46" borderId="192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10" fillId="40" borderId="193" applyNumberFormat="0" applyAlignment="0" applyProtection="0"/>
    <xf numFmtId="0" fontId="36" fillId="0" borderId="195" applyNumberFormat="0" applyFill="0" applyAlignment="0" applyProtection="0"/>
    <xf numFmtId="0" fontId="21" fillId="45" borderId="192" applyNumberFormat="0" applyAlignment="0" applyProtection="0"/>
    <xf numFmtId="0" fontId="18" fillId="14" borderId="192" applyNumberFormat="0" applyAlignment="0" applyProtection="0"/>
    <xf numFmtId="0" fontId="10" fillId="40" borderId="193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52" fillId="62" borderId="192" applyNumberFormat="0" applyAlignment="0" applyProtection="0"/>
    <xf numFmtId="0" fontId="29" fillId="62" borderId="194" applyNumberFormat="0" applyAlignment="0" applyProtection="0"/>
    <xf numFmtId="0" fontId="29" fillId="14" borderId="194" applyNumberFormat="0" applyAlignment="0" applyProtection="0"/>
    <xf numFmtId="0" fontId="52" fillId="62" borderId="192" applyNumberFormat="0" applyAlignment="0" applyProtection="0"/>
    <xf numFmtId="0" fontId="21" fillId="46" borderId="192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1" fillId="46" borderId="192" applyNumberFormat="0" applyAlignment="0" applyProtection="0"/>
    <xf numFmtId="0" fontId="29" fillId="14" borderId="194" applyNumberFormat="0" applyAlignment="0" applyProtection="0"/>
    <xf numFmtId="0" fontId="10" fillId="40" borderId="193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21" fillId="45" borderId="192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21" fillId="45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10" fillId="40" borderId="193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36" fillId="0" borderId="196" applyNumberFormat="0" applyFill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52" fillId="62" borderId="192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36" fillId="0" borderId="196" applyNumberFormat="0" applyFill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10" fillId="40" borderId="193" applyNumberFormat="0" applyAlignment="0" applyProtection="0"/>
    <xf numFmtId="0" fontId="36" fillId="0" borderId="195" applyNumberFormat="0" applyFill="0" applyAlignment="0" applyProtection="0"/>
    <xf numFmtId="0" fontId="29" fillId="62" borderId="194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10" fillId="40" borderId="193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21" fillId="46" borderId="192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21" fillId="46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0" fillId="40" borderId="193" applyNumberFormat="0" applyAlignment="0" applyProtection="0"/>
    <xf numFmtId="0" fontId="36" fillId="0" borderId="195" applyNumberFormat="0" applyFill="0" applyAlignment="0" applyProtection="0"/>
    <xf numFmtId="0" fontId="21" fillId="46" borderId="192" applyNumberFormat="0" applyAlignment="0" applyProtection="0"/>
    <xf numFmtId="0" fontId="29" fillId="14" borderId="194" applyNumberFormat="0" applyAlignment="0" applyProtection="0"/>
    <xf numFmtId="0" fontId="10" fillId="40" borderId="193" applyNumberFormat="0" applyAlignment="0" applyProtection="0"/>
    <xf numFmtId="0" fontId="21" fillId="9" borderId="192" applyNumberFormat="0" applyAlignment="0" applyProtection="0"/>
    <xf numFmtId="0" fontId="29" fillId="62" borderId="194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52" fillId="62" borderId="192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21" fillId="46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62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52" fillId="62" borderId="192" applyNumberFormat="0" applyAlignment="0" applyProtection="0"/>
    <xf numFmtId="0" fontId="21" fillId="46" borderId="192" applyNumberFormat="0" applyAlignment="0" applyProtection="0"/>
    <xf numFmtId="0" fontId="21" fillId="45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29" fillId="62" borderId="194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10" fillId="40" borderId="193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21" fillId="46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21" fillId="46" borderId="192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9" fillId="62" borderId="194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0" fillId="40" borderId="193" applyNumberFormat="0" applyAlignment="0" applyProtection="0"/>
    <xf numFmtId="0" fontId="29" fillId="62" borderId="194" applyNumberFormat="0" applyAlignment="0" applyProtection="0"/>
    <xf numFmtId="0" fontId="29" fillId="14" borderId="194" applyNumberFormat="0" applyAlignment="0" applyProtection="0"/>
    <xf numFmtId="0" fontId="21" fillId="46" borderId="192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21" fillId="9" borderId="192" applyNumberFormat="0" applyAlignment="0" applyProtection="0"/>
    <xf numFmtId="0" fontId="21" fillId="46" borderId="192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36" fillId="0" borderId="196" applyNumberFormat="0" applyFill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21" fillId="46" borderId="192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52" fillId="62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52" fillId="62" borderId="192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21" fillId="45" borderId="192" applyNumberFormat="0" applyAlignment="0" applyProtection="0"/>
    <xf numFmtId="0" fontId="18" fillId="14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21" fillId="46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1" fillId="45" borderId="192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52" fillId="62" borderId="192" applyNumberFormat="0" applyAlignment="0" applyProtection="0"/>
    <xf numFmtId="0" fontId="10" fillId="40" borderId="193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1" fillId="46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0" fillId="40" borderId="193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0" fillId="40" borderId="193" applyNumberFormat="0" applyAlignment="0" applyProtection="0"/>
    <xf numFmtId="0" fontId="18" fillId="14" borderId="192" applyNumberFormat="0" applyAlignment="0" applyProtection="0"/>
    <xf numFmtId="0" fontId="52" fillId="62" borderId="192" applyNumberFormat="0" applyAlignment="0" applyProtection="0"/>
    <xf numFmtId="0" fontId="21" fillId="45" borderId="192" applyNumberFormat="0" applyAlignment="0" applyProtection="0"/>
    <xf numFmtId="0" fontId="29" fillId="14" borderId="194" applyNumberFormat="0" applyAlignment="0" applyProtection="0"/>
    <xf numFmtId="0" fontId="36" fillId="0" borderId="196" applyNumberFormat="0" applyFill="0" applyAlignment="0" applyProtection="0"/>
    <xf numFmtId="0" fontId="29" fillId="14" borderId="194" applyNumberFormat="0" applyAlignment="0" applyProtection="0"/>
    <xf numFmtId="0" fontId="52" fillId="62" borderId="192" applyNumberFormat="0" applyAlignment="0" applyProtection="0"/>
    <xf numFmtId="0" fontId="36" fillId="0" borderId="196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29" fillId="62" borderId="194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21" fillId="45" borderId="192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9" fillId="62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52" fillId="62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10" fillId="40" borderId="193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21" fillId="46" borderId="192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0" fillId="40" borderId="193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21" fillId="46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21" fillId="46" borderId="192" applyNumberFormat="0" applyAlignment="0" applyProtection="0"/>
    <xf numFmtId="0" fontId="21" fillId="45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52" fillId="62" borderId="192" applyNumberFormat="0" applyAlignment="0" applyProtection="0"/>
    <xf numFmtId="0" fontId="21" fillId="45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1" fillId="46" borderId="192" applyNumberFormat="0" applyAlignment="0" applyProtection="0"/>
    <xf numFmtId="0" fontId="29" fillId="14" borderId="194" applyNumberFormat="0" applyAlignment="0" applyProtection="0"/>
    <xf numFmtId="0" fontId="36" fillId="0" borderId="196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62" borderId="194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36" fillId="0" borderId="196" applyNumberFormat="0" applyFill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36" fillId="0" borderId="196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52" fillId="62" borderId="192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21" fillId="45" borderId="192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10" fillId="40" borderId="193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36" fillId="0" borderId="196" applyNumberFormat="0" applyFill="0" applyAlignment="0" applyProtection="0"/>
    <xf numFmtId="0" fontId="29" fillId="14" borderId="19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29" fillId="14" borderId="19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40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10" fillId="6" borderId="184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36" fillId="0" borderId="196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21" fillId="46" borderId="192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52" fillId="62" borderId="192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52" fillId="62" borderId="192" applyNumberFormat="0" applyAlignment="0" applyProtection="0"/>
    <xf numFmtId="0" fontId="29" fillId="62" borderId="194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36" fillId="0" borderId="196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36" fillId="0" borderId="195" applyNumberFormat="0" applyFill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36" fillId="0" borderId="196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62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21" fillId="45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21" fillId="9" borderId="192" applyNumberFormat="0" applyAlignment="0" applyProtection="0"/>
    <xf numFmtId="0" fontId="36" fillId="0" borderId="195" applyNumberFormat="0" applyFill="0" applyAlignment="0" applyProtection="0"/>
    <xf numFmtId="0" fontId="18" fillId="14" borderId="188" applyNumberFormat="0" applyAlignment="0" applyProtection="0"/>
    <xf numFmtId="0" fontId="18" fillId="14" borderId="188" applyNumberFormat="0" applyAlignment="0" applyProtection="0"/>
    <xf numFmtId="0" fontId="18" fillId="14" borderId="188" applyNumberFormat="0" applyAlignment="0" applyProtection="0"/>
    <xf numFmtId="0" fontId="18" fillId="14" borderId="188" applyNumberFormat="0" applyAlignment="0" applyProtection="0"/>
    <xf numFmtId="0" fontId="18" fillId="14" borderId="188" applyNumberFormat="0" applyAlignment="0" applyProtection="0"/>
    <xf numFmtId="0" fontId="21" fillId="9" borderId="188" applyNumberFormat="0" applyAlignment="0" applyProtection="0"/>
    <xf numFmtId="0" fontId="21" fillId="9" borderId="188" applyNumberFormat="0" applyAlignment="0" applyProtection="0"/>
    <xf numFmtId="0" fontId="21" fillId="9" borderId="188" applyNumberFormat="0" applyAlignment="0" applyProtection="0"/>
    <xf numFmtId="0" fontId="21" fillId="9" borderId="188" applyNumberFormat="0" applyAlignment="0" applyProtection="0"/>
    <xf numFmtId="0" fontId="21" fillId="9" borderId="188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10" fillId="6" borderId="189" applyNumberFormat="0" applyAlignment="0" applyProtection="0"/>
    <xf numFmtId="0" fontId="10" fillId="6" borderId="189" applyNumberFormat="0" applyAlignment="0" applyProtection="0"/>
    <xf numFmtId="0" fontId="10" fillId="6" borderId="189" applyNumberFormat="0" applyAlignment="0" applyProtection="0"/>
    <xf numFmtId="0" fontId="10" fillId="6" borderId="189" applyNumberFormat="0" applyAlignment="0" applyProtection="0"/>
    <xf numFmtId="0" fontId="10" fillId="6" borderId="189" applyNumberFormat="0" applyAlignment="0" applyProtection="0"/>
    <xf numFmtId="0" fontId="29" fillId="14" borderId="190" applyNumberFormat="0" applyAlignment="0" applyProtection="0"/>
    <xf numFmtId="0" fontId="29" fillId="14" borderId="190" applyNumberFormat="0" applyAlignment="0" applyProtection="0"/>
    <xf numFmtId="0" fontId="29" fillId="14" borderId="190" applyNumberFormat="0" applyAlignment="0" applyProtection="0"/>
    <xf numFmtId="0" fontId="29" fillId="14" borderId="190" applyNumberFormat="0" applyAlignment="0" applyProtection="0"/>
    <xf numFmtId="0" fontId="29" fillId="14" borderId="190" applyNumberFormat="0" applyAlignment="0" applyProtection="0"/>
    <xf numFmtId="0" fontId="36" fillId="0" borderId="191" applyNumberFormat="0" applyFill="0" applyAlignment="0" applyProtection="0"/>
    <xf numFmtId="0" fontId="36" fillId="0" borderId="191" applyNumberFormat="0" applyFill="0" applyAlignment="0" applyProtection="0"/>
    <xf numFmtId="0" fontId="36" fillId="0" borderId="191" applyNumberFormat="0" applyFill="0" applyAlignment="0" applyProtection="0"/>
    <xf numFmtId="0" fontId="36" fillId="0" borderId="191" applyNumberFormat="0" applyFill="0" applyAlignment="0" applyProtection="0"/>
    <xf numFmtId="0" fontId="36" fillId="0" borderId="191" applyNumberFormat="0" applyFill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21" fillId="46" borderId="192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1" fillId="45" borderId="192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52" fillId="62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62" borderId="194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6" applyNumberFormat="0" applyFill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36" fillId="0" borderId="196" applyNumberFormat="0" applyFill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21" fillId="45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29" fillId="62" borderId="194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0" fillId="6" borderId="193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29" fillId="14" borderId="194" applyNumberFormat="0" applyAlignment="0" applyProtection="0"/>
    <xf numFmtId="0" fontId="36" fillId="0" borderId="195" applyNumberFormat="0" applyFill="0" applyAlignment="0" applyProtection="0"/>
    <xf numFmtId="0" fontId="36" fillId="0" borderId="195" applyNumberFormat="0" applyFill="0" applyAlignment="0" applyProtection="0"/>
    <xf numFmtId="0" fontId="29" fillId="14" borderId="194" applyNumberFormat="0" applyAlignment="0" applyProtection="0"/>
    <xf numFmtId="0" fontId="29" fillId="14" borderId="194" applyNumberFormat="0" applyAlignment="0" applyProtection="0"/>
    <xf numFmtId="0" fontId="10" fillId="6" borderId="193" applyNumberFormat="0" applyAlignment="0" applyProtection="0"/>
    <xf numFmtId="0" fontId="21" fillId="9" borderId="192" applyNumberFormat="0" applyAlignment="0" applyProtection="0"/>
    <xf numFmtId="0" fontId="18" fillId="14" borderId="192" applyNumberFormat="0" applyAlignment="0" applyProtection="0"/>
    <xf numFmtId="0" fontId="36" fillId="0" borderId="195" applyNumberFormat="0" applyFill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52" fillId="62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18" fillId="14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46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45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21" fillId="9" borderId="192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40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0" fillId="6" borderId="193" applyNumberFormat="0" applyAlignment="0" applyProtection="0"/>
    <xf numFmtId="0" fontId="18" fillId="14" borderId="214" applyNumberFormat="0" applyAlignment="0" applyProtection="0"/>
    <xf numFmtId="0" fontId="21" fillId="9" borderId="214" applyNumberFormat="0" applyAlignment="0" applyProtection="0"/>
    <xf numFmtId="0" fontId="10" fillId="6" borderId="215" applyNumberFormat="0" applyAlignment="0" applyProtection="0"/>
    <xf numFmtId="0" fontId="29" fillId="14" borderId="216" applyNumberFormat="0" applyAlignment="0" applyProtection="0"/>
    <xf numFmtId="0" fontId="36" fillId="0" borderId="217" applyNumberFormat="0" applyFill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29" fillId="14" borderId="216" applyNumberFormat="0" applyAlignment="0" applyProtection="0"/>
    <xf numFmtId="0" fontId="29" fillId="14" borderId="216" applyNumberFormat="0" applyAlignment="0" applyProtection="0"/>
    <xf numFmtId="0" fontId="29" fillId="14" borderId="216" applyNumberFormat="0" applyAlignment="0" applyProtection="0"/>
    <xf numFmtId="0" fontId="29" fillId="14" borderId="216" applyNumberFormat="0" applyAlignment="0" applyProtection="0"/>
    <xf numFmtId="0" fontId="29" fillId="14" borderId="216" applyNumberFormat="0" applyAlignment="0" applyProtection="0"/>
    <xf numFmtId="0" fontId="29" fillId="14" borderId="216" applyNumberFormat="0" applyAlignment="0" applyProtection="0"/>
    <xf numFmtId="0" fontId="36" fillId="0" borderId="217" applyNumberFormat="0" applyFill="0" applyAlignment="0" applyProtection="0"/>
    <xf numFmtId="0" fontId="36" fillId="0" borderId="217" applyNumberFormat="0" applyFill="0" applyAlignment="0" applyProtection="0"/>
    <xf numFmtId="0" fontId="36" fillId="0" borderId="217" applyNumberFormat="0" applyFill="0" applyAlignment="0" applyProtection="0"/>
    <xf numFmtId="0" fontId="36" fillId="0" borderId="217" applyNumberFormat="0" applyFill="0" applyAlignment="0" applyProtection="0"/>
    <xf numFmtId="0" fontId="36" fillId="0" borderId="217" applyNumberFormat="0" applyFill="0" applyAlignment="0" applyProtection="0"/>
    <xf numFmtId="0" fontId="36" fillId="0" borderId="217" applyNumberFormat="0" applyFill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52" fillId="62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18" fillId="14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46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45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21" fillId="9" borderId="214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40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  <xf numFmtId="0" fontId="10" fillId="6" borderId="215" applyNumberFormat="0" applyAlignment="0" applyProtection="0"/>
  </cellStyleXfs>
  <cellXfs count="1547">
    <xf numFmtId="0" fontId="0" fillId="0" borderId="0" xfId="0"/>
    <xf numFmtId="0" fontId="40" fillId="0" borderId="0" xfId="3" applyFont="1" applyFill="1" applyAlignment="1" applyProtection="1">
      <alignment horizontal="left" vertical="center"/>
    </xf>
    <xf numFmtId="0" fontId="41" fillId="0" borderId="0" xfId="107" applyFont="1" applyAlignment="1" applyProtection="1">
      <alignment vertical="center"/>
    </xf>
    <xf numFmtId="0" fontId="42" fillId="0" borderId="0" xfId="107" applyFont="1" applyBorder="1" applyAlignment="1" applyProtection="1">
      <alignment horizontal="right" vertical="center"/>
    </xf>
    <xf numFmtId="0" fontId="42" fillId="0" borderId="0" xfId="107" applyFont="1" applyBorder="1" applyAlignment="1" applyProtection="1">
      <alignment vertical="center" wrapText="1"/>
    </xf>
    <xf numFmtId="0" fontId="42" fillId="0" borderId="0" xfId="107" applyFont="1" applyAlignment="1" applyProtection="1">
      <alignment horizontal="center" vertical="center"/>
    </xf>
    <xf numFmtId="0" fontId="42" fillId="0" borderId="0" xfId="107" applyFont="1" applyAlignment="1" applyProtection="1">
      <alignment vertical="center"/>
    </xf>
    <xf numFmtId="0" fontId="43" fillId="0" borderId="0" xfId="107" applyFont="1" applyAlignment="1" applyProtection="1">
      <alignment horizontal="right" vertical="center"/>
    </xf>
    <xf numFmtId="0" fontId="43" fillId="0" borderId="0" xfId="107" applyFont="1" applyFill="1" applyBorder="1" applyAlignment="1" applyProtection="1">
      <alignment vertical="center"/>
    </xf>
    <xf numFmtId="0" fontId="44" fillId="0" borderId="0" xfId="107" applyFont="1" applyFill="1" applyBorder="1" applyAlignment="1" applyProtection="1">
      <alignment vertical="center"/>
    </xf>
    <xf numFmtId="0" fontId="42" fillId="0" borderId="0" xfId="3" applyFont="1" applyAlignment="1" applyProtection="1">
      <alignment vertical="center"/>
    </xf>
    <xf numFmtId="0" fontId="42" fillId="0" borderId="0" xfId="3" applyFont="1" applyBorder="1" applyAlignment="1" applyProtection="1">
      <alignment vertical="center"/>
    </xf>
    <xf numFmtId="0" fontId="41" fillId="0" borderId="0" xfId="3" applyFont="1" applyFill="1" applyBorder="1" applyAlignment="1" applyProtection="1">
      <alignment vertical="center"/>
    </xf>
    <xf numFmtId="0" fontId="43" fillId="0" borderId="13" xfId="3" applyFont="1" applyBorder="1" applyAlignment="1" applyProtection="1">
      <alignment vertical="center"/>
    </xf>
    <xf numFmtId="0" fontId="43" fillId="0" borderId="0" xfId="3" applyFont="1" applyAlignment="1" applyProtection="1">
      <alignment horizontal="right" vertical="center"/>
    </xf>
    <xf numFmtId="0" fontId="43" fillId="0" borderId="0" xfId="3" applyFont="1" applyAlignment="1" applyProtection="1">
      <alignment horizontal="center" vertical="center"/>
    </xf>
    <xf numFmtId="0" fontId="58" fillId="0" borderId="0" xfId="113" applyFont="1" applyFill="1" applyAlignment="1" applyProtection="1">
      <alignment vertical="center"/>
    </xf>
    <xf numFmtId="0" fontId="51" fillId="0" borderId="0" xfId="113" applyFont="1" applyFill="1" applyBorder="1" applyAlignment="1" applyProtection="1">
      <alignment horizontal="center" vertical="center"/>
    </xf>
    <xf numFmtId="0" fontId="58" fillId="0" borderId="0" xfId="113" applyFont="1" applyAlignment="1" applyProtection="1">
      <alignment horizontal="right" vertical="center"/>
    </xf>
    <xf numFmtId="0" fontId="51" fillId="0" borderId="0" xfId="113" applyFont="1" applyFill="1" applyAlignment="1" applyProtection="1">
      <alignment vertical="center"/>
    </xf>
    <xf numFmtId="0" fontId="60" fillId="0" borderId="0" xfId="113" applyFont="1" applyAlignment="1" applyProtection="1">
      <alignment horizontal="center" vertical="center"/>
    </xf>
    <xf numFmtId="0" fontId="58" fillId="0" borderId="0" xfId="113" applyFont="1" applyFill="1" applyBorder="1" applyAlignment="1" applyProtection="1">
      <alignment horizontal="right" vertical="center"/>
    </xf>
    <xf numFmtId="0" fontId="58" fillId="0" borderId="0" xfId="113" applyFont="1" applyFill="1" applyBorder="1" applyAlignment="1" applyProtection="1">
      <alignment vertical="center"/>
    </xf>
    <xf numFmtId="0" fontId="51" fillId="0" borderId="0" xfId="113" applyFont="1" applyFill="1" applyBorder="1" applyAlignment="1" applyProtection="1">
      <alignment horizontal="right" vertical="center"/>
    </xf>
    <xf numFmtId="0" fontId="59" fillId="0" borderId="0" xfId="113" applyFont="1" applyFill="1" applyBorder="1" applyAlignment="1" applyProtection="1">
      <alignment vertical="center"/>
    </xf>
    <xf numFmtId="0" fontId="59" fillId="0" borderId="0" xfId="113" applyNumberFormat="1" applyFont="1" applyFill="1" applyBorder="1" applyAlignment="1" applyProtection="1">
      <alignment horizontal="center" vertical="center"/>
    </xf>
    <xf numFmtId="207" fontId="63" fillId="0" borderId="24" xfId="113" applyNumberFormat="1" applyFont="1" applyFill="1" applyBorder="1" applyAlignment="1" applyProtection="1">
      <alignment horizontal="center" vertical="center"/>
    </xf>
    <xf numFmtId="0" fontId="50" fillId="0" borderId="0" xfId="113" applyFont="1" applyAlignment="1" applyProtection="1">
      <alignment vertical="center"/>
    </xf>
    <xf numFmtId="207" fontId="43" fillId="0" borderId="0" xfId="113" applyNumberFormat="1" applyFont="1" applyFill="1" applyAlignment="1" applyProtection="1">
      <alignment vertical="center"/>
    </xf>
    <xf numFmtId="207" fontId="43" fillId="0" borderId="0" xfId="113" applyNumberFormat="1" applyFont="1" applyAlignment="1" applyProtection="1">
      <alignment vertical="center"/>
    </xf>
    <xf numFmtId="0" fontId="43" fillId="0" borderId="0" xfId="113" applyFont="1" applyAlignment="1" applyProtection="1">
      <alignment vertical="center"/>
    </xf>
    <xf numFmtId="4" fontId="58" fillId="0" borderId="0" xfId="113" applyNumberFormat="1" applyFont="1" applyAlignment="1" applyProtection="1">
      <alignment horizontal="center" vertical="center"/>
    </xf>
    <xf numFmtId="0" fontId="50" fillId="0" borderId="0" xfId="113" applyFont="1" applyFill="1" applyBorder="1" applyAlignment="1" applyProtection="1">
      <alignment horizontal="right" vertical="center"/>
    </xf>
    <xf numFmtId="0" fontId="50" fillId="0" borderId="0" xfId="113" applyFont="1" applyFill="1" applyBorder="1" applyAlignment="1" applyProtection="1">
      <alignment vertical="center"/>
    </xf>
    <xf numFmtId="0" fontId="51" fillId="0" borderId="0" xfId="113" applyFont="1" applyFill="1" applyBorder="1" applyAlignment="1" applyProtection="1">
      <alignment vertical="center"/>
    </xf>
    <xf numFmtId="208" fontId="51" fillId="0" borderId="32" xfId="107" applyNumberFormat="1" applyFont="1" applyFill="1" applyBorder="1" applyAlignment="1" applyProtection="1">
      <alignment horizontal="center" vertical="center"/>
    </xf>
    <xf numFmtId="210" fontId="51" fillId="0" borderId="0" xfId="113" applyNumberFormat="1" applyFont="1" applyAlignment="1" applyProtection="1">
      <alignment vertical="center"/>
    </xf>
    <xf numFmtId="10" fontId="58" fillId="0" borderId="0" xfId="113" applyNumberFormat="1" applyFont="1" applyAlignment="1" applyProtection="1">
      <alignment vertical="center"/>
    </xf>
    <xf numFmtId="0" fontId="62" fillId="69" borderId="15" xfId="113" applyFont="1" applyFill="1" applyBorder="1" applyAlignment="1" applyProtection="1">
      <alignment vertical="center"/>
    </xf>
    <xf numFmtId="8" fontId="58" fillId="0" borderId="0" xfId="113" applyNumberFormat="1" applyFont="1" applyFill="1" applyBorder="1" applyAlignment="1" applyProtection="1">
      <alignment vertical="center"/>
    </xf>
    <xf numFmtId="0" fontId="43" fillId="0" borderId="0" xfId="99" applyFont="1" applyAlignment="1" applyProtection="1">
      <alignment vertical="center"/>
    </xf>
    <xf numFmtId="0" fontId="59" fillId="0" borderId="0" xfId="97" applyFont="1" applyFill="1" applyBorder="1" applyAlignment="1" applyProtection="1">
      <alignment vertical="center"/>
    </xf>
    <xf numFmtId="0" fontId="59" fillId="0" borderId="0" xfId="97" applyFont="1" applyFill="1" applyBorder="1" applyAlignment="1" applyProtection="1">
      <alignment horizontal="center" vertical="center"/>
    </xf>
    <xf numFmtId="168" fontId="59" fillId="0" borderId="0" xfId="49" applyFont="1" applyFill="1" applyBorder="1" applyAlignment="1" applyProtection="1">
      <alignment vertical="center"/>
    </xf>
    <xf numFmtId="0" fontId="75" fillId="0" borderId="0" xfId="3" applyFont="1" applyFill="1" applyAlignment="1" applyProtection="1">
      <alignment vertical="center"/>
    </xf>
    <xf numFmtId="168" fontId="65" fillId="0" borderId="0" xfId="49" applyFont="1" applyFill="1" applyBorder="1" applyAlignment="1" applyProtection="1">
      <alignment horizontal="center" vertical="center"/>
    </xf>
    <xf numFmtId="0" fontId="65" fillId="0" borderId="0" xfId="97" applyFont="1" applyFill="1" applyAlignment="1" applyProtection="1">
      <alignment vertical="center"/>
    </xf>
    <xf numFmtId="0" fontId="65" fillId="0" borderId="0" xfId="97" applyFont="1" applyFill="1" applyAlignment="1" applyProtection="1">
      <alignment horizontal="center" vertical="center"/>
    </xf>
    <xf numFmtId="168" fontId="65" fillId="0" borderId="0" xfId="49" applyFont="1" applyFill="1" applyAlignment="1" applyProtection="1">
      <alignment vertical="center"/>
    </xf>
    <xf numFmtId="0" fontId="49" fillId="0" borderId="0" xfId="97" applyFont="1" applyFill="1" applyBorder="1" applyAlignment="1" applyProtection="1">
      <alignment vertical="center"/>
    </xf>
    <xf numFmtId="0" fontId="41" fillId="0" borderId="0" xfId="3" applyFont="1" applyAlignment="1" applyProtection="1">
      <alignment vertical="center"/>
    </xf>
    <xf numFmtId="0" fontId="41" fillId="0" borderId="0" xfId="1135" applyFont="1" applyBorder="1" applyAlignment="1" applyProtection="1">
      <alignment vertical="center"/>
    </xf>
    <xf numFmtId="0" fontId="43" fillId="0" borderId="0" xfId="1135" applyFont="1" applyFill="1" applyAlignment="1" applyProtection="1">
      <alignment vertical="center"/>
    </xf>
    <xf numFmtId="0" fontId="43" fillId="0" borderId="0" xfId="1135" applyFont="1" applyAlignment="1" applyProtection="1">
      <alignment vertical="center"/>
    </xf>
    <xf numFmtId="0" fontId="43" fillId="0" borderId="44" xfId="1135" applyFont="1" applyBorder="1" applyAlignment="1" applyProtection="1">
      <alignment vertical="center"/>
    </xf>
    <xf numFmtId="0" fontId="43" fillId="0" borderId="45" xfId="1135" applyFont="1" applyBorder="1" applyAlignment="1" applyProtection="1">
      <alignment horizontal="center" vertical="center"/>
    </xf>
    <xf numFmtId="0" fontId="42" fillId="0" borderId="45" xfId="1135" applyFont="1" applyBorder="1" applyAlignment="1" applyProtection="1">
      <alignment horizontal="center" vertical="center"/>
    </xf>
    <xf numFmtId="0" fontId="42" fillId="0" borderId="46" xfId="1135" applyFont="1" applyBorder="1" applyAlignment="1" applyProtection="1">
      <alignment horizontal="center" vertical="center"/>
    </xf>
    <xf numFmtId="0" fontId="43" fillId="0" borderId="47" xfId="1135" applyFont="1" applyBorder="1" applyAlignment="1" applyProtection="1">
      <alignment vertical="center"/>
    </xf>
    <xf numFmtId="0" fontId="43" fillId="0" borderId="48" xfId="1135" applyFont="1" applyBorder="1" applyAlignment="1" applyProtection="1">
      <alignment horizontal="center" vertical="center"/>
    </xf>
    <xf numFmtId="0" fontId="43" fillId="0" borderId="48" xfId="1135" applyFont="1" applyFill="1" applyBorder="1" applyAlignment="1" applyProtection="1">
      <alignment horizontal="center" vertical="center"/>
    </xf>
    <xf numFmtId="0" fontId="43" fillId="0" borderId="48" xfId="1135" applyFont="1" applyBorder="1" applyAlignment="1" applyProtection="1">
      <alignment vertical="center"/>
    </xf>
    <xf numFmtId="0" fontId="43" fillId="0" borderId="49" xfId="1135" applyFont="1" applyBorder="1" applyAlignment="1" applyProtection="1">
      <alignment horizontal="center" vertical="center"/>
    </xf>
    <xf numFmtId="0" fontId="43" fillId="0" borderId="50" xfId="1135" applyFont="1" applyBorder="1" applyAlignment="1" applyProtection="1">
      <alignment horizontal="center" vertical="center" wrapText="1"/>
    </xf>
    <xf numFmtId="0" fontId="43" fillId="0" borderId="50" xfId="1135" applyFont="1" applyBorder="1" applyAlignment="1" applyProtection="1">
      <alignment vertical="center" wrapText="1"/>
    </xf>
    <xf numFmtId="10" fontId="43" fillId="0" borderId="50" xfId="1135" applyNumberFormat="1" applyFont="1" applyBorder="1" applyAlignment="1" applyProtection="1">
      <alignment horizontal="center" vertical="center" wrapText="1"/>
    </xf>
    <xf numFmtId="10" fontId="43" fillId="0" borderId="50" xfId="1135" applyNumberFormat="1" applyFont="1" applyFill="1" applyBorder="1" applyAlignment="1" applyProtection="1">
      <alignment horizontal="center" vertical="center" wrapText="1"/>
    </xf>
    <xf numFmtId="0" fontId="43" fillId="0" borderId="51" xfId="1135" applyFont="1" applyBorder="1" applyAlignment="1" applyProtection="1">
      <alignment vertical="center"/>
    </xf>
    <xf numFmtId="0" fontId="43" fillId="0" borderId="52" xfId="1135" applyFont="1" applyBorder="1" applyAlignment="1" applyProtection="1">
      <alignment horizontal="center" vertical="center"/>
    </xf>
    <xf numFmtId="0" fontId="43" fillId="0" borderId="52" xfId="1135" applyFont="1" applyBorder="1" applyAlignment="1" applyProtection="1">
      <alignment vertical="center"/>
    </xf>
    <xf numFmtId="0" fontId="42" fillId="0" borderId="53" xfId="1135" applyFont="1" applyBorder="1" applyAlignment="1" applyProtection="1">
      <alignment horizontal="center" vertical="center"/>
    </xf>
    <xf numFmtId="0" fontId="43" fillId="0" borderId="54" xfId="1135" applyFont="1" applyBorder="1" applyAlignment="1" applyProtection="1">
      <alignment horizontal="center" vertical="center" wrapText="1"/>
    </xf>
    <xf numFmtId="0" fontId="43" fillId="0" borderId="54" xfId="1135" applyFont="1" applyBorder="1" applyAlignment="1" applyProtection="1">
      <alignment vertical="center" wrapText="1"/>
    </xf>
    <xf numFmtId="10" fontId="43" fillId="0" borderId="54" xfId="1135" applyNumberFormat="1" applyFont="1" applyBorder="1" applyAlignment="1" applyProtection="1">
      <alignment horizontal="center" vertical="center" wrapText="1"/>
    </xf>
    <xf numFmtId="10" fontId="43" fillId="0" borderId="54" xfId="1135" applyNumberFormat="1" applyFont="1" applyFill="1" applyBorder="1" applyAlignment="1" applyProtection="1">
      <alignment horizontal="center" vertical="center" wrapText="1"/>
    </xf>
    <xf numFmtId="0" fontId="45" fillId="0" borderId="0" xfId="1135" applyFont="1" applyFill="1" applyBorder="1" applyAlignment="1" applyProtection="1">
      <alignment vertical="center"/>
    </xf>
    <xf numFmtId="0" fontId="43" fillId="0" borderId="0" xfId="1135" applyFont="1" applyAlignment="1" applyProtection="1">
      <alignment horizontal="center" vertical="center"/>
    </xf>
    <xf numFmtId="0" fontId="43" fillId="0" borderId="55" xfId="1135" applyFont="1" applyFill="1" applyBorder="1" applyAlignment="1" applyProtection="1">
      <alignment vertical="center"/>
    </xf>
    <xf numFmtId="0" fontId="43" fillId="0" borderId="56" xfId="1135" applyFont="1" applyFill="1" applyBorder="1" applyAlignment="1" applyProtection="1">
      <alignment horizontal="center" vertical="center"/>
    </xf>
    <xf numFmtId="0" fontId="43" fillId="0" borderId="57" xfId="1135" applyFont="1" applyFill="1" applyBorder="1" applyAlignment="1" applyProtection="1">
      <alignment horizontal="center" vertical="center"/>
    </xf>
    <xf numFmtId="0" fontId="43" fillId="0" borderId="47" xfId="1135" applyFont="1" applyFill="1" applyBorder="1" applyAlignment="1" applyProtection="1">
      <alignment vertical="center"/>
    </xf>
    <xf numFmtId="0" fontId="43" fillId="0" borderId="48" xfId="1135" applyFont="1" applyFill="1" applyBorder="1" applyAlignment="1" applyProtection="1">
      <alignment vertical="center"/>
    </xf>
    <xf numFmtId="0" fontId="43" fillId="0" borderId="49" xfId="1135" applyFont="1" applyFill="1" applyBorder="1" applyAlignment="1" applyProtection="1">
      <alignment horizontal="center" vertical="center"/>
    </xf>
    <xf numFmtId="0" fontId="43" fillId="0" borderId="58" xfId="1135" applyFont="1" applyBorder="1" applyAlignment="1" applyProtection="1">
      <alignment horizontal="center" vertical="center" wrapText="1"/>
    </xf>
    <xf numFmtId="0" fontId="43" fillId="0" borderId="58" xfId="1135" applyFont="1" applyBorder="1" applyAlignment="1" applyProtection="1">
      <alignment vertical="center" wrapText="1"/>
    </xf>
    <xf numFmtId="10" fontId="43" fillId="0" borderId="58" xfId="1135" applyNumberFormat="1" applyFont="1" applyBorder="1" applyAlignment="1" applyProtection="1">
      <alignment horizontal="center" vertical="center" wrapText="1"/>
    </xf>
    <xf numFmtId="10" fontId="43" fillId="0" borderId="58" xfId="1135" applyNumberFormat="1" applyFont="1" applyFill="1" applyBorder="1" applyAlignment="1" applyProtection="1">
      <alignment horizontal="center" vertical="center" wrapText="1"/>
    </xf>
    <xf numFmtId="10" fontId="42" fillId="0" borderId="43" xfId="1135" applyNumberFormat="1" applyFont="1" applyBorder="1" applyAlignment="1" applyProtection="1">
      <alignment horizontal="center" vertical="center" wrapText="1"/>
    </xf>
    <xf numFmtId="0" fontId="43" fillId="0" borderId="59" xfId="1135" applyFont="1" applyBorder="1" applyAlignment="1" applyProtection="1">
      <alignment vertical="center" wrapText="1"/>
    </xf>
    <xf numFmtId="0" fontId="43" fillId="0" borderId="51" xfId="1135" applyFont="1" applyFill="1" applyBorder="1" applyAlignment="1" applyProtection="1">
      <alignment vertical="center"/>
    </xf>
    <xf numFmtId="0" fontId="43" fillId="0" borderId="52" xfId="1135" applyFont="1" applyFill="1" applyBorder="1" applyAlignment="1" applyProtection="1">
      <alignment horizontal="center" vertical="center"/>
    </xf>
    <xf numFmtId="0" fontId="43" fillId="0" borderId="52" xfId="1135" applyFont="1" applyFill="1" applyBorder="1" applyAlignment="1" applyProtection="1">
      <alignment vertical="center"/>
    </xf>
    <xf numFmtId="0" fontId="43" fillId="0" borderId="53" xfId="1135" applyFont="1" applyFill="1" applyBorder="1" applyAlignment="1" applyProtection="1">
      <alignment horizontal="center" vertical="center"/>
    </xf>
    <xf numFmtId="0" fontId="43" fillId="0" borderId="14" xfId="1135" applyFont="1" applyBorder="1" applyAlignment="1" applyProtection="1">
      <alignment vertical="center"/>
    </xf>
    <xf numFmtId="10" fontId="43" fillId="0" borderId="54" xfId="1136" applyNumberFormat="1" applyFont="1" applyFill="1" applyBorder="1" applyAlignment="1" applyProtection="1">
      <alignment horizontal="center" vertical="center" wrapText="1"/>
    </xf>
    <xf numFmtId="0" fontId="43" fillId="0" borderId="48" xfId="1135" applyFont="1" applyFill="1" applyBorder="1" applyAlignment="1" applyProtection="1">
      <alignment horizontal="left" vertical="center"/>
    </xf>
    <xf numFmtId="0" fontId="43" fillId="0" borderId="49" xfId="1135" applyFont="1" applyFill="1" applyBorder="1" applyAlignment="1" applyProtection="1">
      <alignment vertical="center"/>
    </xf>
    <xf numFmtId="10" fontId="43" fillId="70" borderId="54" xfId="1135" applyNumberFormat="1" applyFont="1" applyFill="1" applyBorder="1" applyAlignment="1" applyProtection="1">
      <alignment horizontal="center" vertical="center" wrapText="1"/>
    </xf>
    <xf numFmtId="0" fontId="43" fillId="34" borderId="48" xfId="1135" applyFont="1" applyFill="1" applyBorder="1" applyAlignment="1" applyProtection="1">
      <alignment horizontal="center" vertical="center"/>
    </xf>
    <xf numFmtId="2" fontId="43" fillId="0" borderId="49" xfId="1135" applyNumberFormat="1" applyFont="1" applyFill="1" applyBorder="1" applyAlignment="1" applyProtection="1">
      <alignment horizontal="center" vertical="center"/>
    </xf>
    <xf numFmtId="9" fontId="43" fillId="34" borderId="48" xfId="1135" applyNumberFormat="1" applyFont="1" applyFill="1" applyBorder="1" applyAlignment="1" applyProtection="1">
      <alignment horizontal="center" vertical="center"/>
    </xf>
    <xf numFmtId="0" fontId="42" fillId="0" borderId="59" xfId="1135" applyFont="1" applyBorder="1" applyAlignment="1" applyProtection="1">
      <alignment vertical="center" wrapText="1"/>
    </xf>
    <xf numFmtId="0" fontId="43" fillId="0" borderId="59" xfId="1135" applyFont="1" applyBorder="1" applyAlignment="1" applyProtection="1">
      <alignment vertical="center"/>
    </xf>
    <xf numFmtId="10" fontId="43" fillId="0" borderId="59" xfId="1135" applyNumberFormat="1" applyFont="1" applyBorder="1" applyAlignment="1" applyProtection="1">
      <alignment horizontal="right" vertical="center" wrapText="1"/>
    </xf>
    <xf numFmtId="10" fontId="43" fillId="34" borderId="48" xfId="1135" applyNumberFormat="1" applyFont="1" applyFill="1" applyBorder="1" applyAlignment="1" applyProtection="1">
      <alignment horizontal="center" vertical="center"/>
    </xf>
    <xf numFmtId="0" fontId="43" fillId="0" borderId="61" xfId="1135" applyFont="1" applyBorder="1" applyAlignment="1" applyProtection="1">
      <alignment vertical="center" wrapText="1"/>
    </xf>
    <xf numFmtId="0" fontId="43" fillId="0" borderId="62" xfId="1135" applyFont="1" applyBorder="1" applyAlignment="1" applyProtection="1">
      <alignment vertical="center" wrapText="1"/>
    </xf>
    <xf numFmtId="10" fontId="43" fillId="34" borderId="54" xfId="1135" applyNumberFormat="1" applyFont="1" applyFill="1" applyBorder="1" applyAlignment="1" applyProtection="1">
      <alignment horizontal="center" vertical="center" wrapText="1"/>
    </xf>
    <xf numFmtId="9" fontId="43" fillId="0" borderId="48" xfId="1135" applyNumberFormat="1" applyFont="1" applyFill="1" applyBorder="1" applyAlignment="1" applyProtection="1">
      <alignment horizontal="center" vertical="center"/>
    </xf>
    <xf numFmtId="212" fontId="43" fillId="34" borderId="48" xfId="1135" applyNumberFormat="1" applyFont="1" applyFill="1" applyBorder="1" applyAlignment="1" applyProtection="1">
      <alignment horizontal="center" vertical="center"/>
    </xf>
    <xf numFmtId="213" fontId="43" fillId="34" borderId="48" xfId="1135" applyNumberFormat="1" applyFont="1" applyFill="1" applyBorder="1" applyAlignment="1" applyProtection="1">
      <alignment horizontal="center" vertical="center"/>
    </xf>
    <xf numFmtId="0" fontId="43" fillId="0" borderId="64" xfId="1135" applyFont="1" applyFill="1" applyBorder="1" applyAlignment="1" applyProtection="1">
      <alignment horizontal="center" vertical="center"/>
    </xf>
    <xf numFmtId="213" fontId="43" fillId="0" borderId="54" xfId="1135" applyNumberFormat="1" applyFont="1" applyBorder="1" applyAlignment="1" applyProtection="1">
      <alignment horizontal="center" vertical="center" wrapText="1"/>
    </xf>
    <xf numFmtId="10" fontId="43" fillId="34" borderId="52" xfId="1135" applyNumberFormat="1" applyFont="1" applyFill="1" applyBorder="1" applyAlignment="1" applyProtection="1">
      <alignment horizontal="center" vertical="center"/>
    </xf>
    <xf numFmtId="0" fontId="43" fillId="0" borderId="52" xfId="1135" applyFont="1" applyFill="1" applyBorder="1" applyAlignment="1" applyProtection="1">
      <alignment horizontal="left" vertical="center"/>
    </xf>
    <xf numFmtId="0" fontId="43" fillId="0" borderId="53" xfId="1135" applyFont="1" applyFill="1" applyBorder="1" applyAlignment="1" applyProtection="1">
      <alignment vertical="center"/>
    </xf>
    <xf numFmtId="0" fontId="45" fillId="0" borderId="0" xfId="1135" applyFont="1" applyFill="1" applyBorder="1" applyAlignment="1" applyProtection="1">
      <alignment horizontal="left" vertical="top"/>
    </xf>
    <xf numFmtId="0" fontId="43" fillId="0" borderId="0" xfId="1135" applyFont="1" applyFill="1" applyAlignment="1" applyProtection="1">
      <alignment horizontal="center" vertical="center"/>
    </xf>
    <xf numFmtId="0" fontId="43" fillId="0" borderId="65" xfId="1135" applyFont="1" applyBorder="1" applyAlignment="1" applyProtection="1">
      <alignment horizontal="center" vertical="center" wrapText="1"/>
    </xf>
    <xf numFmtId="0" fontId="43" fillId="0" borderId="65" xfId="1135" applyFont="1" applyBorder="1" applyAlignment="1" applyProtection="1">
      <alignment vertical="center" wrapText="1"/>
    </xf>
    <xf numFmtId="10" fontId="43" fillId="0" borderId="65" xfId="1135" applyNumberFormat="1" applyFont="1" applyBorder="1" applyAlignment="1" applyProtection="1">
      <alignment horizontal="center" vertical="center" wrapText="1"/>
    </xf>
    <xf numFmtId="0" fontId="43" fillId="0" borderId="63" xfId="1135" applyFont="1" applyBorder="1" applyAlignment="1" applyProtection="1">
      <alignment vertical="center"/>
    </xf>
    <xf numFmtId="0" fontId="43" fillId="0" borderId="43" xfId="1135" applyFont="1" applyBorder="1" applyAlignment="1" applyProtection="1">
      <alignment horizontal="center" vertical="center" wrapText="1"/>
    </xf>
    <xf numFmtId="10" fontId="43" fillId="0" borderId="43" xfId="1135" applyNumberFormat="1" applyFont="1" applyBorder="1" applyAlignment="1" applyProtection="1">
      <alignment horizontal="center" vertical="center" wrapText="1"/>
    </xf>
    <xf numFmtId="0" fontId="42" fillId="0" borderId="0" xfId="1135" applyFont="1" applyAlignment="1" applyProtection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Border="1" applyAlignment="1">
      <alignment vertical="center"/>
    </xf>
    <xf numFmtId="0" fontId="43" fillId="0" borderId="0" xfId="0" applyFont="1" applyFill="1" applyAlignment="1">
      <alignment vertical="center"/>
    </xf>
    <xf numFmtId="0" fontId="43" fillId="0" borderId="69" xfId="0" applyFont="1" applyBorder="1" applyAlignment="1">
      <alignment vertical="center"/>
    </xf>
    <xf numFmtId="0" fontId="43" fillId="0" borderId="0" xfId="0" applyFont="1" applyBorder="1" applyAlignment="1" applyProtection="1">
      <alignment vertical="center"/>
    </xf>
    <xf numFmtId="0" fontId="47" fillId="0" borderId="0" xfId="0" applyFont="1" applyBorder="1" applyAlignment="1" applyProtection="1">
      <alignment vertical="center"/>
    </xf>
    <xf numFmtId="0" fontId="45" fillId="0" borderId="0" xfId="0" applyFont="1" applyFill="1" applyBorder="1" applyAlignment="1" applyProtection="1">
      <alignment horizontal="center" vertical="center"/>
    </xf>
    <xf numFmtId="0" fontId="45" fillId="0" borderId="22" xfId="0" applyFont="1" applyFill="1" applyBorder="1" applyAlignment="1" applyProtection="1">
      <alignment horizontal="center" vertical="center"/>
    </xf>
    <xf numFmtId="0" fontId="45" fillId="0" borderId="69" xfId="0" applyFont="1" applyFill="1" applyBorder="1" applyAlignment="1" applyProtection="1">
      <alignment horizontal="center" vertical="center"/>
    </xf>
    <xf numFmtId="0" fontId="59" fillId="2" borderId="0" xfId="107" applyFont="1" applyFill="1" applyBorder="1" applyAlignment="1" applyProtection="1">
      <alignment vertical="center"/>
    </xf>
    <xf numFmtId="216" fontId="43" fillId="0" borderId="0" xfId="50" applyNumberFormat="1" applyFont="1" applyFill="1" applyBorder="1" applyAlignment="1" applyProtection="1">
      <alignment horizontal="left" vertical="center" indent="1"/>
    </xf>
    <xf numFmtId="0" fontId="43" fillId="0" borderId="25" xfId="3" applyFont="1" applyBorder="1" applyAlignment="1" applyProtection="1">
      <alignment horizontal="center" vertical="center"/>
    </xf>
    <xf numFmtId="0" fontId="43" fillId="0" borderId="0" xfId="0" applyFont="1" applyBorder="1" applyAlignment="1" applyProtection="1">
      <alignment horizontal="left" vertical="center"/>
    </xf>
    <xf numFmtId="0" fontId="45" fillId="0" borderId="0" xfId="0" applyFont="1" applyBorder="1" applyAlignment="1" applyProtection="1">
      <alignment horizontal="center" vertical="center"/>
    </xf>
    <xf numFmtId="10" fontId="43" fillId="0" borderId="0" xfId="1168" applyNumberFormat="1" applyFont="1" applyBorder="1" applyAlignment="1" applyProtection="1">
      <alignment horizontal="center" vertical="center"/>
    </xf>
    <xf numFmtId="205" fontId="43" fillId="0" borderId="0" xfId="0" applyNumberFormat="1" applyFont="1" applyBorder="1" applyAlignment="1" applyProtection="1">
      <alignment horizontal="center" vertical="center"/>
    </xf>
    <xf numFmtId="0" fontId="47" fillId="0" borderId="0" xfId="0" applyFont="1" applyBorder="1" applyAlignment="1" applyProtection="1">
      <alignment horizontal="left" vertical="center"/>
    </xf>
    <xf numFmtId="0" fontId="47" fillId="0" borderId="0" xfId="0" applyFont="1" applyFill="1" applyBorder="1" applyAlignment="1" applyProtection="1">
      <alignment horizontal="center" vertical="center"/>
    </xf>
    <xf numFmtId="4" fontId="47" fillId="0" borderId="0" xfId="0" applyNumberFormat="1" applyFont="1" applyFill="1" applyBorder="1" applyAlignment="1" applyProtection="1">
      <alignment horizontal="center" vertical="center"/>
    </xf>
    <xf numFmtId="3" fontId="47" fillId="0" borderId="0" xfId="0" applyNumberFormat="1" applyFont="1" applyFill="1" applyBorder="1" applyAlignment="1" applyProtection="1">
      <alignment horizontal="center" vertical="center"/>
    </xf>
    <xf numFmtId="0" fontId="43" fillId="0" borderId="22" xfId="0" applyFont="1" applyBorder="1" applyAlignment="1">
      <alignment vertical="center"/>
    </xf>
    <xf numFmtId="216" fontId="43" fillId="0" borderId="23" xfId="50" applyNumberFormat="1" applyFont="1" applyFill="1" applyBorder="1" applyAlignment="1" applyProtection="1">
      <alignment vertical="center"/>
    </xf>
    <xf numFmtId="216" fontId="43" fillId="0" borderId="25" xfId="50" applyNumberFormat="1" applyFont="1" applyFill="1" applyBorder="1" applyAlignment="1" applyProtection="1">
      <alignment vertical="center"/>
    </xf>
    <xf numFmtId="209" fontId="43" fillId="0" borderId="22" xfId="50" applyNumberFormat="1" applyFont="1" applyFill="1" applyBorder="1" applyAlignment="1" applyProtection="1">
      <alignment vertical="center"/>
    </xf>
    <xf numFmtId="209" fontId="43" fillId="0" borderId="69" xfId="50" applyNumberFormat="1" applyFont="1" applyFill="1" applyBorder="1" applyAlignment="1" applyProtection="1">
      <alignment vertical="center"/>
    </xf>
    <xf numFmtId="0" fontId="76" fillId="0" borderId="0" xfId="0" applyFont="1" applyBorder="1" applyAlignment="1" applyProtection="1">
      <alignment vertical="center"/>
    </xf>
    <xf numFmtId="0" fontId="65" fillId="0" borderId="0" xfId="97" applyFont="1" applyFill="1" applyBorder="1" applyAlignment="1" applyProtection="1">
      <alignment horizontal="center" vertical="center"/>
    </xf>
    <xf numFmtId="0" fontId="58" fillId="0" borderId="0" xfId="3" applyFont="1" applyAlignment="1" applyProtection="1">
      <alignment vertical="center"/>
    </xf>
    <xf numFmtId="0" fontId="51" fillId="0" borderId="0" xfId="3" applyFont="1" applyAlignment="1" applyProtection="1">
      <alignment vertical="center"/>
    </xf>
    <xf numFmtId="0" fontId="51" fillId="0" borderId="15" xfId="3" applyFont="1" applyBorder="1" applyAlignment="1" applyProtection="1">
      <alignment horizontal="right" vertical="center"/>
    </xf>
    <xf numFmtId="0" fontId="58" fillId="0" borderId="0" xfId="3" applyFont="1" applyBorder="1" applyAlignment="1" applyProtection="1">
      <alignment vertical="center"/>
    </xf>
    <xf numFmtId="0" fontId="63" fillId="0" borderId="0" xfId="3" applyFont="1" applyBorder="1" applyAlignment="1" applyProtection="1">
      <alignment vertical="center"/>
    </xf>
    <xf numFmtId="186" fontId="58" fillId="0" borderId="0" xfId="215" applyNumberFormat="1" applyFont="1" applyFill="1" applyBorder="1" applyAlignment="1">
      <alignment vertical="center"/>
    </xf>
    <xf numFmtId="3" fontId="60" fillId="0" borderId="0" xfId="3" applyNumberFormat="1" applyFont="1" applyFill="1" applyBorder="1" applyAlignment="1" applyProtection="1">
      <alignment horizontal="center" vertical="center"/>
    </xf>
    <xf numFmtId="0" fontId="63" fillId="0" borderId="15" xfId="3" applyFont="1" applyBorder="1" applyAlignment="1" applyProtection="1">
      <alignment horizontal="right" vertical="center"/>
    </xf>
    <xf numFmtId="0" fontId="63" fillId="0" borderId="0" xfId="3" applyFont="1" applyAlignment="1" applyProtection="1">
      <alignment vertical="center"/>
    </xf>
    <xf numFmtId="3" fontId="60" fillId="0" borderId="0" xfId="3" applyNumberFormat="1" applyFont="1" applyFill="1" applyBorder="1" applyAlignment="1" applyProtection="1">
      <alignment horizontal="right" vertical="center"/>
    </xf>
    <xf numFmtId="0" fontId="60" fillId="0" borderId="0" xfId="3" applyFont="1" applyFill="1" applyBorder="1" applyAlignment="1" applyProtection="1">
      <alignment horizontal="right" vertical="center"/>
    </xf>
    <xf numFmtId="0" fontId="43" fillId="0" borderId="0" xfId="3" applyFont="1" applyFill="1" applyBorder="1" applyAlignment="1" applyProtection="1">
      <alignment vertical="center"/>
    </xf>
    <xf numFmtId="0" fontId="47" fillId="0" borderId="0" xfId="3" applyFont="1" applyAlignment="1" applyProtection="1">
      <alignment horizontal="right" vertical="center"/>
    </xf>
    <xf numFmtId="0" fontId="43" fillId="0" borderId="69" xfId="3" applyFont="1" applyBorder="1" applyAlignment="1" applyProtection="1">
      <alignment vertical="center"/>
    </xf>
    <xf numFmtId="0" fontId="47" fillId="0" borderId="0" xfId="107" applyFont="1" applyAlignment="1" applyProtection="1">
      <alignment horizontal="right" vertical="center"/>
    </xf>
    <xf numFmtId="10" fontId="63" fillId="0" borderId="16" xfId="1" applyNumberFormat="1" applyFont="1" applyFill="1" applyBorder="1" applyAlignment="1">
      <alignment horizontal="center" vertical="center"/>
    </xf>
    <xf numFmtId="0" fontId="82" fillId="0" borderId="0" xfId="3" applyFont="1" applyFill="1" applyBorder="1" applyAlignment="1" applyProtection="1">
      <alignment vertical="center"/>
    </xf>
    <xf numFmtId="0" fontId="43" fillId="0" borderId="0" xfId="546" applyFont="1" applyAlignment="1" applyProtection="1">
      <alignment vertical="center"/>
    </xf>
    <xf numFmtId="0" fontId="65" fillId="0" borderId="0" xfId="97" applyFont="1" applyFill="1" applyAlignment="1" applyProtection="1">
      <alignment horizontal="left" vertical="center"/>
    </xf>
    <xf numFmtId="0" fontId="58" fillId="0" borderId="15" xfId="3" applyFont="1" applyBorder="1" applyAlignment="1" applyProtection="1">
      <alignment vertical="center"/>
    </xf>
    <xf numFmtId="3" fontId="83" fillId="0" borderId="0" xfId="3" applyNumberFormat="1" applyFont="1" applyFill="1" applyBorder="1" applyAlignment="1" applyProtection="1">
      <alignment horizontal="center" vertical="center"/>
    </xf>
    <xf numFmtId="0" fontId="43" fillId="0" borderId="24" xfId="3" applyFont="1" applyBorder="1" applyAlignment="1" applyProtection="1">
      <alignment horizontal="center" vertical="center"/>
    </xf>
    <xf numFmtId="0" fontId="43" fillId="0" borderId="21" xfId="3" applyFont="1" applyBorder="1" applyAlignment="1" applyProtection="1">
      <alignment vertical="center"/>
    </xf>
    <xf numFmtId="0" fontId="43" fillId="0" borderId="22" xfId="3" applyFont="1" applyBorder="1" applyAlignment="1" applyProtection="1">
      <alignment vertical="center"/>
    </xf>
    <xf numFmtId="0" fontId="43" fillId="0" borderId="23" xfId="3" applyFont="1" applyBorder="1" applyAlignment="1" applyProtection="1">
      <alignment horizontal="center" vertical="center"/>
    </xf>
    <xf numFmtId="10" fontId="47" fillId="0" borderId="24" xfId="127" applyNumberFormat="1" applyFont="1" applyBorder="1" applyAlignment="1" applyProtection="1">
      <alignment vertical="center"/>
    </xf>
    <xf numFmtId="0" fontId="43" fillId="0" borderId="21" xfId="0" applyFont="1" applyBorder="1" applyAlignment="1">
      <alignment vertical="center"/>
    </xf>
    <xf numFmtId="0" fontId="43" fillId="0" borderId="22" xfId="0" applyFont="1" applyBorder="1" applyAlignment="1" applyProtection="1">
      <alignment vertical="center"/>
    </xf>
    <xf numFmtId="0" fontId="45" fillId="0" borderId="22" xfId="0" applyFont="1" applyBorder="1" applyAlignment="1" applyProtection="1">
      <alignment horizontal="center" vertical="center"/>
    </xf>
    <xf numFmtId="0" fontId="43" fillId="0" borderId="69" xfId="0" applyFont="1" applyBorder="1" applyAlignment="1" applyProtection="1">
      <alignment vertical="center"/>
    </xf>
    <xf numFmtId="0" fontId="45" fillId="0" borderId="69" xfId="0" applyFont="1" applyBorder="1" applyAlignment="1" applyProtection="1">
      <alignment horizontal="center" vertical="center"/>
    </xf>
    <xf numFmtId="10" fontId="43" fillId="0" borderId="22" xfId="1168" applyNumberFormat="1" applyFont="1" applyFill="1" applyBorder="1" applyAlignment="1" applyProtection="1">
      <alignment horizontal="center" vertical="center"/>
    </xf>
    <xf numFmtId="205" fontId="65" fillId="72" borderId="23" xfId="777" applyNumberFormat="1" applyFont="1" applyFill="1" applyBorder="1" applyAlignment="1" applyProtection="1">
      <alignment horizontal="center" vertical="center"/>
    </xf>
    <xf numFmtId="10" fontId="43" fillId="0" borderId="69" xfId="1168" applyNumberFormat="1" applyFont="1" applyFill="1" applyBorder="1" applyAlignment="1" applyProtection="1">
      <alignment horizontal="center" vertical="center"/>
    </xf>
    <xf numFmtId="205" fontId="65" fillId="72" borderId="25" xfId="777" applyNumberFormat="1" applyFont="1" applyFill="1" applyBorder="1" applyAlignment="1" applyProtection="1">
      <alignment horizontal="center" vertical="center"/>
    </xf>
    <xf numFmtId="0" fontId="43" fillId="0" borderId="22" xfId="0" applyFont="1" applyFill="1" applyBorder="1" applyAlignment="1" applyProtection="1">
      <alignment vertical="center"/>
    </xf>
    <xf numFmtId="0" fontId="43" fillId="0" borderId="69" xfId="0" applyFont="1" applyFill="1" applyBorder="1" applyAlignment="1" applyProtection="1">
      <alignment vertical="center"/>
    </xf>
    <xf numFmtId="0" fontId="43" fillId="0" borderId="13" xfId="0" applyFont="1" applyBorder="1" applyAlignment="1">
      <alignment vertical="center"/>
    </xf>
    <xf numFmtId="164" fontId="85" fillId="0" borderId="0" xfId="50" applyFont="1" applyFill="1" applyBorder="1" applyAlignment="1" applyProtection="1">
      <alignment vertical="center"/>
    </xf>
    <xf numFmtId="0" fontId="74" fillId="0" borderId="0" xfId="487" applyFont="1" applyFill="1" applyAlignment="1" applyProtection="1">
      <alignment vertical="center"/>
    </xf>
    <xf numFmtId="0" fontId="73" fillId="0" borderId="0" xfId="487" applyFont="1" applyFill="1" applyAlignment="1" applyProtection="1">
      <alignment vertical="center"/>
    </xf>
    <xf numFmtId="0" fontId="74" fillId="0" borderId="0" xfId="487" applyFont="1" applyAlignment="1" applyProtection="1">
      <alignment vertical="center"/>
    </xf>
    <xf numFmtId="0" fontId="74" fillId="0" borderId="0" xfId="487" applyFont="1" applyBorder="1" applyAlignment="1" applyProtection="1">
      <alignment vertical="center"/>
    </xf>
    <xf numFmtId="0" fontId="74" fillId="0" borderId="0" xfId="487" applyFont="1" applyFill="1" applyBorder="1" applyAlignment="1" applyProtection="1">
      <alignment vertical="center"/>
    </xf>
    <xf numFmtId="0" fontId="73" fillId="0" borderId="0" xfId="487" applyFont="1" applyFill="1" applyBorder="1" applyAlignment="1" applyProtection="1">
      <alignment vertical="center"/>
    </xf>
    <xf numFmtId="0" fontId="89" fillId="0" borderId="0" xfId="487" applyFont="1" applyFill="1" applyBorder="1" applyAlignment="1" applyProtection="1">
      <alignment vertical="center"/>
    </xf>
    <xf numFmtId="9" fontId="43" fillId="0" borderId="69" xfId="1" applyFont="1" applyFill="1" applyBorder="1" applyAlignment="1">
      <alignment horizontal="center" vertical="center"/>
    </xf>
    <xf numFmtId="0" fontId="65" fillId="0" borderId="22" xfId="97" applyFont="1" applyFill="1" applyBorder="1" applyAlignment="1" applyProtection="1">
      <alignment vertical="center"/>
    </xf>
    <xf numFmtId="0" fontId="65" fillId="0" borderId="69" xfId="97" applyFont="1" applyFill="1" applyBorder="1" applyAlignment="1" applyProtection="1">
      <alignment vertical="center"/>
    </xf>
    <xf numFmtId="207" fontId="58" fillId="0" borderId="0" xfId="113" applyNumberFormat="1" applyFont="1" applyAlignment="1" applyProtection="1">
      <alignment vertical="center"/>
    </xf>
    <xf numFmtId="207" fontId="51" fillId="0" borderId="0" xfId="113" applyNumberFormat="1" applyFont="1" applyFill="1" applyBorder="1" applyAlignment="1" applyProtection="1">
      <alignment vertical="center"/>
    </xf>
    <xf numFmtId="0" fontId="58" fillId="0" borderId="0" xfId="113" applyFont="1" applyAlignment="1" applyProtection="1">
      <alignment vertical="center"/>
    </xf>
    <xf numFmtId="0" fontId="63" fillId="0" borderId="0" xfId="113" applyFont="1" applyAlignment="1" applyProtection="1">
      <alignment horizontal="right" vertical="center"/>
    </xf>
    <xf numFmtId="0" fontId="51" fillId="0" borderId="0" xfId="113" applyFont="1" applyAlignment="1" applyProtection="1">
      <alignment vertical="center"/>
    </xf>
    <xf numFmtId="0" fontId="63" fillId="0" borderId="0" xfId="113" applyFont="1" applyAlignment="1" applyProtection="1">
      <alignment vertical="center"/>
    </xf>
    <xf numFmtId="208" fontId="59" fillId="34" borderId="14" xfId="113" applyNumberFormat="1" applyFont="1" applyFill="1" applyBorder="1" applyAlignment="1" applyProtection="1">
      <alignment horizontal="center" vertical="center"/>
    </xf>
    <xf numFmtId="207" fontId="63" fillId="0" borderId="20" xfId="113" applyNumberFormat="1" applyFont="1" applyFill="1" applyBorder="1" applyAlignment="1" applyProtection="1">
      <alignment vertical="center"/>
    </xf>
    <xf numFmtId="207" fontId="63" fillId="0" borderId="24" xfId="113" applyNumberFormat="1" applyFont="1" applyFill="1" applyBorder="1" applyAlignment="1" applyProtection="1">
      <alignment vertical="center"/>
    </xf>
    <xf numFmtId="207" fontId="49" fillId="0" borderId="24" xfId="113" applyNumberFormat="1" applyFont="1" applyFill="1" applyBorder="1" applyAlignment="1" applyProtection="1">
      <alignment horizontal="center" vertical="center"/>
    </xf>
    <xf numFmtId="0" fontId="63" fillId="0" borderId="0" xfId="113" applyFont="1" applyFill="1" applyAlignment="1" applyProtection="1">
      <alignment vertical="center"/>
    </xf>
    <xf numFmtId="207" fontId="59" fillId="34" borderId="14" xfId="375" applyNumberFormat="1" applyFont="1" applyFill="1" applyBorder="1" applyAlignment="1" applyProtection="1">
      <alignment horizontal="center" vertical="center"/>
    </xf>
    <xf numFmtId="0" fontId="43" fillId="0" borderId="0" xfId="3" applyFont="1" applyAlignment="1" applyProtection="1">
      <alignment vertical="center"/>
    </xf>
    <xf numFmtId="0" fontId="65" fillId="0" borderId="0" xfId="97" applyFont="1" applyFill="1" applyBorder="1" applyAlignment="1" applyProtection="1">
      <alignment vertical="center"/>
    </xf>
    <xf numFmtId="0" fontId="43" fillId="0" borderId="22" xfId="0" applyFont="1" applyFill="1" applyBorder="1" applyAlignment="1">
      <alignment horizontal="center" vertical="center"/>
    </xf>
    <xf numFmtId="9" fontId="43" fillId="0" borderId="22" xfId="1" applyFont="1" applyFill="1" applyBorder="1" applyAlignment="1">
      <alignment horizontal="center" vertical="center"/>
    </xf>
    <xf numFmtId="0" fontId="43" fillId="0" borderId="69" xfId="0" applyFont="1" applyFill="1" applyBorder="1" applyAlignment="1">
      <alignment horizontal="center" vertical="center"/>
    </xf>
    <xf numFmtId="167" fontId="71" fillId="0" borderId="22" xfId="97" applyNumberFormat="1" applyFont="1" applyFill="1" applyBorder="1" applyAlignment="1" applyProtection="1">
      <alignment horizontal="center" vertical="center"/>
    </xf>
    <xf numFmtId="164" fontId="43" fillId="0" borderId="22" xfId="50" applyFont="1" applyFill="1" applyBorder="1" applyAlignment="1" applyProtection="1">
      <alignment vertical="center"/>
    </xf>
    <xf numFmtId="3" fontId="43" fillId="0" borderId="22" xfId="214" applyNumberFormat="1" applyFont="1" applyFill="1" applyBorder="1" applyAlignment="1">
      <alignment horizontal="right" vertical="center" indent="1"/>
    </xf>
    <xf numFmtId="167" fontId="71" fillId="0" borderId="69" xfId="97" applyNumberFormat="1" applyFont="1" applyFill="1" applyBorder="1" applyAlignment="1" applyProtection="1">
      <alignment horizontal="center" vertical="center"/>
    </xf>
    <xf numFmtId="164" fontId="43" fillId="0" borderId="69" xfId="50" applyFont="1" applyFill="1" applyBorder="1" applyAlignment="1" applyProtection="1">
      <alignment vertical="center"/>
    </xf>
    <xf numFmtId="3" fontId="43" fillId="0" borderId="69" xfId="214" applyNumberFormat="1" applyFont="1" applyFill="1" applyBorder="1" applyAlignment="1">
      <alignment horizontal="right" vertical="center" indent="1"/>
    </xf>
    <xf numFmtId="0" fontId="65" fillId="0" borderId="0" xfId="1120" applyFont="1" applyAlignment="1" applyProtection="1">
      <alignment vertical="center"/>
    </xf>
    <xf numFmtId="0" fontId="95" fillId="0" borderId="0" xfId="487" applyFont="1" applyAlignment="1" applyProtection="1">
      <alignment vertical="center"/>
    </xf>
    <xf numFmtId="206" fontId="51" fillId="0" borderId="0" xfId="1097" applyNumberFormat="1" applyFont="1" applyFill="1" applyBorder="1" applyAlignment="1" applyProtection="1">
      <alignment horizontal="center" vertical="center"/>
    </xf>
    <xf numFmtId="10" fontId="37" fillId="71" borderId="43" xfId="1135" applyNumberFormat="1" applyFont="1" applyFill="1" applyBorder="1" applyAlignment="1" applyProtection="1">
      <alignment horizontal="center" vertical="center" wrapText="1"/>
    </xf>
    <xf numFmtId="3" fontId="60" fillId="0" borderId="76" xfId="3" applyNumberFormat="1" applyFont="1" applyFill="1" applyBorder="1" applyAlignment="1" applyProtection="1">
      <alignment horizontal="right" vertical="center"/>
    </xf>
    <xf numFmtId="0" fontId="60" fillId="0" borderId="76" xfId="3" applyFont="1" applyFill="1" applyBorder="1" applyAlignment="1" applyProtection="1">
      <alignment horizontal="right" vertical="center"/>
    </xf>
    <xf numFmtId="0" fontId="42" fillId="34" borderId="73" xfId="3" applyFont="1" applyFill="1" applyBorder="1" applyAlignment="1" applyProtection="1">
      <alignment vertical="center"/>
    </xf>
    <xf numFmtId="3" fontId="48" fillId="34" borderId="73" xfId="3" applyNumberFormat="1" applyFont="1" applyFill="1" applyBorder="1" applyAlignment="1" applyProtection="1">
      <alignment horizontal="right" vertical="center"/>
    </xf>
    <xf numFmtId="43" fontId="42" fillId="34" borderId="73" xfId="3" applyNumberFormat="1" applyFont="1" applyFill="1" applyBorder="1" applyAlignment="1" applyProtection="1">
      <alignment horizontal="right" vertical="center"/>
    </xf>
    <xf numFmtId="0" fontId="48" fillId="34" borderId="73" xfId="3" applyFont="1" applyFill="1" applyBorder="1" applyAlignment="1" applyProtection="1">
      <alignment horizontal="center" vertical="center"/>
    </xf>
    <xf numFmtId="0" fontId="48" fillId="34" borderId="73" xfId="3" applyFont="1" applyFill="1" applyBorder="1" applyAlignment="1" applyProtection="1">
      <alignment horizontal="right" vertical="center"/>
    </xf>
    <xf numFmtId="186" fontId="58" fillId="0" borderId="0" xfId="5054" applyNumberFormat="1" applyFont="1" applyFill="1" applyBorder="1" applyAlignment="1">
      <alignment vertical="center"/>
    </xf>
    <xf numFmtId="0" fontId="58" fillId="0" borderId="76" xfId="3" applyFont="1" applyBorder="1" applyAlignment="1" applyProtection="1">
      <alignment vertical="center"/>
    </xf>
    <xf numFmtId="186" fontId="58" fillId="0" borderId="76" xfId="5054" applyNumberFormat="1" applyFont="1" applyFill="1" applyBorder="1" applyAlignment="1">
      <alignment vertical="center"/>
    </xf>
    <xf numFmtId="3" fontId="83" fillId="0" borderId="76" xfId="3" applyNumberFormat="1" applyFont="1" applyFill="1" applyBorder="1" applyAlignment="1" applyProtection="1">
      <alignment horizontal="center" vertical="center"/>
    </xf>
    <xf numFmtId="207" fontId="59" fillId="34" borderId="81" xfId="375" applyNumberFormat="1" applyFont="1" applyFill="1" applyBorder="1" applyAlignment="1" applyProtection="1">
      <alignment horizontal="center" vertical="center"/>
    </xf>
    <xf numFmtId="9" fontId="46" fillId="34" borderId="74" xfId="127" applyNumberFormat="1" applyFont="1" applyFill="1" applyBorder="1" applyAlignment="1" applyProtection="1">
      <alignment vertical="center"/>
    </xf>
    <xf numFmtId="0" fontId="63" fillId="0" borderId="0" xfId="113" applyFont="1" applyBorder="1" applyAlignment="1" applyProtection="1">
      <alignment horizontal="left" vertical="center"/>
    </xf>
    <xf numFmtId="0" fontId="88" fillId="0" borderId="0" xfId="570" applyFont="1" applyFill="1" applyBorder="1" applyAlignment="1" applyProtection="1">
      <alignment vertical="center"/>
    </xf>
    <xf numFmtId="0" fontId="67" fillId="0" borderId="0" xfId="1112" applyFont="1" applyAlignment="1" applyProtection="1">
      <alignment vertical="center"/>
    </xf>
    <xf numFmtId="0" fontId="67" fillId="0" borderId="0" xfId="1112" applyFont="1" applyBorder="1" applyAlignment="1" applyProtection="1">
      <alignment vertical="center"/>
    </xf>
    <xf numFmtId="0" fontId="68" fillId="34" borderId="30" xfId="1112" applyFont="1" applyFill="1" applyBorder="1" applyAlignment="1" applyProtection="1">
      <alignment horizontal="center" vertical="center"/>
    </xf>
    <xf numFmtId="0" fontId="67" fillId="0" borderId="0" xfId="1112" applyFont="1" applyAlignment="1" applyProtection="1">
      <alignment horizontal="center" vertical="center"/>
    </xf>
    <xf numFmtId="0" fontId="67" fillId="0" borderId="0" xfId="1112" applyFont="1" applyAlignment="1" applyProtection="1">
      <alignment vertical="center" wrapText="1"/>
    </xf>
    <xf numFmtId="0" fontId="69" fillId="0" borderId="0" xfId="1112" applyFont="1" applyAlignment="1" applyProtection="1">
      <alignment horizontal="center" vertical="center"/>
    </xf>
    <xf numFmtId="0" fontId="67" fillId="0" borderId="0" xfId="1112" applyFont="1" applyBorder="1" applyAlignment="1" applyProtection="1">
      <alignment horizontal="center" vertical="center"/>
    </xf>
    <xf numFmtId="0" fontId="68" fillId="0" borderId="0" xfId="1112" applyFont="1" applyBorder="1" applyAlignment="1" applyProtection="1">
      <alignment horizontal="left" vertical="center"/>
    </xf>
    <xf numFmtId="0" fontId="42" fillId="0" borderId="0" xfId="0" applyFont="1" applyBorder="1" applyAlignment="1" applyProtection="1">
      <alignment horizontal="left" vertical="center"/>
    </xf>
    <xf numFmtId="0" fontId="43" fillId="0" borderId="69" xfId="0" applyFont="1" applyBorder="1" applyAlignment="1" applyProtection="1">
      <alignment horizontal="left" vertical="center"/>
    </xf>
    <xf numFmtId="0" fontId="43" fillId="0" borderId="0" xfId="0" applyFont="1" applyFill="1" applyBorder="1" applyAlignment="1" applyProtection="1">
      <alignment horizontal="center" vertical="center"/>
    </xf>
    <xf numFmtId="0" fontId="43" fillId="0" borderId="0" xfId="0" applyFont="1" applyBorder="1" applyAlignment="1" applyProtection="1">
      <alignment horizontal="right" vertical="center"/>
    </xf>
    <xf numFmtId="0" fontId="45" fillId="0" borderId="0" xfId="0" applyFont="1" applyBorder="1" applyAlignment="1" applyProtection="1">
      <alignment horizontal="left" vertical="center" indent="1"/>
    </xf>
    <xf numFmtId="0" fontId="67" fillId="0" borderId="0" xfId="1112" applyFont="1" applyFill="1" applyAlignment="1" applyProtection="1">
      <alignment horizontal="center" vertical="center"/>
    </xf>
    <xf numFmtId="0" fontId="76" fillId="0" borderId="0" xfId="0" applyFont="1" applyAlignment="1" applyProtection="1">
      <alignment horizontal="left" vertical="center"/>
    </xf>
    <xf numFmtId="0" fontId="43" fillId="0" borderId="69" xfId="0" applyFont="1" applyBorder="1" applyAlignment="1" applyProtection="1">
      <alignment horizontal="center" vertical="center"/>
    </xf>
    <xf numFmtId="0" fontId="43" fillId="0" borderId="22" xfId="0" applyFont="1" applyBorder="1" applyAlignment="1" applyProtection="1">
      <alignment horizontal="left" vertical="center"/>
    </xf>
    <xf numFmtId="0" fontId="43" fillId="0" borderId="84" xfId="0" applyFont="1" applyBorder="1" applyAlignment="1" applyProtection="1">
      <alignment horizontal="left" vertical="center"/>
    </xf>
    <xf numFmtId="0" fontId="43" fillId="0" borderId="84" xfId="0" applyFont="1" applyBorder="1" applyAlignment="1">
      <alignment vertical="center"/>
    </xf>
    <xf numFmtId="0" fontId="87" fillId="0" borderId="0" xfId="487" applyFont="1" applyFill="1" applyBorder="1" applyAlignment="1" applyProtection="1">
      <alignment horizontal="right" vertical="center"/>
    </xf>
    <xf numFmtId="0" fontId="45" fillId="0" borderId="84" xfId="0" applyFont="1" applyBorder="1" applyAlignment="1" applyProtection="1">
      <alignment horizontal="center" vertical="center"/>
    </xf>
    <xf numFmtId="0" fontId="45" fillId="0" borderId="84" xfId="0" applyFont="1" applyFill="1" applyBorder="1" applyAlignment="1" applyProtection="1">
      <alignment horizontal="center" vertical="center"/>
    </xf>
    <xf numFmtId="0" fontId="42" fillId="0" borderId="0" xfId="0" applyFont="1" applyBorder="1" applyAlignment="1" applyProtection="1">
      <alignment horizontal="right" vertical="center"/>
    </xf>
    <xf numFmtId="0" fontId="43" fillId="0" borderId="72" xfId="0" applyFont="1" applyBorder="1" applyAlignment="1" applyProtection="1">
      <alignment horizontal="center" vertical="center"/>
    </xf>
    <xf numFmtId="0" fontId="43" fillId="0" borderId="73" xfId="0" applyFont="1" applyBorder="1" applyAlignment="1" applyProtection="1">
      <alignment horizontal="right" vertical="center"/>
    </xf>
    <xf numFmtId="0" fontId="59" fillId="0" borderId="0" xfId="97" applyFont="1" applyFill="1" applyBorder="1" applyAlignment="1" applyProtection="1">
      <alignment horizontal="left" vertical="center"/>
    </xf>
    <xf numFmtId="0" fontId="43" fillId="0" borderId="69" xfId="0" applyFont="1" applyFill="1" applyBorder="1" applyAlignment="1" applyProtection="1">
      <alignment horizontal="left" vertical="center"/>
    </xf>
    <xf numFmtId="0" fontId="43" fillId="0" borderId="22" xfId="0" applyFont="1" applyBorder="1" applyAlignment="1" applyProtection="1">
      <alignment horizontal="center" vertical="center"/>
    </xf>
    <xf numFmtId="164" fontId="42" fillId="0" borderId="73" xfId="50" applyFont="1" applyFill="1" applyBorder="1" applyAlignment="1" applyProtection="1">
      <alignment vertical="center"/>
    </xf>
    <xf numFmtId="164" fontId="42" fillId="0" borderId="74" xfId="50" applyFont="1" applyFill="1" applyBorder="1" applyAlignment="1" applyProtection="1">
      <alignment vertical="center"/>
    </xf>
    <xf numFmtId="0" fontId="65" fillId="0" borderId="84" xfId="97" applyFont="1" applyFill="1" applyBorder="1" applyAlignment="1" applyProtection="1">
      <alignment vertical="center"/>
    </xf>
    <xf numFmtId="167" fontId="71" fillId="0" borderId="84" xfId="97" applyNumberFormat="1" applyFont="1" applyFill="1" applyBorder="1" applyAlignment="1" applyProtection="1">
      <alignment horizontal="center" vertical="center"/>
    </xf>
    <xf numFmtId="164" fontId="43" fillId="0" borderId="84" xfId="50" applyFont="1" applyFill="1" applyBorder="1" applyAlignment="1" applyProtection="1">
      <alignment vertical="center"/>
    </xf>
    <xf numFmtId="3" fontId="43" fillId="0" borderId="84" xfId="214" applyNumberFormat="1" applyFont="1" applyFill="1" applyBorder="1" applyAlignment="1">
      <alignment horizontal="right" vertical="center" indent="1"/>
    </xf>
    <xf numFmtId="168" fontId="65" fillId="0" borderId="0" xfId="49" applyFont="1" applyFill="1" applyBorder="1" applyAlignment="1" applyProtection="1">
      <alignment vertical="center"/>
    </xf>
    <xf numFmtId="0" fontId="59" fillId="0" borderId="76" xfId="97" applyFont="1" applyFill="1" applyBorder="1" applyAlignment="1" applyProtection="1">
      <alignment horizontal="center" vertical="center"/>
    </xf>
    <xf numFmtId="0" fontId="59" fillId="0" borderId="76" xfId="97" applyFont="1" applyFill="1" applyBorder="1" applyAlignment="1" applyProtection="1">
      <alignment vertical="center"/>
    </xf>
    <xf numFmtId="0" fontId="42" fillId="0" borderId="76" xfId="3" applyFont="1" applyBorder="1" applyAlignment="1" applyProtection="1">
      <alignment vertical="center"/>
    </xf>
    <xf numFmtId="168" fontId="59" fillId="0" borderId="76" xfId="49" applyFont="1" applyFill="1" applyBorder="1" applyAlignment="1" applyProtection="1">
      <alignment vertical="center"/>
    </xf>
    <xf numFmtId="0" fontId="43" fillId="0" borderId="0" xfId="3" applyFont="1" applyBorder="1" applyAlignment="1" applyProtection="1">
      <alignment vertical="center"/>
    </xf>
    <xf numFmtId="219" fontId="43" fillId="0" borderId="22" xfId="214" applyNumberFormat="1" applyFont="1" applyFill="1" applyBorder="1" applyAlignment="1" applyProtection="1">
      <alignment horizontal="center" vertical="center"/>
    </xf>
    <xf numFmtId="3" fontId="43" fillId="0" borderId="22" xfId="214" applyNumberFormat="1" applyFont="1" applyFill="1" applyBorder="1" applyAlignment="1" applyProtection="1">
      <alignment horizontal="right" vertical="center" indent="1"/>
    </xf>
    <xf numFmtId="219" fontId="43" fillId="0" borderId="69" xfId="214" applyNumberFormat="1" applyFont="1" applyFill="1" applyBorder="1" applyAlignment="1" applyProtection="1">
      <alignment horizontal="center" vertical="center"/>
    </xf>
    <xf numFmtId="3" fontId="43" fillId="0" borderId="69" xfId="214" applyNumberFormat="1" applyFont="1" applyFill="1" applyBorder="1" applyAlignment="1" applyProtection="1">
      <alignment horizontal="right" vertical="center" indent="1"/>
    </xf>
    <xf numFmtId="219" fontId="43" fillId="0" borderId="84" xfId="214" applyNumberFormat="1" applyFont="1" applyFill="1" applyBorder="1" applyAlignment="1" applyProtection="1">
      <alignment horizontal="center" vertical="center"/>
    </xf>
    <xf numFmtId="3" fontId="43" fillId="0" borderId="84" xfId="214" applyNumberFormat="1" applyFont="1" applyFill="1" applyBorder="1" applyAlignment="1" applyProtection="1">
      <alignment horizontal="right" vertical="center" indent="1"/>
    </xf>
    <xf numFmtId="0" fontId="65" fillId="0" borderId="72" xfId="97" applyFont="1" applyFill="1" applyBorder="1" applyAlignment="1" applyProtection="1">
      <alignment vertical="center"/>
    </xf>
    <xf numFmtId="0" fontId="65" fillId="0" borderId="73" xfId="97" applyFont="1" applyFill="1" applyBorder="1" applyAlignment="1" applyProtection="1">
      <alignment vertical="center"/>
    </xf>
    <xf numFmtId="219" fontId="43" fillId="0" borderId="73" xfId="214" applyNumberFormat="1" applyFont="1" applyFill="1" applyBorder="1" applyAlignment="1" applyProtection="1">
      <alignment horizontal="center" vertical="center"/>
    </xf>
    <xf numFmtId="164" fontId="43" fillId="0" borderId="73" xfId="50" applyFont="1" applyFill="1" applyBorder="1" applyAlignment="1" applyProtection="1">
      <alignment vertical="center"/>
    </xf>
    <xf numFmtId="3" fontId="43" fillId="0" borderId="73" xfId="214" applyNumberFormat="1" applyFont="1" applyFill="1" applyBorder="1" applyAlignment="1" applyProtection="1">
      <alignment horizontal="right" vertical="center" indent="1"/>
    </xf>
    <xf numFmtId="0" fontId="75" fillId="0" borderId="0" xfId="3" applyFont="1" applyFill="1" applyBorder="1" applyAlignment="1" applyProtection="1">
      <alignment vertical="center"/>
    </xf>
    <xf numFmtId="0" fontId="51" fillId="0" borderId="0" xfId="97" applyFont="1" applyFill="1" applyBorder="1" applyAlignment="1" applyProtection="1">
      <alignment vertical="center"/>
    </xf>
    <xf numFmtId="0" fontId="51" fillId="0" borderId="0" xfId="97" applyFont="1" applyFill="1" applyBorder="1" applyAlignment="1" applyProtection="1">
      <alignment horizontal="left" vertical="center"/>
    </xf>
    <xf numFmtId="0" fontId="51" fillId="0" borderId="0" xfId="97" applyFont="1" applyFill="1" applyBorder="1" applyAlignment="1" applyProtection="1">
      <alignment horizontal="center" vertical="center"/>
    </xf>
    <xf numFmtId="0" fontId="71" fillId="0" borderId="22" xfId="97" applyFont="1" applyFill="1" applyBorder="1" applyAlignment="1" applyProtection="1">
      <alignment horizontal="center" vertical="center"/>
    </xf>
    <xf numFmtId="0" fontId="71" fillId="0" borderId="69" xfId="97" applyFont="1" applyFill="1" applyBorder="1" applyAlignment="1" applyProtection="1">
      <alignment horizontal="center" vertical="center"/>
    </xf>
    <xf numFmtId="0" fontId="71" fillId="0" borderId="84" xfId="97" applyFont="1" applyFill="1" applyBorder="1" applyAlignment="1" applyProtection="1">
      <alignment horizontal="center" vertical="center"/>
    </xf>
    <xf numFmtId="0" fontId="51" fillId="0" borderId="0" xfId="97" applyFont="1" applyFill="1" applyBorder="1" applyAlignment="1" applyProtection="1">
      <alignment horizontal="right" vertical="center"/>
    </xf>
    <xf numFmtId="209" fontId="43" fillId="0" borderId="84" xfId="50" applyNumberFormat="1" applyFont="1" applyFill="1" applyBorder="1" applyAlignment="1" applyProtection="1">
      <alignment vertical="center"/>
    </xf>
    <xf numFmtId="216" fontId="43" fillId="0" borderId="85" xfId="50" applyNumberFormat="1" applyFont="1" applyFill="1" applyBorder="1" applyAlignment="1" applyProtection="1">
      <alignment vertical="center"/>
    </xf>
    <xf numFmtId="0" fontId="45" fillId="0" borderId="73" xfId="0" applyFont="1" applyFill="1" applyBorder="1" applyAlignment="1" applyProtection="1">
      <alignment horizontal="center" vertical="center"/>
    </xf>
    <xf numFmtId="216" fontId="43" fillId="0" borderId="73" xfId="50" applyNumberFormat="1" applyFont="1" applyFill="1" applyBorder="1" applyAlignment="1" applyProtection="1">
      <alignment vertical="center"/>
    </xf>
    <xf numFmtId="0" fontId="43" fillId="0" borderId="73" xfId="0" applyFont="1" applyBorder="1" applyAlignment="1" applyProtection="1">
      <alignment vertical="center"/>
    </xf>
    <xf numFmtId="0" fontId="43" fillId="0" borderId="84" xfId="0" applyFont="1" applyFill="1" applyBorder="1" applyAlignment="1" applyProtection="1">
      <alignment horizontal="left" vertical="center"/>
    </xf>
    <xf numFmtId="0" fontId="43" fillId="0" borderId="86" xfId="0" applyFont="1" applyBorder="1" applyAlignment="1">
      <alignment vertical="center"/>
    </xf>
    <xf numFmtId="209" fontId="43" fillId="0" borderId="73" xfId="50" applyNumberFormat="1" applyFont="1" applyFill="1" applyBorder="1" applyAlignment="1" applyProtection="1">
      <alignment vertical="center"/>
    </xf>
    <xf numFmtId="0" fontId="43" fillId="0" borderId="84" xfId="0" applyFont="1" applyFill="1" applyBorder="1" applyAlignment="1">
      <alignment horizontal="center" vertical="center"/>
    </xf>
    <xf numFmtId="9" fontId="43" fillId="0" borderId="84" xfId="1" applyFont="1" applyFill="1" applyBorder="1" applyAlignment="1">
      <alignment horizontal="center" vertical="center"/>
    </xf>
    <xf numFmtId="10" fontId="43" fillId="0" borderId="84" xfId="1168" applyNumberFormat="1" applyFont="1" applyFill="1" applyBorder="1" applyAlignment="1" applyProtection="1">
      <alignment horizontal="center" vertical="center"/>
    </xf>
    <xf numFmtId="205" fontId="65" fillId="72" borderId="85" xfId="777" applyNumberFormat="1" applyFont="1" applyFill="1" applyBorder="1" applyAlignment="1" applyProtection="1">
      <alignment horizontal="center" vertical="center"/>
    </xf>
    <xf numFmtId="0" fontId="43" fillId="0" borderId="84" xfId="0" applyFont="1" applyFill="1" applyBorder="1" applyAlignment="1" applyProtection="1">
      <alignment vertical="center"/>
    </xf>
    <xf numFmtId="0" fontId="43" fillId="0" borderId="73" xfId="0" applyFont="1" applyBorder="1" applyAlignment="1">
      <alignment vertical="center"/>
    </xf>
    <xf numFmtId="10" fontId="43" fillId="0" borderId="73" xfId="1168" applyNumberFormat="1" applyFont="1" applyFill="1" applyBorder="1" applyAlignment="1" applyProtection="1">
      <alignment horizontal="center" vertical="center"/>
    </xf>
    <xf numFmtId="0" fontId="98" fillId="0" borderId="0" xfId="0" applyFont="1" applyBorder="1" applyAlignment="1" applyProtection="1">
      <alignment vertical="center"/>
    </xf>
    <xf numFmtId="0" fontId="43" fillId="0" borderId="0" xfId="546" applyFont="1" applyBorder="1" applyAlignment="1" applyProtection="1">
      <alignment vertical="center"/>
    </xf>
    <xf numFmtId="0" fontId="43" fillId="0" borderId="0" xfId="546" applyFont="1" applyFill="1" applyAlignment="1" applyProtection="1">
      <alignment vertical="center"/>
    </xf>
    <xf numFmtId="0" fontId="43" fillId="0" borderId="0" xfId="0" applyFont="1" applyFill="1" applyBorder="1" applyAlignment="1" applyProtection="1">
      <alignment vertical="center"/>
    </xf>
    <xf numFmtId="0" fontId="43" fillId="0" borderId="0" xfId="546" applyFont="1" applyFill="1" applyBorder="1" applyAlignment="1" applyProtection="1">
      <alignment vertical="center"/>
    </xf>
    <xf numFmtId="205" fontId="43" fillId="0" borderId="73" xfId="1168" applyNumberFormat="1" applyFont="1" applyFill="1" applyBorder="1" applyAlignment="1" applyProtection="1">
      <alignment horizontal="center" vertical="center"/>
    </xf>
    <xf numFmtId="205" fontId="65" fillId="72" borderId="22" xfId="777" applyNumberFormat="1" applyFont="1" applyFill="1" applyBorder="1" applyAlignment="1" applyProtection="1">
      <alignment horizontal="center" vertical="center"/>
    </xf>
    <xf numFmtId="209" fontId="43" fillId="0" borderId="23" xfId="50" applyNumberFormat="1" applyFont="1" applyFill="1" applyBorder="1" applyAlignment="1" applyProtection="1">
      <alignment vertical="center"/>
    </xf>
    <xf numFmtId="209" fontId="43" fillId="0" borderId="25" xfId="50" applyNumberFormat="1" applyFont="1" applyFill="1" applyBorder="1" applyAlignment="1" applyProtection="1">
      <alignment vertical="center"/>
    </xf>
    <xf numFmtId="205" fontId="65" fillId="72" borderId="84" xfId="777" applyNumberFormat="1" applyFont="1" applyFill="1" applyBorder="1" applyAlignment="1" applyProtection="1">
      <alignment horizontal="center" vertical="center"/>
    </xf>
    <xf numFmtId="209" fontId="43" fillId="0" borderId="85" xfId="50" applyNumberFormat="1" applyFont="1" applyFill="1" applyBorder="1" applyAlignment="1" applyProtection="1">
      <alignment vertical="center"/>
    </xf>
    <xf numFmtId="205" fontId="43" fillId="0" borderId="22" xfId="1168" applyNumberFormat="1" applyFont="1" applyFill="1" applyBorder="1" applyAlignment="1" applyProtection="1">
      <alignment horizontal="center" vertical="center"/>
    </xf>
    <xf numFmtId="205" fontId="43" fillId="0" borderId="84" xfId="1168" applyNumberFormat="1" applyFont="1" applyFill="1" applyBorder="1" applyAlignment="1" applyProtection="1">
      <alignment horizontal="center" vertical="center"/>
    </xf>
    <xf numFmtId="10" fontId="40" fillId="14" borderId="43" xfId="1135" applyNumberFormat="1" applyFont="1" applyFill="1" applyBorder="1" applyAlignment="1" applyProtection="1">
      <alignment horizontal="center" vertical="center" wrapText="1"/>
    </xf>
    <xf numFmtId="0" fontId="40" fillId="0" borderId="0" xfId="1135" applyFont="1" applyAlignment="1" applyProtection="1">
      <alignment vertical="center"/>
    </xf>
    <xf numFmtId="0" fontId="41" fillId="0" borderId="0" xfId="1135" applyFont="1" applyFill="1" applyAlignment="1" applyProtection="1">
      <alignment vertical="center"/>
    </xf>
    <xf numFmtId="0" fontId="41" fillId="0" borderId="0" xfId="1135" applyFont="1" applyAlignment="1" applyProtection="1">
      <alignment horizontal="center" vertical="center"/>
    </xf>
    <xf numFmtId="0" fontId="41" fillId="0" borderId="0" xfId="1135" applyFont="1" applyAlignment="1" applyProtection="1">
      <alignment vertical="center"/>
    </xf>
    <xf numFmtId="0" fontId="63" fillId="0" borderId="0" xfId="3" applyFont="1" applyBorder="1" applyAlignment="1" applyProtection="1">
      <alignment horizontal="center" vertical="center"/>
    </xf>
    <xf numFmtId="0" fontId="63" fillId="0" borderId="76" xfId="3" applyFont="1" applyBorder="1" applyAlignment="1" applyProtection="1">
      <alignment vertical="center"/>
    </xf>
    <xf numFmtId="186" fontId="58" fillId="0" borderId="76" xfId="215" applyNumberFormat="1" applyFont="1" applyFill="1" applyBorder="1" applyAlignment="1">
      <alignment vertical="center"/>
    </xf>
    <xf numFmtId="3" fontId="60" fillId="0" borderId="76" xfId="3" applyNumberFormat="1" applyFont="1" applyFill="1" applyBorder="1" applyAlignment="1" applyProtection="1">
      <alignment horizontal="center" vertical="center"/>
    </xf>
    <xf numFmtId="10" fontId="63" fillId="0" borderId="78" xfId="1" applyNumberFormat="1" applyFont="1" applyFill="1" applyBorder="1" applyAlignment="1">
      <alignment horizontal="center" vertical="center"/>
    </xf>
    <xf numFmtId="0" fontId="62" fillId="73" borderId="73" xfId="3" applyFont="1" applyFill="1" applyBorder="1" applyAlignment="1" applyProtection="1">
      <alignment vertical="center"/>
    </xf>
    <xf numFmtId="0" fontId="75" fillId="73" borderId="73" xfId="3" applyFont="1" applyFill="1" applyBorder="1" applyAlignment="1" applyProtection="1">
      <alignment vertical="center"/>
    </xf>
    <xf numFmtId="0" fontId="62" fillId="73" borderId="73" xfId="3" applyFont="1" applyFill="1" applyBorder="1" applyAlignment="1" applyProtection="1">
      <alignment horizontal="right" vertical="center"/>
    </xf>
    <xf numFmtId="0" fontId="79" fillId="73" borderId="73" xfId="3" applyFont="1" applyFill="1" applyBorder="1" applyAlignment="1" applyProtection="1">
      <alignment horizontal="center" vertical="center"/>
    </xf>
    <xf numFmtId="0" fontId="75" fillId="73" borderId="73" xfId="3" applyFont="1" applyFill="1" applyBorder="1" applyAlignment="1" applyProtection="1">
      <alignment horizontal="center" vertical="center"/>
    </xf>
    <xf numFmtId="43" fontId="42" fillId="34" borderId="73" xfId="3" applyNumberFormat="1" applyFont="1" applyFill="1" applyBorder="1" applyAlignment="1" applyProtection="1">
      <alignment vertical="center"/>
    </xf>
    <xf numFmtId="0" fontId="63" fillId="0" borderId="76" xfId="3" applyFont="1" applyBorder="1" applyAlignment="1" applyProtection="1">
      <alignment horizontal="center" vertical="center"/>
    </xf>
    <xf numFmtId="186" fontId="62" fillId="73" borderId="73" xfId="215" applyNumberFormat="1" applyFont="1" applyFill="1" applyBorder="1" applyAlignment="1">
      <alignment vertical="center"/>
    </xf>
    <xf numFmtId="3" fontId="80" fillId="73" borderId="73" xfId="3" applyNumberFormat="1" applyFont="1" applyFill="1" applyBorder="1" applyAlignment="1" applyProtection="1">
      <alignment horizontal="right" vertical="center"/>
    </xf>
    <xf numFmtId="0" fontId="43" fillId="0" borderId="87" xfId="3" applyFont="1" applyBorder="1" applyAlignment="1" applyProtection="1">
      <alignment horizontal="center" vertical="center"/>
    </xf>
    <xf numFmtId="0" fontId="43" fillId="0" borderId="91" xfId="3" applyFont="1" applyBorder="1" applyAlignment="1" applyProtection="1">
      <alignment vertical="center"/>
    </xf>
    <xf numFmtId="0" fontId="43" fillId="0" borderId="88" xfId="3" applyFont="1" applyBorder="1" applyAlignment="1" applyProtection="1">
      <alignment vertical="center"/>
    </xf>
    <xf numFmtId="0" fontId="43" fillId="0" borderId="89" xfId="3" applyFont="1" applyBorder="1" applyAlignment="1" applyProtection="1">
      <alignment horizontal="center" vertical="center"/>
    </xf>
    <xf numFmtId="10" fontId="47" fillId="0" borderId="87" xfId="127" applyNumberFormat="1" applyFont="1" applyBorder="1" applyAlignment="1" applyProtection="1">
      <alignment vertical="center"/>
    </xf>
    <xf numFmtId="0" fontId="43" fillId="0" borderId="0" xfId="3" applyFont="1" applyBorder="1" applyAlignment="1" applyProtection="1">
      <alignment horizontal="right" vertical="center"/>
    </xf>
    <xf numFmtId="0" fontId="43" fillId="0" borderId="0" xfId="3" applyFont="1" applyBorder="1" applyAlignment="1" applyProtection="1">
      <alignment horizontal="center" vertical="center"/>
    </xf>
    <xf numFmtId="0" fontId="47" fillId="0" borderId="0" xfId="3" applyFont="1" applyBorder="1" applyAlignment="1" applyProtection="1">
      <alignment horizontal="right" vertical="center"/>
    </xf>
    <xf numFmtId="0" fontId="43" fillId="0" borderId="83" xfId="3" applyFont="1" applyBorder="1" applyAlignment="1" applyProtection="1">
      <alignment horizontal="center" vertical="center"/>
    </xf>
    <xf numFmtId="10" fontId="47" fillId="0" borderId="83" xfId="127" applyNumberFormat="1" applyFont="1" applyBorder="1" applyAlignment="1" applyProtection="1">
      <alignment vertical="center"/>
    </xf>
    <xf numFmtId="10" fontId="60" fillId="0" borderId="16" xfId="1" applyNumberFormat="1" applyFont="1" applyFill="1" applyBorder="1" applyAlignment="1">
      <alignment horizontal="center" vertical="center"/>
    </xf>
    <xf numFmtId="0" fontId="45" fillId="0" borderId="0" xfId="3" applyFont="1" applyAlignment="1" applyProtection="1">
      <alignment vertical="center"/>
    </xf>
    <xf numFmtId="164" fontId="42" fillId="0" borderId="0" xfId="50" applyFont="1" applyFill="1" applyAlignment="1" applyProtection="1">
      <alignment vertical="center"/>
    </xf>
    <xf numFmtId="0" fontId="59" fillId="0" borderId="0" xfId="97" applyFont="1" applyFill="1" applyAlignment="1" applyProtection="1">
      <alignment vertical="center"/>
    </xf>
    <xf numFmtId="168" fontId="59" fillId="0" borderId="11" xfId="49" applyFont="1" applyFill="1" applyBorder="1" applyAlignment="1" applyProtection="1">
      <alignment vertical="center"/>
    </xf>
    <xf numFmtId="0" fontId="1" fillId="0" borderId="0" xfId="113" applyFont="1" applyFill="1" applyAlignment="1" applyProtection="1">
      <alignment vertical="center"/>
    </xf>
    <xf numFmtId="0" fontId="1" fillId="0" borderId="0" xfId="113" applyFont="1" applyAlignment="1" applyProtection="1">
      <alignment vertical="center"/>
    </xf>
    <xf numFmtId="0" fontId="51" fillId="0" borderId="15" xfId="113" applyFont="1" applyFill="1" applyBorder="1" applyAlignment="1" applyProtection="1">
      <alignment horizontal="right" vertical="center"/>
    </xf>
    <xf numFmtId="0" fontId="58" fillId="0" borderId="0" xfId="113" applyFont="1" applyBorder="1" applyAlignment="1" applyProtection="1">
      <alignment vertical="center"/>
    </xf>
    <xf numFmtId="0" fontId="59" fillId="0" borderId="0" xfId="113" applyFont="1" applyBorder="1" applyAlignment="1" applyProtection="1">
      <alignment vertical="center"/>
    </xf>
    <xf numFmtId="0" fontId="63" fillId="0" borderId="0" xfId="113" applyFont="1" applyFill="1" applyBorder="1" applyAlignment="1" applyProtection="1">
      <alignment vertical="center"/>
    </xf>
    <xf numFmtId="0" fontId="51" fillId="0" borderId="0" xfId="113" applyFont="1" applyBorder="1" applyAlignment="1" applyProtection="1">
      <alignment vertical="center"/>
    </xf>
    <xf numFmtId="9" fontId="51" fillId="0" borderId="0" xfId="1" applyFont="1" applyFill="1" applyBorder="1" applyAlignment="1" applyProtection="1">
      <alignment vertical="center"/>
    </xf>
    <xf numFmtId="207" fontId="51" fillId="0" borderId="0" xfId="113" applyNumberFormat="1" applyFont="1" applyBorder="1" applyAlignment="1" applyProtection="1">
      <alignment vertical="center"/>
    </xf>
    <xf numFmtId="207" fontId="51" fillId="0" borderId="0" xfId="113" applyNumberFormat="1" applyFont="1" applyAlignment="1" applyProtection="1">
      <alignment vertical="center"/>
    </xf>
    <xf numFmtId="10" fontId="51" fillId="0" borderId="0" xfId="113" applyNumberFormat="1" applyFont="1" applyBorder="1" applyAlignment="1" applyProtection="1">
      <alignment horizontal="center" vertical="center"/>
    </xf>
    <xf numFmtId="0" fontId="63" fillId="0" borderId="0" xfId="113" applyFont="1" applyFill="1" applyBorder="1" applyAlignment="1" applyProtection="1">
      <alignment horizontal="right" vertical="center"/>
    </xf>
    <xf numFmtId="0" fontId="63" fillId="0" borderId="0" xfId="113" applyFont="1" applyFill="1" applyBorder="1" applyAlignment="1" applyProtection="1">
      <alignment horizontal="left" vertical="center"/>
    </xf>
    <xf numFmtId="207" fontId="63" fillId="0" borderId="83" xfId="113" applyNumberFormat="1" applyFont="1" applyFill="1" applyBorder="1" applyAlignment="1" applyProtection="1">
      <alignment horizontal="center" vertical="center"/>
    </xf>
    <xf numFmtId="207" fontId="63" fillId="0" borderId="82" xfId="113" applyNumberFormat="1" applyFont="1" applyFill="1" applyBorder="1" applyAlignment="1" applyProtection="1">
      <alignment horizontal="center" vertical="center"/>
    </xf>
    <xf numFmtId="0" fontId="58" fillId="0" borderId="0" xfId="113" applyFont="1" applyBorder="1" applyAlignment="1" applyProtection="1">
      <alignment horizontal="right" vertical="center"/>
    </xf>
    <xf numFmtId="0" fontId="51" fillId="0" borderId="0" xfId="113" applyFont="1" applyBorder="1" applyAlignment="1" applyProtection="1">
      <alignment horizontal="center" vertical="center"/>
    </xf>
    <xf numFmtId="207" fontId="59" fillId="34" borderId="74" xfId="375" applyNumberFormat="1" applyFont="1" applyFill="1" applyBorder="1" applyAlignment="1" applyProtection="1">
      <alignment horizontal="center" vertical="center"/>
    </xf>
    <xf numFmtId="0" fontId="50" fillId="0" borderId="0" xfId="113" applyFont="1" applyBorder="1" applyAlignment="1" applyProtection="1">
      <alignment vertical="center"/>
    </xf>
    <xf numFmtId="207" fontId="63" fillId="0" borderId="83" xfId="113" applyNumberFormat="1" applyFont="1" applyFill="1" applyBorder="1" applyAlignment="1" applyProtection="1">
      <alignment vertical="center"/>
    </xf>
    <xf numFmtId="207" fontId="63" fillId="0" borderId="82" xfId="113" applyNumberFormat="1" applyFont="1" applyFill="1" applyBorder="1" applyAlignment="1" applyProtection="1">
      <alignment vertical="center"/>
    </xf>
    <xf numFmtId="0" fontId="50" fillId="0" borderId="0" xfId="113" applyFont="1" applyBorder="1" applyAlignment="1" applyProtection="1">
      <alignment horizontal="right" vertical="center"/>
    </xf>
    <xf numFmtId="208" fontId="59" fillId="34" borderId="81" xfId="113" applyNumberFormat="1" applyFont="1" applyFill="1" applyBorder="1" applyAlignment="1" applyProtection="1">
      <alignment horizontal="center" vertical="center"/>
    </xf>
    <xf numFmtId="10" fontId="63" fillId="0" borderId="18" xfId="1" applyNumberFormat="1" applyFont="1" applyFill="1" applyBorder="1" applyAlignment="1" applyProtection="1">
      <alignment horizontal="center" vertical="center"/>
    </xf>
    <xf numFmtId="207" fontId="49" fillId="0" borderId="83" xfId="113" applyNumberFormat="1" applyFont="1" applyFill="1" applyBorder="1" applyAlignment="1" applyProtection="1">
      <alignment horizontal="center" vertical="center"/>
    </xf>
    <xf numFmtId="207" fontId="49" fillId="0" borderId="82" xfId="113" applyNumberFormat="1" applyFont="1" applyFill="1" applyBorder="1" applyAlignment="1" applyProtection="1">
      <alignment horizontal="center" vertical="center"/>
    </xf>
    <xf numFmtId="208" fontId="59" fillId="34" borderId="74" xfId="113" applyNumberFormat="1" applyFont="1" applyFill="1" applyBorder="1" applyAlignment="1" applyProtection="1">
      <alignment horizontal="center" vertical="center"/>
    </xf>
    <xf numFmtId="0" fontId="64" fillId="0" borderId="0" xfId="113" applyFont="1" applyBorder="1" applyAlignment="1" applyProtection="1">
      <alignment horizontal="center" vertical="center"/>
    </xf>
    <xf numFmtId="9" fontId="63" fillId="0" borderId="0" xfId="113" applyNumberFormat="1" applyFont="1" applyFill="1" applyBorder="1" applyAlignment="1" applyProtection="1">
      <alignment horizontal="center" vertical="center"/>
    </xf>
    <xf numFmtId="0" fontId="63" fillId="0" borderId="0" xfId="113" applyFont="1" applyBorder="1" applyAlignment="1" applyProtection="1">
      <alignment vertical="center"/>
    </xf>
    <xf numFmtId="208" fontId="51" fillId="0" borderId="0" xfId="107" applyNumberFormat="1" applyFont="1" applyFill="1" applyBorder="1" applyAlignment="1" applyProtection="1">
      <alignment horizontal="center" vertical="center"/>
    </xf>
    <xf numFmtId="208" fontId="51" fillId="0" borderId="76" xfId="107" applyNumberFormat="1" applyFont="1" applyFill="1" applyBorder="1" applyAlignment="1" applyProtection="1">
      <alignment horizontal="center" vertical="center"/>
    </xf>
    <xf numFmtId="0" fontId="63" fillId="0" borderId="0" xfId="113" applyFont="1" applyBorder="1" applyAlignment="1" applyProtection="1">
      <alignment horizontal="right" vertical="center"/>
    </xf>
    <xf numFmtId="9" fontId="63" fillId="0" borderId="0" xfId="113" applyNumberFormat="1" applyFont="1" applyBorder="1" applyAlignment="1" applyProtection="1">
      <alignment horizontal="center" vertical="center"/>
    </xf>
    <xf numFmtId="207" fontId="49" fillId="0" borderId="87" xfId="113" applyNumberFormat="1" applyFont="1" applyFill="1" applyBorder="1" applyAlignment="1" applyProtection="1">
      <alignment horizontal="center" vertical="center"/>
    </xf>
    <xf numFmtId="4" fontId="50" fillId="0" borderId="73" xfId="113" applyNumberFormat="1" applyFont="1" applyBorder="1" applyAlignment="1" applyProtection="1">
      <alignment vertical="center"/>
    </xf>
    <xf numFmtId="208" fontId="50" fillId="0" borderId="73" xfId="113" applyNumberFormat="1" applyFont="1" applyFill="1" applyBorder="1" applyAlignment="1" applyProtection="1">
      <alignment horizontal="center" vertical="center"/>
    </xf>
    <xf numFmtId="4" fontId="63" fillId="0" borderId="0" xfId="113" applyNumberFormat="1" applyFont="1" applyFill="1" applyBorder="1" applyAlignment="1" applyProtection="1">
      <alignment vertical="center"/>
    </xf>
    <xf numFmtId="0" fontId="63" fillId="0" borderId="15" xfId="113" applyFont="1" applyBorder="1" applyAlignment="1" applyProtection="1">
      <alignment horizontal="left" vertical="center"/>
    </xf>
    <xf numFmtId="207" fontId="63" fillId="0" borderId="16" xfId="113" applyNumberFormat="1" applyFont="1" applyFill="1" applyBorder="1" applyAlignment="1" applyProtection="1">
      <alignment horizontal="center" vertical="center"/>
    </xf>
    <xf numFmtId="2" fontId="58" fillId="0" borderId="0" xfId="113" applyNumberFormat="1" applyFont="1" applyAlignment="1" applyProtection="1">
      <alignment vertical="center"/>
    </xf>
    <xf numFmtId="0" fontId="60" fillId="0" borderId="0" xfId="113" applyFont="1" applyFill="1" applyBorder="1" applyAlignment="1" applyProtection="1">
      <alignment horizontal="right" vertical="center"/>
    </xf>
    <xf numFmtId="0" fontId="71" fillId="0" borderId="0" xfId="113" applyFont="1" applyFill="1" applyBorder="1" applyAlignment="1" applyProtection="1">
      <alignment vertical="center"/>
    </xf>
    <xf numFmtId="0" fontId="60" fillId="0" borderId="0" xfId="113" applyFont="1" applyAlignment="1" applyProtection="1">
      <alignment vertical="center"/>
    </xf>
    <xf numFmtId="0" fontId="60" fillId="0" borderId="0" xfId="113" applyFont="1" applyFill="1" applyBorder="1" applyAlignment="1" applyProtection="1">
      <alignment vertical="center"/>
    </xf>
    <xf numFmtId="0" fontId="71" fillId="0" borderId="0" xfId="113" applyNumberFormat="1" applyFont="1" applyFill="1" applyBorder="1" applyAlignment="1" applyProtection="1">
      <alignment horizontal="center" vertical="center"/>
    </xf>
    <xf numFmtId="209" fontId="42" fillId="0" borderId="16" xfId="50" applyNumberFormat="1" applyFont="1" applyFill="1" applyBorder="1" applyAlignment="1" applyProtection="1">
      <alignment vertical="center"/>
    </xf>
    <xf numFmtId="209" fontId="42" fillId="0" borderId="78" xfId="50" applyNumberFormat="1" applyFont="1" applyFill="1" applyBorder="1" applyAlignment="1" applyProtection="1">
      <alignment vertical="center"/>
    </xf>
    <xf numFmtId="207" fontId="63" fillId="34" borderId="24" xfId="113" applyNumberFormat="1" applyFont="1" applyFill="1" applyBorder="1" applyAlignment="1" applyProtection="1">
      <alignment vertical="center"/>
    </xf>
    <xf numFmtId="207" fontId="63" fillId="34" borderId="83" xfId="113" applyNumberFormat="1" applyFont="1" applyFill="1" applyBorder="1" applyAlignment="1" applyProtection="1">
      <alignment vertical="center"/>
    </xf>
    <xf numFmtId="205" fontId="43" fillId="0" borderId="69" xfId="1168" applyNumberFormat="1" applyFont="1" applyFill="1" applyBorder="1" applyAlignment="1" applyProtection="1">
      <alignment horizontal="center" vertical="center"/>
    </xf>
    <xf numFmtId="17" fontId="71" fillId="0" borderId="0" xfId="113" applyNumberFormat="1" applyFont="1" applyFill="1" applyBorder="1" applyAlignment="1" applyProtection="1">
      <alignment horizontal="center" vertical="center"/>
    </xf>
    <xf numFmtId="207" fontId="59" fillId="34" borderId="92" xfId="375" applyNumberFormat="1" applyFont="1" applyFill="1" applyBorder="1" applyAlignment="1" applyProtection="1">
      <alignment horizontal="center" vertical="center"/>
    </xf>
    <xf numFmtId="211" fontId="42" fillId="34" borderId="92" xfId="1039" applyNumberFormat="1" applyFont="1" applyFill="1" applyBorder="1" applyAlignment="1" applyProtection="1">
      <alignment horizontal="center" vertical="center"/>
    </xf>
    <xf numFmtId="186" fontId="58" fillId="0" borderId="95" xfId="5054" applyNumberFormat="1" applyFont="1" applyFill="1" applyBorder="1" applyAlignment="1">
      <alignment vertical="center"/>
    </xf>
    <xf numFmtId="43" fontId="63" fillId="0" borderId="0" xfId="3" applyNumberFormat="1" applyFont="1" applyAlignment="1" applyProtection="1">
      <alignment vertical="center"/>
    </xf>
    <xf numFmtId="216" fontId="42" fillId="0" borderId="96" xfId="50" applyNumberFormat="1" applyFont="1" applyFill="1" applyBorder="1" applyAlignment="1" applyProtection="1">
      <alignment vertical="center"/>
    </xf>
    <xf numFmtId="49" fontId="45" fillId="0" borderId="0" xfId="0" applyNumberFormat="1" applyFont="1" applyBorder="1" applyAlignment="1">
      <alignment vertical="center"/>
    </xf>
    <xf numFmtId="209" fontId="42" fillId="0" borderId="95" xfId="50" applyNumberFormat="1" applyFont="1" applyFill="1" applyBorder="1" applyAlignment="1" applyProtection="1">
      <alignment vertical="center"/>
    </xf>
    <xf numFmtId="209" fontId="42" fillId="0" borderId="96" xfId="50" applyNumberFormat="1" applyFont="1" applyFill="1" applyBorder="1" applyAlignment="1" applyProtection="1">
      <alignment vertical="center"/>
    </xf>
    <xf numFmtId="209" fontId="42" fillId="0" borderId="76" xfId="50" applyNumberFormat="1" applyFont="1" applyFill="1" applyBorder="1" applyAlignment="1" applyProtection="1">
      <alignment vertical="center"/>
    </xf>
    <xf numFmtId="49" fontId="45" fillId="0" borderId="16" xfId="0" applyNumberFormat="1" applyFont="1" applyBorder="1" applyAlignment="1">
      <alignment horizontal="right" vertical="center"/>
    </xf>
    <xf numFmtId="0" fontId="68" fillId="0" borderId="0" xfId="1112" applyFont="1" applyBorder="1" applyAlignment="1" applyProtection="1">
      <alignment horizontal="right" vertical="center"/>
    </xf>
    <xf numFmtId="0" fontId="51" fillId="34" borderId="92" xfId="97" applyFont="1" applyFill="1" applyBorder="1" applyAlignment="1" applyProtection="1">
      <alignment horizontal="center" vertical="center" wrapText="1"/>
    </xf>
    <xf numFmtId="0" fontId="43" fillId="0" borderId="21" xfId="0" applyFont="1" applyBorder="1" applyAlignment="1" applyProtection="1">
      <alignment horizontal="center" vertical="center"/>
    </xf>
    <xf numFmtId="0" fontId="43" fillId="0" borderId="13" xfId="0" applyFont="1" applyBorder="1" applyAlignment="1" applyProtection="1">
      <alignment horizontal="center" vertical="center"/>
    </xf>
    <xf numFmtId="0" fontId="43" fillId="0" borderId="86" xfId="0" applyFont="1" applyBorder="1" applyAlignment="1" applyProtection="1">
      <alignment horizontal="center" vertical="center"/>
    </xf>
    <xf numFmtId="0" fontId="43" fillId="0" borderId="21" xfId="0" applyFont="1" applyBorder="1" applyAlignment="1" applyProtection="1">
      <alignment horizontal="right" vertical="center"/>
    </xf>
    <xf numFmtId="0" fontId="43" fillId="0" borderId="86" xfId="0" applyFont="1" applyBorder="1" applyAlignment="1" applyProtection="1">
      <alignment horizontal="right" vertical="center"/>
    </xf>
    <xf numFmtId="0" fontId="43" fillId="0" borderId="13" xfId="0" applyFont="1" applyBorder="1" applyAlignment="1" applyProtection="1">
      <alignment horizontal="right" vertical="center"/>
    </xf>
    <xf numFmtId="0" fontId="65" fillId="0" borderId="21" xfId="97" applyFont="1" applyFill="1" applyBorder="1" applyAlignment="1" applyProtection="1">
      <alignment horizontal="center" vertical="center"/>
    </xf>
    <xf numFmtId="0" fontId="65" fillId="0" borderId="86" xfId="97" applyFont="1" applyFill="1" applyBorder="1" applyAlignment="1" applyProtection="1">
      <alignment horizontal="center" vertical="center"/>
    </xf>
    <xf numFmtId="0" fontId="65" fillId="0" borderId="13" xfId="97" applyFont="1" applyFill="1" applyBorder="1" applyAlignment="1" applyProtection="1">
      <alignment horizontal="center" vertical="center"/>
    </xf>
    <xf numFmtId="0" fontId="65" fillId="0" borderId="21" xfId="97" applyFont="1" applyFill="1" applyBorder="1" applyAlignment="1" applyProtection="1">
      <alignment vertical="center"/>
    </xf>
    <xf numFmtId="0" fontId="65" fillId="0" borderId="13" xfId="97" applyFont="1" applyFill="1" applyBorder="1" applyAlignment="1" applyProtection="1">
      <alignment vertical="center"/>
    </xf>
    <xf numFmtId="0" fontId="65" fillId="0" borderId="86" xfId="97" applyFont="1" applyFill="1" applyBorder="1" applyAlignment="1" applyProtection="1">
      <alignment vertical="center"/>
    </xf>
    <xf numFmtId="164" fontId="42" fillId="0" borderId="78" xfId="50" applyFont="1" applyFill="1" applyBorder="1" applyAlignment="1" applyProtection="1">
      <alignment vertical="center"/>
    </xf>
    <xf numFmtId="0" fontId="49" fillId="0" borderId="22" xfId="97" applyFont="1" applyFill="1" applyBorder="1" applyAlignment="1" applyProtection="1">
      <alignment horizontal="right" vertical="center"/>
    </xf>
    <xf numFmtId="0" fontId="49" fillId="0" borderId="84" xfId="97" applyFont="1" applyFill="1" applyBorder="1" applyAlignment="1" applyProtection="1">
      <alignment horizontal="right" vertical="center"/>
    </xf>
    <xf numFmtId="0" fontId="49" fillId="0" borderId="69" xfId="97" applyFont="1" applyFill="1" applyBorder="1" applyAlignment="1" applyProtection="1">
      <alignment horizontal="right" vertical="center"/>
    </xf>
    <xf numFmtId="0" fontId="47" fillId="0" borderId="22" xfId="0" applyFont="1" applyBorder="1" applyAlignment="1" applyProtection="1">
      <alignment horizontal="right" vertical="center"/>
    </xf>
    <xf numFmtId="0" fontId="47" fillId="0" borderId="84" xfId="0" applyFont="1" applyBorder="1" applyAlignment="1" applyProtection="1">
      <alignment horizontal="right" vertical="center"/>
    </xf>
    <xf numFmtId="0" fontId="47" fillId="0" borderId="69" xfId="0" applyFont="1" applyBorder="1" applyAlignment="1" applyProtection="1">
      <alignment horizontal="right" vertical="center"/>
    </xf>
    <xf numFmtId="0" fontId="49" fillId="0" borderId="73" xfId="97" applyFont="1" applyFill="1" applyBorder="1" applyAlignment="1" applyProtection="1">
      <alignment horizontal="right" vertical="center"/>
    </xf>
    <xf numFmtId="3" fontId="45" fillId="0" borderId="16" xfId="214" applyNumberFormat="1" applyFont="1" applyFill="1" applyBorder="1" applyAlignment="1" applyProtection="1">
      <alignment horizontal="right" vertical="center" indent="1"/>
    </xf>
    <xf numFmtId="164" fontId="42" fillId="0" borderId="16" xfId="50" applyFont="1" applyFill="1" applyBorder="1" applyAlignment="1" applyProtection="1">
      <alignment vertical="center"/>
    </xf>
    <xf numFmtId="164" fontId="43" fillId="0" borderId="23" xfId="50" applyFont="1" applyFill="1" applyBorder="1" applyAlignment="1" applyProtection="1">
      <alignment vertical="center"/>
    </xf>
    <xf numFmtId="164" fontId="43" fillId="0" borderId="25" xfId="50" applyFont="1" applyFill="1" applyBorder="1" applyAlignment="1" applyProtection="1">
      <alignment vertical="center"/>
    </xf>
    <xf numFmtId="164" fontId="43" fillId="0" borderId="85" xfId="50" applyFont="1" applyFill="1" applyBorder="1" applyAlignment="1" applyProtection="1">
      <alignment vertical="center"/>
    </xf>
    <xf numFmtId="0" fontId="47" fillId="0" borderId="0" xfId="3" applyFont="1" applyAlignment="1" applyProtection="1">
      <alignment vertical="center"/>
    </xf>
    <xf numFmtId="0" fontId="43" fillId="0" borderId="22" xfId="0" applyFont="1" applyFill="1" applyBorder="1" applyAlignment="1" applyProtection="1">
      <alignment horizontal="center" vertical="center"/>
    </xf>
    <xf numFmtId="0" fontId="43" fillId="0" borderId="69" xfId="0" applyFont="1" applyFill="1" applyBorder="1" applyAlignment="1" applyProtection="1">
      <alignment horizontal="center" vertical="center"/>
    </xf>
    <xf numFmtId="0" fontId="43" fillId="0" borderId="84" xfId="0" applyFont="1" applyFill="1" applyBorder="1" applyAlignment="1" applyProtection="1">
      <alignment horizontal="center" vertical="center"/>
    </xf>
    <xf numFmtId="0" fontId="43" fillId="0" borderId="95" xfId="0" applyFont="1" applyBorder="1" applyAlignment="1" applyProtection="1">
      <alignment horizontal="center" vertical="center"/>
    </xf>
    <xf numFmtId="0" fontId="43" fillId="0" borderId="0" xfId="0" applyFont="1" applyAlignment="1" applyProtection="1">
      <alignment horizontal="left" vertical="center"/>
    </xf>
    <xf numFmtId="0" fontId="51" fillId="34" borderId="97" xfId="1134" applyFont="1" applyFill="1" applyBorder="1" applyAlignment="1" applyProtection="1">
      <alignment horizontal="right" vertical="center"/>
    </xf>
    <xf numFmtId="0" fontId="51" fillId="34" borderId="73" xfId="1134" applyFont="1" applyFill="1" applyBorder="1" applyAlignment="1" applyProtection="1">
      <alignment vertical="center"/>
    </xf>
    <xf numFmtId="0" fontId="51" fillId="34" borderId="98" xfId="1134" applyFont="1" applyFill="1" applyBorder="1" applyAlignment="1" applyProtection="1">
      <alignment vertical="center"/>
    </xf>
    <xf numFmtId="0" fontId="59" fillId="2" borderId="0" xfId="107" applyFont="1" applyFill="1" applyAlignment="1" applyProtection="1">
      <alignment vertical="center"/>
    </xf>
    <xf numFmtId="49" fontId="47" fillId="0" borderId="73" xfId="0" applyNumberFormat="1" applyFont="1" applyBorder="1" applyAlignment="1">
      <alignment horizontal="right" vertical="center"/>
    </xf>
    <xf numFmtId="0" fontId="43" fillId="0" borderId="0" xfId="0" applyFont="1" applyAlignment="1" applyProtection="1">
      <alignment vertical="center"/>
    </xf>
    <xf numFmtId="49" fontId="47" fillId="0" borderId="22" xfId="0" applyNumberFormat="1" applyFont="1" applyBorder="1" applyAlignment="1">
      <alignment horizontal="right" vertical="center"/>
    </xf>
    <xf numFmtId="49" fontId="47" fillId="0" borderId="69" xfId="0" applyNumberFormat="1" applyFont="1" applyBorder="1" applyAlignment="1">
      <alignment horizontal="right" vertical="center"/>
    </xf>
    <xf numFmtId="49" fontId="47" fillId="0" borderId="84" xfId="0" applyNumberFormat="1" applyFont="1" applyBorder="1" applyAlignment="1">
      <alignment horizontal="right" vertical="center"/>
    </xf>
    <xf numFmtId="10" fontId="43" fillId="0" borderId="69" xfId="1" applyNumberFormat="1" applyFont="1" applyFill="1" applyBorder="1" applyAlignment="1" applyProtection="1">
      <alignment horizontal="center" vertical="center"/>
    </xf>
    <xf numFmtId="167" fontId="43" fillId="0" borderId="69" xfId="0" applyNumberFormat="1" applyFont="1" applyBorder="1" applyAlignment="1" applyProtection="1">
      <alignment horizontal="center" vertical="center"/>
    </xf>
    <xf numFmtId="10" fontId="43" fillId="0" borderId="84" xfId="1" applyNumberFormat="1" applyFont="1" applyFill="1" applyBorder="1" applyAlignment="1" applyProtection="1">
      <alignment horizontal="center" vertical="center"/>
    </xf>
    <xf numFmtId="167" fontId="43" fillId="0" borderId="84" xfId="0" applyNumberFormat="1" applyFont="1" applyBorder="1" applyAlignment="1" applyProtection="1">
      <alignment horizontal="center" vertical="center"/>
    </xf>
    <xf numFmtId="0" fontId="51" fillId="0" borderId="15" xfId="97" applyFont="1" applyFill="1" applyBorder="1" applyAlignment="1" applyProtection="1">
      <alignment horizontal="right" vertical="center"/>
    </xf>
    <xf numFmtId="0" fontId="75" fillId="0" borderId="16" xfId="3" applyFont="1" applyFill="1" applyBorder="1" applyAlignment="1" applyProtection="1">
      <alignment vertical="center"/>
    </xf>
    <xf numFmtId="0" fontId="43" fillId="0" borderId="97" xfId="0" applyFont="1" applyBorder="1" applyAlignment="1">
      <alignment vertical="center"/>
    </xf>
    <xf numFmtId="216" fontId="43" fillId="0" borderId="98" xfId="50" applyNumberFormat="1" applyFont="1" applyFill="1" applyBorder="1" applyAlignment="1" applyProtection="1">
      <alignment vertical="center"/>
    </xf>
    <xf numFmtId="164" fontId="58" fillId="0" borderId="22" xfId="50" applyFont="1" applyFill="1" applyBorder="1" applyAlignment="1" applyProtection="1">
      <alignment vertical="center"/>
    </xf>
    <xf numFmtId="164" fontId="58" fillId="0" borderId="69" xfId="50" applyFont="1" applyFill="1" applyBorder="1" applyAlignment="1" applyProtection="1">
      <alignment vertical="center"/>
    </xf>
    <xf numFmtId="164" fontId="58" fillId="0" borderId="84" xfId="50" applyFont="1" applyFill="1" applyBorder="1" applyAlignment="1" applyProtection="1">
      <alignment vertical="center"/>
    </xf>
    <xf numFmtId="164" fontId="43" fillId="0" borderId="41" xfId="50" applyFont="1" applyFill="1" applyBorder="1" applyAlignment="1" applyProtection="1">
      <alignment vertical="center"/>
    </xf>
    <xf numFmtId="164" fontId="58" fillId="0" borderId="41" xfId="50" applyFont="1" applyFill="1" applyBorder="1" applyAlignment="1" applyProtection="1">
      <alignment vertical="center"/>
    </xf>
    <xf numFmtId="164" fontId="43" fillId="0" borderId="74" xfId="50" applyFont="1" applyFill="1" applyBorder="1" applyAlignment="1" applyProtection="1">
      <alignment vertical="center"/>
    </xf>
    <xf numFmtId="0" fontId="43" fillId="0" borderId="21" xfId="0" applyFont="1" applyBorder="1" applyAlignment="1" applyProtection="1">
      <alignment vertical="center"/>
    </xf>
    <xf numFmtId="49" fontId="47" fillId="0" borderId="22" xfId="0" applyNumberFormat="1" applyFont="1" applyBorder="1" applyAlignment="1" applyProtection="1">
      <alignment horizontal="right" vertical="center"/>
    </xf>
    <xf numFmtId="49" fontId="47" fillId="0" borderId="69" xfId="0" applyNumberFormat="1" applyFont="1" applyBorder="1" applyAlignment="1" applyProtection="1">
      <alignment horizontal="right" vertical="center"/>
    </xf>
    <xf numFmtId="49" fontId="47" fillId="0" borderId="84" xfId="0" applyNumberFormat="1" applyFont="1" applyBorder="1" applyAlignment="1" applyProtection="1">
      <alignment horizontal="right" vertical="center"/>
    </xf>
    <xf numFmtId="0" fontId="59" fillId="0" borderId="0" xfId="97" applyFont="1" applyFill="1" applyAlignment="1" applyProtection="1">
      <alignment horizontal="right" vertical="center"/>
    </xf>
    <xf numFmtId="0" fontId="59" fillId="0" borderId="0" xfId="97" applyFont="1" applyFill="1" applyAlignment="1" applyProtection="1">
      <alignment horizontal="left" vertical="center"/>
    </xf>
    <xf numFmtId="0" fontId="45" fillId="0" borderId="0" xfId="0" applyFont="1" applyAlignment="1">
      <alignment vertical="center"/>
    </xf>
    <xf numFmtId="0" fontId="45" fillId="0" borderId="16" xfId="0" applyFont="1" applyBorder="1" applyAlignment="1">
      <alignment horizontal="center" vertical="center"/>
    </xf>
    <xf numFmtId="3" fontId="45" fillId="0" borderId="16" xfId="0" applyNumberFormat="1" applyFont="1" applyBorder="1" applyAlignment="1">
      <alignment horizontal="center" vertical="center"/>
    </xf>
    <xf numFmtId="49" fontId="43" fillId="0" borderId="73" xfId="0" applyNumberFormat="1" applyFont="1" applyBorder="1" applyAlignment="1">
      <alignment horizontal="right" vertical="center"/>
    </xf>
    <xf numFmtId="0" fontId="43" fillId="0" borderId="86" xfId="546" applyFont="1" applyBorder="1" applyAlignment="1" applyProtection="1">
      <alignment vertical="center"/>
    </xf>
    <xf numFmtId="209" fontId="43" fillId="0" borderId="98" xfId="50" applyNumberFormat="1" applyFont="1" applyFill="1" applyBorder="1" applyAlignment="1" applyProtection="1">
      <alignment vertical="center"/>
    </xf>
    <xf numFmtId="205" fontId="65" fillId="72" borderId="73" xfId="777" applyNumberFormat="1" applyFont="1" applyFill="1" applyBorder="1" applyAlignment="1" applyProtection="1">
      <alignment horizontal="center" vertical="center"/>
    </xf>
    <xf numFmtId="0" fontId="43" fillId="0" borderId="97" xfId="546" applyFont="1" applyBorder="1" applyAlignment="1" applyProtection="1">
      <alignment vertical="center"/>
    </xf>
    <xf numFmtId="0" fontId="59" fillId="0" borderId="0" xfId="487" applyFont="1" applyAlignment="1" applyProtection="1">
      <alignment vertical="center"/>
    </xf>
    <xf numFmtId="0" fontId="43" fillId="0" borderId="0" xfId="1135" quotePrefix="1" applyFont="1" applyAlignment="1" applyProtection="1">
      <alignment vertical="center"/>
    </xf>
    <xf numFmtId="0" fontId="62" fillId="73" borderId="97" xfId="3" applyFont="1" applyFill="1" applyBorder="1" applyAlignment="1" applyProtection="1">
      <alignment horizontal="right" vertical="center"/>
    </xf>
    <xf numFmtId="0" fontId="62" fillId="73" borderId="98" xfId="3" applyFont="1" applyFill="1" applyBorder="1" applyAlignment="1" applyProtection="1">
      <alignment horizontal="center" vertical="center"/>
    </xf>
    <xf numFmtId="0" fontId="42" fillId="34" borderId="97" xfId="3" applyFont="1" applyFill="1" applyBorder="1" applyAlignment="1" applyProtection="1">
      <alignment horizontal="right" vertical="center"/>
    </xf>
    <xf numFmtId="10" fontId="46" fillId="34" borderId="98" xfId="1" applyNumberFormat="1" applyFont="1" applyFill="1" applyBorder="1" applyAlignment="1" applyProtection="1">
      <alignment horizontal="center" vertical="center"/>
    </xf>
    <xf numFmtId="0" fontId="51" fillId="0" borderId="94" xfId="3" applyFont="1" applyBorder="1" applyAlignment="1" applyProtection="1">
      <alignment vertical="center"/>
    </xf>
    <xf numFmtId="0" fontId="51" fillId="0" borderId="95" xfId="3" applyFont="1" applyBorder="1" applyAlignment="1" applyProtection="1">
      <alignment horizontal="right" vertical="center"/>
    </xf>
    <xf numFmtId="0" fontId="51" fillId="0" borderId="95" xfId="3" applyFont="1" applyBorder="1" applyAlignment="1" applyProtection="1">
      <alignment vertical="center"/>
    </xf>
    <xf numFmtId="0" fontId="64" fillId="0" borderId="95" xfId="3" applyFont="1" applyFill="1" applyBorder="1" applyAlignment="1" applyProtection="1">
      <alignment horizontal="right" vertical="center"/>
    </xf>
    <xf numFmtId="3" fontId="77" fillId="0" borderId="95" xfId="3" applyNumberFormat="1" applyFont="1" applyFill="1" applyBorder="1" applyAlignment="1" applyProtection="1">
      <alignment horizontal="right" vertical="center"/>
    </xf>
    <xf numFmtId="186" fontId="51" fillId="0" borderId="95" xfId="215" applyNumberFormat="1" applyFont="1" applyFill="1" applyBorder="1" applyAlignment="1">
      <alignment vertical="center"/>
    </xf>
    <xf numFmtId="0" fontId="64" fillId="0" borderId="95" xfId="3" applyFont="1" applyFill="1" applyBorder="1" applyAlignment="1" applyProtection="1">
      <alignment horizontal="center" vertical="center"/>
    </xf>
    <xf numFmtId="0" fontId="77" fillId="0" borderId="95" xfId="3" applyFont="1" applyFill="1" applyBorder="1" applyAlignment="1" applyProtection="1">
      <alignment horizontal="right" vertical="center"/>
    </xf>
    <xf numFmtId="10" fontId="64" fillId="0" borderId="96" xfId="1" applyNumberFormat="1" applyFont="1" applyFill="1" applyBorder="1" applyAlignment="1">
      <alignment horizontal="center" vertical="center"/>
    </xf>
    <xf numFmtId="0" fontId="51" fillId="0" borderId="12" xfId="3" applyFont="1" applyBorder="1" applyAlignment="1" applyProtection="1">
      <alignment horizontal="right" vertical="center"/>
    </xf>
    <xf numFmtId="0" fontId="51" fillId="0" borderId="95" xfId="3" applyFont="1" applyFill="1" applyBorder="1" applyAlignment="1" applyProtection="1">
      <alignment horizontal="left" vertical="center"/>
    </xf>
    <xf numFmtId="0" fontId="51" fillId="0" borderId="95" xfId="3" applyFont="1" applyFill="1" applyBorder="1" applyAlignment="1" applyProtection="1">
      <alignment horizontal="center" vertical="center"/>
    </xf>
    <xf numFmtId="0" fontId="63" fillId="0" borderId="12" xfId="3" applyFont="1" applyBorder="1" applyAlignment="1" applyProtection="1">
      <alignment horizontal="right" vertical="center"/>
    </xf>
    <xf numFmtId="0" fontId="51" fillId="0" borderId="95" xfId="3" applyFont="1" applyFill="1" applyBorder="1" applyAlignment="1" applyProtection="1">
      <alignment horizontal="right" vertical="center"/>
    </xf>
    <xf numFmtId="3" fontId="78" fillId="0" borderId="95" xfId="3" applyNumberFormat="1" applyFont="1" applyFill="1" applyBorder="1" applyAlignment="1" applyProtection="1">
      <alignment horizontal="center" vertical="center"/>
    </xf>
    <xf numFmtId="0" fontId="58" fillId="0" borderId="94" xfId="3" applyFont="1" applyBorder="1" applyAlignment="1" applyProtection="1">
      <alignment vertical="center"/>
    </xf>
    <xf numFmtId="0" fontId="63" fillId="0" borderId="95" xfId="3" applyFont="1" applyBorder="1" applyAlignment="1" applyProtection="1">
      <alignment horizontal="center" vertical="center"/>
    </xf>
    <xf numFmtId="0" fontId="58" fillId="0" borderId="95" xfId="3" applyFont="1" applyBorder="1" applyAlignment="1" applyProtection="1">
      <alignment vertical="center"/>
    </xf>
    <xf numFmtId="3" fontId="60" fillId="0" borderId="95" xfId="3" applyNumberFormat="1" applyFont="1" applyFill="1" applyBorder="1" applyAlignment="1" applyProtection="1">
      <alignment horizontal="right" vertical="center"/>
    </xf>
    <xf numFmtId="3" fontId="83" fillId="0" borderId="95" xfId="3" applyNumberFormat="1" applyFont="1" applyFill="1" applyBorder="1" applyAlignment="1" applyProtection="1">
      <alignment horizontal="center" vertical="center"/>
    </xf>
    <xf numFmtId="0" fontId="60" fillId="0" borderId="95" xfId="3" applyFont="1" applyFill="1" applyBorder="1" applyAlignment="1" applyProtection="1">
      <alignment horizontal="right" vertical="center"/>
    </xf>
    <xf numFmtId="0" fontId="58" fillId="0" borderId="12" xfId="3" applyFont="1" applyBorder="1" applyAlignment="1" applyProtection="1">
      <alignment vertical="center"/>
    </xf>
    <xf numFmtId="10" fontId="80" fillId="73" borderId="98" xfId="1" applyNumberFormat="1" applyFont="1" applyFill="1" applyBorder="1" applyAlignment="1">
      <alignment horizontal="center" vertical="center"/>
    </xf>
    <xf numFmtId="0" fontId="43" fillId="0" borderId="94" xfId="0" applyFont="1" applyBorder="1" applyAlignment="1">
      <alignment vertical="center"/>
    </xf>
    <xf numFmtId="49" fontId="47" fillId="0" borderId="95" xfId="0" applyNumberFormat="1" applyFont="1" applyBorder="1" applyAlignment="1">
      <alignment horizontal="right" vertical="center"/>
    </xf>
    <xf numFmtId="0" fontId="43" fillId="0" borderId="95" xfId="0" applyFont="1" applyBorder="1" applyAlignment="1">
      <alignment vertical="center"/>
    </xf>
    <xf numFmtId="10" fontId="43" fillId="0" borderId="95" xfId="1168" applyNumberFormat="1" applyFont="1" applyFill="1" applyBorder="1" applyAlignment="1" applyProtection="1">
      <alignment horizontal="center" vertical="center"/>
    </xf>
    <xf numFmtId="205" fontId="65" fillId="72" borderId="95" xfId="777" applyNumberFormat="1" applyFont="1" applyFill="1" applyBorder="1" applyAlignment="1" applyProtection="1">
      <alignment horizontal="center" vertical="center"/>
    </xf>
    <xf numFmtId="209" fontId="43" fillId="0" borderId="95" xfId="50" applyNumberFormat="1" applyFont="1" applyFill="1" applyBorder="1" applyAlignment="1" applyProtection="1">
      <alignment vertical="center"/>
    </xf>
    <xf numFmtId="216" fontId="43" fillId="0" borderId="96" xfId="50" applyNumberFormat="1" applyFont="1" applyFill="1" applyBorder="1" applyAlignment="1" applyProtection="1">
      <alignment vertical="center"/>
    </xf>
    <xf numFmtId="3" fontId="45" fillId="0" borderId="96" xfId="0" applyNumberFormat="1" applyFont="1" applyBorder="1" applyAlignment="1">
      <alignment horizontal="center" vertical="center"/>
    </xf>
    <xf numFmtId="3" fontId="45" fillId="0" borderId="22" xfId="0" applyNumberFormat="1" applyFont="1" applyFill="1" applyBorder="1" applyAlignment="1" applyProtection="1">
      <alignment horizontal="center" vertical="center"/>
    </xf>
    <xf numFmtId="3" fontId="45" fillId="0" borderId="69" xfId="0" applyNumberFormat="1" applyFont="1" applyFill="1" applyBorder="1" applyAlignment="1" applyProtection="1">
      <alignment horizontal="center" vertical="center"/>
    </xf>
    <xf numFmtId="3" fontId="45" fillId="0" borderId="84" xfId="0" applyNumberFormat="1" applyFont="1" applyFill="1" applyBorder="1" applyAlignment="1" applyProtection="1">
      <alignment horizontal="center" vertical="center"/>
    </xf>
    <xf numFmtId="0" fontId="51" fillId="0" borderId="94" xfId="3" applyFont="1" applyFill="1" applyBorder="1" applyAlignment="1" applyProtection="1">
      <alignment vertical="center"/>
    </xf>
    <xf numFmtId="0" fontId="51" fillId="0" borderId="95" xfId="3" applyFont="1" applyFill="1" applyBorder="1" applyAlignment="1" applyProtection="1">
      <alignment vertical="center"/>
    </xf>
    <xf numFmtId="0" fontId="63" fillId="0" borderId="15" xfId="3" applyFont="1" applyFill="1" applyBorder="1" applyAlignment="1" applyProtection="1">
      <alignment horizontal="right" vertical="center"/>
    </xf>
    <xf numFmtId="0" fontId="63" fillId="0" borderId="0" xfId="3" applyFont="1" applyFill="1" applyBorder="1" applyAlignment="1" applyProtection="1">
      <alignment vertical="center"/>
    </xf>
    <xf numFmtId="0" fontId="63" fillId="0" borderId="0" xfId="3" applyFont="1" applyFill="1" applyBorder="1" applyAlignment="1" applyProtection="1">
      <alignment horizontal="center" vertical="center"/>
    </xf>
    <xf numFmtId="208" fontId="59" fillId="34" borderId="92" xfId="113" applyNumberFormat="1" applyFont="1" applyFill="1" applyBorder="1" applyAlignment="1" applyProtection="1">
      <alignment horizontal="center" vertical="center"/>
    </xf>
    <xf numFmtId="43" fontId="63" fillId="34" borderId="92" xfId="214" applyFont="1" applyFill="1" applyBorder="1" applyAlignment="1" applyProtection="1">
      <alignment horizontal="left" vertical="center"/>
    </xf>
    <xf numFmtId="43" fontId="51" fillId="0" borderId="0" xfId="214" applyFont="1" applyFill="1" applyBorder="1" applyAlignment="1" applyProtection="1">
      <alignment vertical="center"/>
    </xf>
    <xf numFmtId="43" fontId="63" fillId="0" borderId="24" xfId="214" applyFont="1" applyFill="1" applyBorder="1" applyAlignment="1" applyProtection="1">
      <alignment horizontal="left" vertical="center"/>
    </xf>
    <xf numFmtId="43" fontId="63" fillId="0" borderId="83" xfId="214" applyFont="1" applyFill="1" applyBorder="1" applyAlignment="1" applyProtection="1">
      <alignment horizontal="left" vertical="center"/>
    </xf>
    <xf numFmtId="43" fontId="63" fillId="0" borderId="82" xfId="214" applyFont="1" applyFill="1" applyBorder="1" applyAlignment="1" applyProtection="1">
      <alignment horizontal="left" vertical="center"/>
    </xf>
    <xf numFmtId="43" fontId="58" fillId="0" borderId="0" xfId="214" applyFont="1" applyAlignment="1" applyProtection="1">
      <alignment vertical="center"/>
    </xf>
    <xf numFmtId="43" fontId="63" fillId="0" borderId="20" xfId="214" applyFont="1" applyFill="1" applyBorder="1" applyAlignment="1" applyProtection="1">
      <alignment vertical="center"/>
    </xf>
    <xf numFmtId="43" fontId="63" fillId="0" borderId="83" xfId="214" applyFont="1" applyFill="1" applyBorder="1" applyAlignment="1" applyProtection="1">
      <alignment vertical="center"/>
    </xf>
    <xf numFmtId="43" fontId="63" fillId="0" borderId="82" xfId="214" applyFont="1" applyFill="1" applyBorder="1" applyAlignment="1" applyProtection="1">
      <alignment vertical="center"/>
    </xf>
    <xf numFmtId="43" fontId="43" fillId="0" borderId="0" xfId="214" applyFont="1" applyAlignment="1" applyProtection="1">
      <alignment vertical="center"/>
    </xf>
    <xf numFmtId="43" fontId="63" fillId="0" borderId="92" xfId="214" applyFont="1" applyFill="1" applyBorder="1" applyAlignment="1" applyProtection="1">
      <alignment vertical="center"/>
    </xf>
    <xf numFmtId="43" fontId="63" fillId="0" borderId="24" xfId="214" applyFont="1" applyFill="1" applyBorder="1" applyAlignment="1" applyProtection="1">
      <alignment vertical="center"/>
    </xf>
    <xf numFmtId="43" fontId="58" fillId="0" borderId="0" xfId="214" applyFont="1" applyAlignment="1" applyProtection="1">
      <alignment horizontal="center" vertical="center"/>
    </xf>
    <xf numFmtId="43" fontId="49" fillId="0" borderId="20" xfId="214" applyFont="1" applyFill="1" applyBorder="1" applyAlignment="1" applyProtection="1">
      <alignment horizontal="left" vertical="center"/>
    </xf>
    <xf numFmtId="43" fontId="49" fillId="0" borderId="83" xfId="214" applyFont="1" applyFill="1" applyBorder="1" applyAlignment="1" applyProtection="1">
      <alignment horizontal="left" vertical="center"/>
    </xf>
    <xf numFmtId="43" fontId="49" fillId="0" borderId="82" xfId="214" applyFont="1" applyFill="1" applyBorder="1" applyAlignment="1" applyProtection="1">
      <alignment horizontal="left" vertical="center"/>
    </xf>
    <xf numFmtId="43" fontId="49" fillId="0" borderId="92" xfId="214" applyFont="1" applyFill="1" applyBorder="1" applyAlignment="1" applyProtection="1">
      <alignment horizontal="left" vertical="center"/>
    </xf>
    <xf numFmtId="43" fontId="51" fillId="0" borderId="76" xfId="214" applyFont="1" applyFill="1" applyBorder="1" applyAlignment="1" applyProtection="1">
      <alignment horizontal="center" vertical="center"/>
    </xf>
    <xf numFmtId="43" fontId="49" fillId="0" borderId="24" xfId="214" applyFont="1" applyFill="1" applyBorder="1" applyAlignment="1" applyProtection="1">
      <alignment horizontal="left" vertical="center"/>
    </xf>
    <xf numFmtId="43" fontId="50" fillId="0" borderId="73" xfId="214" applyFont="1" applyBorder="1" applyAlignment="1" applyProtection="1">
      <alignment vertical="center"/>
    </xf>
    <xf numFmtId="43" fontId="51" fillId="0" borderId="32" xfId="214" applyFont="1" applyFill="1" applyBorder="1" applyAlignment="1" applyProtection="1">
      <alignment horizontal="center" vertical="center"/>
    </xf>
    <xf numFmtId="10" fontId="62" fillId="73" borderId="0" xfId="1" applyNumberFormat="1" applyFont="1" applyFill="1" applyBorder="1" applyAlignment="1" applyProtection="1">
      <alignment horizontal="center" vertical="center"/>
    </xf>
    <xf numFmtId="207" fontId="62" fillId="73" borderId="0" xfId="375" applyNumberFormat="1" applyFont="1" applyFill="1" applyBorder="1" applyAlignment="1" applyProtection="1">
      <alignment horizontal="center" vertical="center"/>
    </xf>
    <xf numFmtId="10" fontId="51" fillId="88" borderId="81" xfId="1" applyNumberFormat="1" applyFont="1" applyFill="1" applyBorder="1" applyAlignment="1" applyProtection="1">
      <alignment horizontal="center" vertical="center"/>
    </xf>
    <xf numFmtId="207" fontId="59" fillId="89" borderId="81" xfId="375" applyNumberFormat="1" applyFont="1" applyFill="1" applyBorder="1" applyAlignment="1" applyProtection="1">
      <alignment horizontal="center" vertical="center"/>
    </xf>
    <xf numFmtId="207" fontId="59" fillId="89" borderId="92" xfId="375" applyNumberFormat="1" applyFont="1" applyFill="1" applyBorder="1" applyAlignment="1" applyProtection="1">
      <alignment horizontal="center" vertical="center"/>
    </xf>
    <xf numFmtId="208" fontId="59" fillId="89" borderId="81" xfId="113" applyNumberFormat="1" applyFont="1" applyFill="1" applyBorder="1" applyAlignment="1" applyProtection="1">
      <alignment horizontal="center" vertical="center"/>
    </xf>
    <xf numFmtId="208" fontId="59" fillId="89" borderId="92" xfId="113" applyNumberFormat="1" applyFont="1" applyFill="1" applyBorder="1" applyAlignment="1" applyProtection="1">
      <alignment horizontal="center" vertical="center"/>
    </xf>
    <xf numFmtId="208" fontId="59" fillId="89" borderId="14" xfId="113" applyNumberFormat="1" applyFont="1" applyFill="1" applyBorder="1" applyAlignment="1" applyProtection="1">
      <alignment horizontal="center" vertical="center"/>
    </xf>
    <xf numFmtId="0" fontId="60" fillId="0" borderId="0" xfId="113" applyFont="1" applyFill="1" applyBorder="1" applyAlignment="1" applyProtection="1">
      <alignment horizontal="center" vertical="center"/>
    </xf>
    <xf numFmtId="166" fontId="83" fillId="0" borderId="81" xfId="1097" applyNumberFormat="1" applyFont="1" applyFill="1" applyBorder="1" applyAlignment="1" applyProtection="1">
      <alignment horizontal="center" vertical="center"/>
    </xf>
    <xf numFmtId="43" fontId="58" fillId="0" borderId="92" xfId="214" applyFont="1" applyFill="1" applyBorder="1" applyAlignment="1" applyProtection="1">
      <alignment horizontal="left" vertical="center"/>
    </xf>
    <xf numFmtId="3" fontId="51" fillId="90" borderId="81" xfId="1097" applyNumberFormat="1" applyFont="1" applyFill="1" applyBorder="1" applyAlignment="1" applyProtection="1">
      <alignment horizontal="center" vertical="center"/>
    </xf>
    <xf numFmtId="207" fontId="62" fillId="73" borderId="92" xfId="375" applyNumberFormat="1" applyFont="1" applyFill="1" applyBorder="1" applyAlignment="1" applyProtection="1">
      <alignment horizontal="center" vertical="center"/>
    </xf>
    <xf numFmtId="0" fontId="60" fillId="0" borderId="0" xfId="113" applyFont="1" applyBorder="1" applyAlignment="1" applyProtection="1">
      <alignment vertical="center"/>
    </xf>
    <xf numFmtId="0" fontId="51" fillId="0" borderId="0" xfId="113" applyFont="1" applyBorder="1" applyAlignment="1" applyProtection="1">
      <alignment horizontal="right" vertical="center"/>
    </xf>
    <xf numFmtId="0" fontId="64" fillId="0" borderId="0" xfId="113" applyFont="1" applyBorder="1" applyAlignment="1" applyProtection="1">
      <alignment horizontal="right" vertical="center"/>
    </xf>
    <xf numFmtId="207" fontId="98" fillId="0" borderId="0" xfId="113" applyNumberFormat="1" applyFont="1" applyBorder="1" applyAlignment="1" applyProtection="1">
      <alignment vertical="center"/>
    </xf>
    <xf numFmtId="10" fontId="62" fillId="69" borderId="16" xfId="764" applyNumberFormat="1" applyFont="1" applyFill="1" applyBorder="1" applyAlignment="1" applyProtection="1">
      <alignment horizontal="right" vertical="center"/>
    </xf>
    <xf numFmtId="207" fontId="63" fillId="34" borderId="82" xfId="113" applyNumberFormat="1" applyFont="1" applyFill="1" applyBorder="1" applyAlignment="1" applyProtection="1">
      <alignment vertical="center"/>
    </xf>
    <xf numFmtId="0" fontId="62" fillId="69" borderId="0" xfId="113" applyFont="1" applyFill="1" applyBorder="1" applyAlignment="1" applyProtection="1">
      <alignment vertical="center"/>
    </xf>
    <xf numFmtId="0" fontId="62" fillId="69" borderId="15" xfId="113" applyFont="1" applyFill="1" applyBorder="1" applyAlignment="1" applyProtection="1">
      <alignment horizontal="left" vertical="center"/>
    </xf>
    <xf numFmtId="0" fontId="62" fillId="69" borderId="0" xfId="113" applyFont="1" applyFill="1" applyBorder="1" applyAlignment="1" applyProtection="1">
      <alignment horizontal="left" vertical="center"/>
    </xf>
    <xf numFmtId="190" fontId="62" fillId="69" borderId="16" xfId="113" applyNumberFormat="1" applyFont="1" applyFill="1" applyBorder="1" applyAlignment="1" applyProtection="1">
      <alignment horizontal="right" vertical="center"/>
    </xf>
    <xf numFmtId="207" fontId="63" fillId="0" borderId="16" xfId="764" applyNumberFormat="1" applyFont="1" applyFill="1" applyBorder="1" applyAlignment="1" applyProtection="1">
      <alignment horizontal="center" vertical="center"/>
    </xf>
    <xf numFmtId="43" fontId="63" fillId="90" borderId="92" xfId="214" applyFont="1" applyFill="1" applyBorder="1" applyAlignment="1" applyProtection="1">
      <alignment horizontal="left" vertical="center"/>
    </xf>
    <xf numFmtId="43" fontId="63" fillId="88" borderId="92" xfId="214" applyFont="1" applyFill="1" applyBorder="1" applyAlignment="1" applyProtection="1">
      <alignment horizontal="left" vertical="center"/>
    </xf>
    <xf numFmtId="10" fontId="51" fillId="88" borderId="92" xfId="1" applyNumberFormat="1" applyFont="1" applyFill="1" applyBorder="1" applyAlignment="1" applyProtection="1">
      <alignment horizontal="center" vertical="center"/>
    </xf>
    <xf numFmtId="164" fontId="58" fillId="0" borderId="108" xfId="50" applyFont="1" applyFill="1" applyBorder="1" applyAlignment="1" applyProtection="1">
      <alignment vertical="center"/>
    </xf>
    <xf numFmtId="0" fontId="43" fillId="0" borderId="107" xfId="546" applyFont="1" applyBorder="1" applyAlignment="1" applyProtection="1">
      <alignment vertical="center"/>
    </xf>
    <xf numFmtId="49" fontId="47" fillId="0" borderId="108" xfId="0" applyNumberFormat="1" applyFont="1" applyBorder="1" applyAlignment="1">
      <alignment horizontal="right" vertical="center"/>
    </xf>
    <xf numFmtId="0" fontId="43" fillId="0" borderId="108" xfId="0" applyFont="1" applyBorder="1" applyAlignment="1">
      <alignment vertical="center"/>
    </xf>
    <xf numFmtId="10" fontId="43" fillId="0" borderId="108" xfId="1168" applyNumberFormat="1" applyFont="1" applyFill="1" applyBorder="1" applyAlignment="1" applyProtection="1">
      <alignment horizontal="center" vertical="center"/>
    </xf>
    <xf numFmtId="205" fontId="65" fillId="72" borderId="108" xfId="777" applyNumberFormat="1" applyFont="1" applyFill="1" applyBorder="1" applyAlignment="1" applyProtection="1">
      <alignment horizontal="center" vertical="center"/>
    </xf>
    <xf numFmtId="209" fontId="43" fillId="0" borderId="108" xfId="50" applyNumberFormat="1" applyFont="1" applyFill="1" applyBorder="1" applyAlignment="1" applyProtection="1">
      <alignment vertical="center"/>
    </xf>
    <xf numFmtId="209" fontId="43" fillId="0" borderId="109" xfId="50" applyNumberFormat="1" applyFont="1" applyFill="1" applyBorder="1" applyAlignment="1" applyProtection="1">
      <alignment vertical="center"/>
    </xf>
    <xf numFmtId="17" fontId="43" fillId="0" borderId="83" xfId="9114" applyNumberFormat="1" applyFont="1" applyBorder="1" applyAlignment="1" applyProtection="1">
      <alignment horizontal="center" vertical="center"/>
    </xf>
    <xf numFmtId="17" fontId="43" fillId="0" borderId="82" xfId="9114" applyNumberFormat="1" applyFont="1" applyBorder="1" applyAlignment="1" applyProtection="1">
      <alignment horizontal="center" vertical="center"/>
    </xf>
    <xf numFmtId="208" fontId="50" fillId="0" borderId="101" xfId="113" applyNumberFormat="1" applyFont="1" applyFill="1" applyBorder="1" applyAlignment="1" applyProtection="1">
      <alignment horizontal="center" vertical="center"/>
    </xf>
    <xf numFmtId="208" fontId="62" fillId="69" borderId="16" xfId="113" applyNumberFormat="1" applyFont="1" applyFill="1" applyBorder="1" applyAlignment="1" applyProtection="1">
      <alignment horizontal="right" vertical="center"/>
    </xf>
    <xf numFmtId="3" fontId="45" fillId="0" borderId="101" xfId="3" applyNumberFormat="1" applyFont="1" applyBorder="1" applyAlignment="1" applyProtection="1">
      <alignment horizontal="right" vertical="center"/>
    </xf>
    <xf numFmtId="186" fontId="60" fillId="0" borderId="101" xfId="215" applyNumberFormat="1" applyFont="1" applyFill="1" applyBorder="1" applyAlignment="1">
      <alignment vertical="center"/>
    </xf>
    <xf numFmtId="0" fontId="45" fillId="0" borderId="101" xfId="3" applyFont="1" applyBorder="1" applyAlignment="1" applyProtection="1">
      <alignment horizontal="right" vertical="center"/>
    </xf>
    <xf numFmtId="0" fontId="37" fillId="68" borderId="77" xfId="3" applyFont="1" applyFill="1" applyBorder="1" applyAlignment="1" applyProtection="1">
      <alignment vertical="center"/>
    </xf>
    <xf numFmtId="0" fontId="37" fillId="68" borderId="76" xfId="3" applyFont="1" applyFill="1" applyBorder="1" applyAlignment="1" applyProtection="1">
      <alignment vertical="center"/>
    </xf>
    <xf numFmtId="0" fontId="38" fillId="68" borderId="76" xfId="3" applyFont="1" applyFill="1" applyBorder="1" applyAlignment="1" applyProtection="1">
      <alignment vertical="center"/>
    </xf>
    <xf numFmtId="0" fontId="37" fillId="68" borderId="76" xfId="3" applyFont="1" applyFill="1" applyBorder="1" applyAlignment="1" applyProtection="1">
      <alignment horizontal="right" vertical="center"/>
    </xf>
    <xf numFmtId="0" fontId="80" fillId="68" borderId="76" xfId="3" applyFont="1" applyFill="1" applyBorder="1" applyAlignment="1" applyProtection="1">
      <alignment horizontal="right" vertical="center"/>
    </xf>
    <xf numFmtId="186" fontId="37" fillId="68" borderId="76" xfId="215" applyNumberFormat="1" applyFont="1" applyFill="1" applyBorder="1" applyAlignment="1">
      <alignment vertical="center"/>
    </xf>
    <xf numFmtId="9" fontId="81" fillId="68" borderId="78" xfId="1" applyFont="1" applyFill="1" applyBorder="1" applyAlignment="1">
      <alignment horizontal="center" vertical="center"/>
    </xf>
    <xf numFmtId="0" fontId="58" fillId="0" borderId="0" xfId="9115" applyFont="1" applyAlignment="1" applyProtection="1">
      <alignment vertical="center"/>
    </xf>
    <xf numFmtId="0" fontId="58" fillId="0" borderId="0" xfId="487" applyFont="1" applyAlignment="1" applyProtection="1">
      <alignment vertical="center"/>
    </xf>
    <xf numFmtId="0" fontId="60" fillId="0" borderId="0" xfId="9115" applyFont="1" applyAlignment="1" applyProtection="1">
      <alignment horizontal="center" vertical="center"/>
    </xf>
    <xf numFmtId="0" fontId="51" fillId="34" borderId="97" xfId="9116" applyFont="1" applyFill="1" applyBorder="1" applyAlignment="1" applyProtection="1">
      <alignment vertical="center"/>
    </xf>
    <xf numFmtId="0" fontId="51" fillId="34" borderId="73" xfId="9116" applyFont="1" applyFill="1" applyBorder="1" applyAlignment="1" applyProtection="1">
      <alignment vertical="center"/>
    </xf>
    <xf numFmtId="0" fontId="51" fillId="34" borderId="98" xfId="9116" applyFont="1" applyFill="1" applyBorder="1" applyAlignment="1" applyProtection="1">
      <alignment horizontal="center" vertical="center"/>
    </xf>
    <xf numFmtId="0" fontId="58" fillId="0" borderId="0" xfId="9116" applyFont="1" applyAlignment="1" applyProtection="1">
      <alignment vertical="center"/>
    </xf>
    <xf numFmtId="0" fontId="58" fillId="0" borderId="101" xfId="9115" applyFont="1" applyBorder="1" applyAlignment="1" applyProtection="1">
      <alignment vertical="center"/>
    </xf>
    <xf numFmtId="0" fontId="51" fillId="0" borderId="102" xfId="9115" applyFont="1" applyBorder="1" applyAlignment="1" applyProtection="1">
      <alignment horizontal="center" vertical="center"/>
    </xf>
    <xf numFmtId="0" fontId="60" fillId="0" borderId="0" xfId="9115" applyFont="1" applyAlignment="1" applyProtection="1">
      <alignment vertical="center"/>
    </xf>
    <xf numFmtId="0" fontId="60" fillId="0" borderId="0" xfId="9115" applyFont="1" applyBorder="1" applyAlignment="1" applyProtection="1">
      <alignment vertical="center"/>
    </xf>
    <xf numFmtId="17" fontId="60" fillId="0" borderId="0" xfId="9115" applyNumberFormat="1" applyFont="1" applyBorder="1" applyAlignment="1" applyProtection="1">
      <alignment horizontal="center" vertical="center"/>
    </xf>
    <xf numFmtId="0" fontId="60" fillId="0" borderId="0" xfId="9115" applyFont="1" applyFill="1" applyBorder="1" applyAlignment="1" applyProtection="1">
      <alignment vertical="center"/>
    </xf>
    <xf numFmtId="213" fontId="60" fillId="0" borderId="0" xfId="777" applyNumberFormat="1" applyFont="1" applyFill="1" applyBorder="1" applyAlignment="1" applyProtection="1">
      <alignment vertical="center"/>
    </xf>
    <xf numFmtId="0" fontId="60" fillId="0" borderId="16" xfId="9115" applyFont="1" applyBorder="1" applyAlignment="1" applyProtection="1">
      <alignment horizontal="center" vertical="center"/>
    </xf>
    <xf numFmtId="0" fontId="103" fillId="0" borderId="0" xfId="9109" applyFont="1" applyAlignment="1" applyProtection="1">
      <alignment vertical="center"/>
    </xf>
    <xf numFmtId="213" fontId="60" fillId="0" borderId="0" xfId="9115" applyNumberFormat="1" applyFont="1" applyFill="1" applyBorder="1" applyAlignment="1" applyProtection="1">
      <alignment vertical="center"/>
    </xf>
    <xf numFmtId="0" fontId="58" fillId="0" borderId="0" xfId="9115" applyFont="1" applyBorder="1" applyAlignment="1" applyProtection="1">
      <alignment vertical="center"/>
    </xf>
    <xf numFmtId="10" fontId="60" fillId="0" borderId="0" xfId="9115" applyNumberFormat="1" applyFont="1" applyFill="1" applyBorder="1" applyAlignment="1" applyProtection="1">
      <alignment vertical="center"/>
    </xf>
    <xf numFmtId="0" fontId="60" fillId="0" borderId="76" xfId="9115" applyFont="1" applyBorder="1" applyAlignment="1" applyProtection="1">
      <alignment vertical="center"/>
    </xf>
    <xf numFmtId="17" fontId="60" fillId="0" borderId="76" xfId="9115" applyNumberFormat="1" applyFont="1" applyBorder="1" applyAlignment="1" applyProtection="1">
      <alignment horizontal="center" vertical="center"/>
    </xf>
    <xf numFmtId="0" fontId="58" fillId="0" borderId="76" xfId="9115" applyFont="1" applyBorder="1" applyAlignment="1" applyProtection="1">
      <alignment vertical="center"/>
    </xf>
    <xf numFmtId="10" fontId="60" fillId="0" borderId="76" xfId="9115" applyNumberFormat="1" applyFont="1" applyFill="1" applyBorder="1" applyAlignment="1" applyProtection="1">
      <alignment vertical="center"/>
    </xf>
    <xf numFmtId="0" fontId="60" fillId="0" borderId="78" xfId="9115" applyFont="1" applyBorder="1" applyAlignment="1" applyProtection="1">
      <alignment horizontal="center" vertical="center"/>
    </xf>
    <xf numFmtId="10" fontId="92" fillId="0" borderId="0" xfId="9109" applyNumberFormat="1" applyAlignment="1" applyProtection="1">
      <alignment vertical="center"/>
    </xf>
    <xf numFmtId="0" fontId="51" fillId="0" borderId="0" xfId="9115" applyFont="1" applyBorder="1" applyAlignment="1" applyProtection="1">
      <alignment vertical="center"/>
    </xf>
    <xf numFmtId="0" fontId="58" fillId="0" borderId="0" xfId="9115" applyFont="1" applyAlignment="1" applyProtection="1">
      <alignment horizontal="center" vertical="center"/>
    </xf>
    <xf numFmtId="0" fontId="51" fillId="34" borderId="97" xfId="9116" applyFont="1" applyFill="1" applyBorder="1" applyAlignment="1" applyProtection="1">
      <alignment horizontal="center" vertical="center"/>
    </xf>
    <xf numFmtId="0" fontId="51" fillId="34" borderId="73" xfId="9116" applyFont="1" applyFill="1" applyBorder="1" applyAlignment="1" applyProtection="1">
      <alignment horizontal="center" vertical="center"/>
    </xf>
    <xf numFmtId="0" fontId="77" fillId="34" borderId="98" xfId="9116" applyFont="1" applyFill="1" applyBorder="1" applyAlignment="1" applyProtection="1">
      <alignment horizontal="center" vertical="center"/>
    </xf>
    <xf numFmtId="37" fontId="58" fillId="0" borderId="97" xfId="29" applyFont="1" applyFill="1" applyBorder="1" applyAlignment="1" applyProtection="1">
      <alignment horizontal="center" vertical="center" wrapText="1"/>
    </xf>
    <xf numFmtId="220" fontId="58" fillId="0" borderId="73" xfId="29" applyNumberFormat="1" applyFont="1" applyFill="1" applyBorder="1" applyAlignment="1" applyProtection="1">
      <alignment horizontal="center" vertical="center"/>
    </xf>
    <xf numFmtId="0" fontId="58" fillId="0" borderId="73" xfId="9116" applyFont="1" applyBorder="1" applyAlignment="1" applyProtection="1">
      <alignment horizontal="center" vertical="center"/>
    </xf>
    <xf numFmtId="37" fontId="58" fillId="0" borderId="73" xfId="29" applyFont="1" applyFill="1" applyBorder="1" applyAlignment="1" applyProtection="1">
      <alignment horizontal="center" vertical="center" wrapText="1"/>
    </xf>
    <xf numFmtId="37" fontId="58" fillId="0" borderId="73" xfId="29" applyFont="1" applyFill="1" applyBorder="1" applyAlignment="1" applyProtection="1">
      <alignment horizontal="left" vertical="center" wrapText="1"/>
    </xf>
    <xf numFmtId="10" fontId="58" fillId="0" borderId="73" xfId="777" applyNumberFormat="1" applyFont="1" applyFill="1" applyBorder="1" applyAlignment="1" applyProtection="1">
      <alignment horizontal="center" vertical="center"/>
    </xf>
    <xf numFmtId="10" fontId="60" fillId="0" borderId="98" xfId="777" applyNumberFormat="1" applyFont="1" applyFill="1" applyBorder="1" applyAlignment="1" applyProtection="1">
      <alignment horizontal="center" vertical="center"/>
    </xf>
    <xf numFmtId="0" fontId="58" fillId="0" borderId="97" xfId="9116" applyFont="1" applyBorder="1" applyAlignment="1" applyProtection="1">
      <alignment horizontal="center" vertical="center" wrapText="1"/>
    </xf>
    <xf numFmtId="220" fontId="58" fillId="0" borderId="73" xfId="9116" applyNumberFormat="1" applyFont="1" applyBorder="1" applyAlignment="1" applyProtection="1">
      <alignment horizontal="center" vertical="center" wrapText="1"/>
    </xf>
    <xf numFmtId="165" fontId="60" fillId="0" borderId="98" xfId="9117" applyFont="1" applyFill="1" applyBorder="1" applyAlignment="1" applyProtection="1">
      <alignment horizontal="center" vertical="center"/>
    </xf>
    <xf numFmtId="0" fontId="92" fillId="0" borderId="0" xfId="9109" applyAlignment="1" applyProtection="1">
      <alignment vertical="center"/>
    </xf>
    <xf numFmtId="0" fontId="58" fillId="0" borderId="101" xfId="9116" applyFont="1" applyFill="1" applyBorder="1" applyAlignment="1" applyProtection="1">
      <alignment horizontal="center" vertical="center" wrapText="1"/>
    </xf>
    <xf numFmtId="0" fontId="58" fillId="0" borderId="101" xfId="9116" applyFont="1" applyFill="1" applyBorder="1" applyAlignment="1" applyProtection="1">
      <alignment horizontal="center" vertical="center"/>
    </xf>
    <xf numFmtId="37" fontId="58" fillId="0" borderId="101" xfId="29" applyFont="1" applyFill="1" applyBorder="1" applyAlignment="1" applyProtection="1">
      <alignment horizontal="center" vertical="center" wrapText="1"/>
    </xf>
    <xf numFmtId="0" fontId="58" fillId="0" borderId="101" xfId="9116" applyFont="1" applyBorder="1" applyAlignment="1" applyProtection="1">
      <alignment vertical="center"/>
    </xf>
    <xf numFmtId="10" fontId="58" fillId="0" borderId="101" xfId="777" applyNumberFormat="1" applyFont="1" applyFill="1" applyBorder="1" applyAlignment="1" applyProtection="1">
      <alignment horizontal="center" vertical="center"/>
    </xf>
    <xf numFmtId="10" fontId="60" fillId="0" borderId="102" xfId="777" applyNumberFormat="1" applyFont="1" applyFill="1" applyBorder="1" applyAlignment="1" applyProtection="1">
      <alignment horizontal="center" vertical="center"/>
    </xf>
    <xf numFmtId="0" fontId="58" fillId="0" borderId="0" xfId="9116" applyFont="1" applyFill="1" applyBorder="1" applyAlignment="1" applyProtection="1">
      <alignment horizontal="center" vertical="center" wrapText="1"/>
    </xf>
    <xf numFmtId="0" fontId="58" fillId="0" borderId="0" xfId="9116" applyFont="1" applyFill="1" applyBorder="1" applyAlignment="1" applyProtection="1">
      <alignment horizontal="center" vertical="center"/>
    </xf>
    <xf numFmtId="213" fontId="58" fillId="0" borderId="0" xfId="777" applyNumberFormat="1" applyFont="1" applyFill="1" applyBorder="1" applyAlignment="1" applyProtection="1">
      <alignment horizontal="center" vertical="center" wrapText="1"/>
    </xf>
    <xf numFmtId="37" fontId="58" fillId="0" borderId="0" xfId="29" applyFont="1" applyFill="1" applyBorder="1" applyAlignment="1" applyProtection="1">
      <alignment vertical="center"/>
    </xf>
    <xf numFmtId="10" fontId="58" fillId="0" borderId="0" xfId="777" applyNumberFormat="1" applyFont="1" applyFill="1" applyBorder="1" applyAlignment="1" applyProtection="1">
      <alignment horizontal="center" vertical="center"/>
    </xf>
    <xf numFmtId="10" fontId="60" fillId="0" borderId="16" xfId="777" applyNumberFormat="1" applyFont="1" applyFill="1" applyBorder="1" applyAlignment="1" applyProtection="1">
      <alignment horizontal="center" vertical="center"/>
    </xf>
    <xf numFmtId="0" fontId="58" fillId="0" borderId="76" xfId="9116" applyFont="1" applyFill="1" applyBorder="1" applyAlignment="1" applyProtection="1">
      <alignment horizontal="center" vertical="center" wrapText="1"/>
    </xf>
    <xf numFmtId="0" fontId="58" fillId="0" borderId="76" xfId="9116" applyFont="1" applyFill="1" applyBorder="1" applyAlignment="1" applyProtection="1">
      <alignment horizontal="center" vertical="center"/>
    </xf>
    <xf numFmtId="218" fontId="58" fillId="0" borderId="76" xfId="29" applyNumberFormat="1" applyFont="1" applyFill="1" applyBorder="1" applyAlignment="1" applyProtection="1">
      <alignment horizontal="center" vertical="center" wrapText="1"/>
    </xf>
    <xf numFmtId="37" fontId="58" fillId="0" borderId="76" xfId="29" applyFont="1" applyFill="1" applyBorder="1" applyAlignment="1" applyProtection="1">
      <alignment vertical="center"/>
    </xf>
    <xf numFmtId="9" fontId="58" fillId="0" borderId="76" xfId="777" applyNumberFormat="1" applyFont="1" applyFill="1" applyBorder="1" applyAlignment="1" applyProtection="1">
      <alignment horizontal="center" vertical="center"/>
    </xf>
    <xf numFmtId="10" fontId="60" fillId="0" borderId="78" xfId="777" applyNumberFormat="1" applyFont="1" applyFill="1" applyBorder="1" applyAlignment="1" applyProtection="1">
      <alignment horizontal="center" vertical="center"/>
    </xf>
    <xf numFmtId="37" fontId="58" fillId="0" borderId="73" xfId="29" applyFont="1" applyFill="1" applyBorder="1" applyAlignment="1" applyProtection="1">
      <alignment horizontal="center" vertical="center"/>
    </xf>
    <xf numFmtId="37" fontId="58" fillId="0" borderId="73" xfId="29" applyFont="1" applyFill="1" applyBorder="1" applyAlignment="1" applyProtection="1">
      <alignment horizontal="left" vertical="center"/>
    </xf>
    <xf numFmtId="10" fontId="60" fillId="0" borderId="98" xfId="29" applyNumberFormat="1" applyFont="1" applyFill="1" applyBorder="1" applyAlignment="1" applyProtection="1">
      <alignment horizontal="center" vertical="center"/>
    </xf>
    <xf numFmtId="0" fontId="51" fillId="34" borderId="73" xfId="9116" applyFont="1" applyFill="1" applyBorder="1" applyAlignment="1" applyProtection="1">
      <alignment vertical="center" wrapText="1"/>
    </xf>
    <xf numFmtId="37" fontId="51" fillId="34" borderId="73" xfId="29" applyFont="1" applyFill="1" applyBorder="1" applyAlignment="1" applyProtection="1">
      <alignment horizontal="left" vertical="center"/>
    </xf>
    <xf numFmtId="37" fontId="51" fillId="34" borderId="73" xfId="29" applyFont="1" applyFill="1" applyBorder="1" applyAlignment="1" applyProtection="1">
      <alignment horizontal="center" vertical="center"/>
    </xf>
    <xf numFmtId="165" fontId="51" fillId="34" borderId="73" xfId="9117" applyFont="1" applyFill="1" applyBorder="1" applyAlignment="1" applyProtection="1">
      <alignment horizontal="center" vertical="center"/>
    </xf>
    <xf numFmtId="10" fontId="77" fillId="34" borderId="98" xfId="29" applyNumberFormat="1" applyFont="1" applyFill="1" applyBorder="1" applyAlignment="1" applyProtection="1">
      <alignment horizontal="center" vertical="center"/>
    </xf>
    <xf numFmtId="0" fontId="51" fillId="0" borderId="0" xfId="9116" applyFont="1" applyAlignment="1" applyProtection="1">
      <alignment vertical="center"/>
    </xf>
    <xf numFmtId="0" fontId="51" fillId="0" borderId="97" xfId="9116" applyFont="1" applyBorder="1" applyAlignment="1" applyProtection="1">
      <alignment vertical="center"/>
    </xf>
    <xf numFmtId="0" fontId="51" fillId="0" borderId="73" xfId="9116" applyFont="1" applyBorder="1" applyAlignment="1" applyProtection="1">
      <alignment vertical="center"/>
    </xf>
    <xf numFmtId="0" fontId="51" fillId="0" borderId="73" xfId="9116" applyFont="1" applyBorder="1" applyAlignment="1" applyProtection="1">
      <alignment horizontal="center" vertical="center" wrapText="1"/>
    </xf>
    <xf numFmtId="37" fontId="51" fillId="0" borderId="73" xfId="29" applyFont="1" applyFill="1" applyBorder="1" applyAlignment="1" applyProtection="1">
      <alignment horizontal="left" vertical="center"/>
    </xf>
    <xf numFmtId="10" fontId="51" fillId="0" borderId="73" xfId="777" applyNumberFormat="1" applyFont="1" applyFill="1" applyBorder="1" applyAlignment="1" applyProtection="1">
      <alignment horizontal="center" vertical="center"/>
    </xf>
    <xf numFmtId="10" fontId="77" fillId="0" borderId="98" xfId="777" applyNumberFormat="1" applyFont="1" applyFill="1" applyBorder="1" applyAlignment="1" applyProtection="1">
      <alignment horizontal="center" vertical="center"/>
    </xf>
    <xf numFmtId="0" fontId="58" fillId="0" borderId="94" xfId="9116" applyFont="1" applyBorder="1" applyAlignment="1" applyProtection="1">
      <alignment horizontal="center" vertical="center"/>
    </xf>
    <xf numFmtId="17" fontId="58" fillId="0" borderId="101" xfId="9116" applyNumberFormat="1" applyFont="1" applyBorder="1" applyAlignment="1" applyProtection="1">
      <alignment horizontal="center" vertical="center"/>
    </xf>
    <xf numFmtId="0" fontId="58" fillId="0" borderId="101" xfId="9116" applyFont="1" applyBorder="1" applyAlignment="1" applyProtection="1">
      <alignment horizontal="center" vertical="center"/>
    </xf>
    <xf numFmtId="37" fontId="58" fillId="0" borderId="101" xfId="29" applyFont="1" applyFill="1" applyBorder="1" applyAlignment="1" applyProtection="1">
      <alignment horizontal="left" vertical="center"/>
    </xf>
    <xf numFmtId="0" fontId="58" fillId="0" borderId="77" xfId="9116" applyFont="1" applyBorder="1" applyAlignment="1" applyProtection="1">
      <alignment horizontal="center" vertical="center"/>
    </xf>
    <xf numFmtId="17" fontId="58" fillId="0" borderId="76" xfId="9116" applyNumberFormat="1" applyFont="1" applyBorder="1" applyAlignment="1" applyProtection="1">
      <alignment horizontal="center" vertical="center"/>
    </xf>
    <xf numFmtId="0" fontId="58" fillId="0" borderId="76" xfId="9116" applyFont="1" applyBorder="1" applyAlignment="1" applyProtection="1">
      <alignment horizontal="center" vertical="center"/>
    </xf>
    <xf numFmtId="37" fontId="58" fillId="0" borderId="76" xfId="29" applyFont="1" applyFill="1" applyBorder="1" applyAlignment="1" applyProtection="1">
      <alignment horizontal="left" vertical="center"/>
    </xf>
    <xf numFmtId="10" fontId="58" fillId="0" borderId="76" xfId="777" applyNumberFormat="1" applyFont="1" applyFill="1" applyBorder="1" applyAlignment="1" applyProtection="1">
      <alignment horizontal="center" vertical="center"/>
    </xf>
    <xf numFmtId="10" fontId="58" fillId="0" borderId="0" xfId="9116" applyNumberFormat="1" applyFont="1" applyAlignment="1" applyProtection="1">
      <alignment vertical="center"/>
    </xf>
    <xf numFmtId="0" fontId="58" fillId="0" borderId="15" xfId="9116" applyFont="1" applyBorder="1" applyAlignment="1" applyProtection="1">
      <alignment horizontal="center" vertical="center"/>
    </xf>
    <xf numFmtId="17" fontId="58" fillId="0" borderId="0" xfId="9116" applyNumberFormat="1" applyFont="1" applyBorder="1" applyAlignment="1" applyProtection="1">
      <alignment horizontal="center" vertical="center"/>
    </xf>
    <xf numFmtId="0" fontId="58" fillId="0" borderId="0" xfId="9116" applyFont="1" applyBorder="1" applyAlignment="1" applyProtection="1">
      <alignment horizontal="center" vertical="center"/>
    </xf>
    <xf numFmtId="37" fontId="58" fillId="0" borderId="0" xfId="29" applyFont="1" applyFill="1" applyBorder="1" applyAlignment="1" applyProtection="1">
      <alignment horizontal="left" vertical="center"/>
    </xf>
    <xf numFmtId="10" fontId="60" fillId="0" borderId="0" xfId="777" applyNumberFormat="1" applyFont="1" applyFill="1" applyBorder="1" applyAlignment="1" applyProtection="1">
      <alignment horizontal="center" vertical="center"/>
    </xf>
    <xf numFmtId="37" fontId="60" fillId="0" borderId="0" xfId="29" applyFont="1" applyFill="1" applyBorder="1" applyAlignment="1" applyProtection="1">
      <alignment horizontal="center" vertical="center"/>
    </xf>
    <xf numFmtId="17" fontId="58" fillId="0" borderId="0" xfId="9116" applyNumberFormat="1" applyFont="1" applyAlignment="1" applyProtection="1">
      <alignment vertical="center"/>
    </xf>
    <xf numFmtId="0" fontId="58" fillId="0" borderId="0" xfId="9116" applyFont="1" applyFill="1" applyAlignment="1" applyProtection="1">
      <alignment vertical="center"/>
    </xf>
    <xf numFmtId="0" fontId="58" fillId="0" borderId="15" xfId="9116" applyFont="1" applyBorder="1" applyAlignment="1" applyProtection="1">
      <alignment vertical="center"/>
    </xf>
    <xf numFmtId="37" fontId="51" fillId="0" borderId="0" xfId="29" applyFont="1" applyFill="1" applyBorder="1" applyAlignment="1" applyProtection="1">
      <alignment horizontal="right" vertical="center"/>
    </xf>
    <xf numFmtId="37" fontId="51" fillId="0" borderId="0" xfId="29" applyFont="1" applyFill="1" applyBorder="1" applyAlignment="1" applyProtection="1">
      <alignment horizontal="left" vertical="center"/>
    </xf>
    <xf numFmtId="37" fontId="77" fillId="0" borderId="0" xfId="29" applyFont="1" applyFill="1" applyBorder="1" applyAlignment="1" applyProtection="1">
      <alignment horizontal="center" vertical="center"/>
    </xf>
    <xf numFmtId="10" fontId="51" fillId="0" borderId="0" xfId="777" applyNumberFormat="1" applyFont="1" applyFill="1" applyBorder="1" applyAlignment="1" applyProtection="1">
      <alignment horizontal="center" vertical="center"/>
    </xf>
    <xf numFmtId="10" fontId="77" fillId="0" borderId="16" xfId="29" applyNumberFormat="1" applyFont="1" applyFill="1" applyBorder="1" applyAlignment="1" applyProtection="1">
      <alignment horizontal="center" vertical="center"/>
    </xf>
    <xf numFmtId="10" fontId="77" fillId="0" borderId="16" xfId="777" applyNumberFormat="1" applyFont="1" applyFill="1" applyBorder="1" applyAlignment="1" applyProtection="1">
      <alignment horizontal="center" vertical="center"/>
    </xf>
    <xf numFmtId="0" fontId="58" fillId="0" borderId="0" xfId="9116" applyFont="1" applyBorder="1" applyAlignment="1" applyProtection="1">
      <alignment vertical="center"/>
    </xf>
    <xf numFmtId="218" fontId="58" fillId="0" borderId="0" xfId="29" applyNumberFormat="1" applyFont="1" applyFill="1" applyBorder="1" applyAlignment="1" applyProtection="1">
      <alignment horizontal="left" vertical="center"/>
    </xf>
    <xf numFmtId="10" fontId="58" fillId="0" borderId="0" xfId="29" applyNumberFormat="1" applyFont="1" applyFill="1" applyBorder="1" applyAlignment="1" applyProtection="1">
      <alignment horizontal="center" vertical="center"/>
    </xf>
    <xf numFmtId="10" fontId="58" fillId="0" borderId="16" xfId="9116" applyNumberFormat="1" applyFont="1" applyBorder="1" applyAlignment="1" applyProtection="1">
      <alignment horizontal="center" vertical="center"/>
    </xf>
    <xf numFmtId="0" fontId="58" fillId="0" borderId="0" xfId="9116" applyFont="1" applyAlignment="1" applyProtection="1">
      <alignment horizontal="center" vertical="center"/>
    </xf>
    <xf numFmtId="0" fontId="60" fillId="0" borderId="0" xfId="9116" applyFont="1" applyAlignment="1" applyProtection="1">
      <alignment horizontal="center" vertical="center"/>
    </xf>
    <xf numFmtId="10" fontId="51" fillId="0" borderId="98" xfId="777" applyNumberFormat="1" applyFont="1" applyBorder="1" applyAlignment="1" applyProtection="1">
      <alignment horizontal="center" vertical="center"/>
    </xf>
    <xf numFmtId="10" fontId="51" fillId="0" borderId="98" xfId="9116" applyNumberFormat="1" applyFont="1" applyBorder="1" applyAlignment="1" applyProtection="1">
      <alignment horizontal="center" vertical="center"/>
    </xf>
    <xf numFmtId="0" fontId="104" fillId="0" borderId="0" xfId="9109" applyFont="1" applyAlignment="1" applyProtection="1">
      <alignment horizontal="left" vertical="center"/>
    </xf>
    <xf numFmtId="0" fontId="60" fillId="0" borderId="0" xfId="113" applyFont="1" applyFill="1" applyAlignment="1" applyProtection="1">
      <alignment horizontal="right" vertical="center"/>
    </xf>
    <xf numFmtId="207" fontId="63" fillId="0" borderId="0" xfId="113" applyNumberFormat="1" applyFont="1" applyFill="1" applyBorder="1" applyAlignment="1" applyProtection="1">
      <alignment horizontal="center" vertical="center"/>
    </xf>
    <xf numFmtId="0" fontId="43" fillId="0" borderId="0" xfId="99" applyFont="1" applyBorder="1" applyAlignment="1" applyProtection="1">
      <alignment vertical="center"/>
    </xf>
    <xf numFmtId="0" fontId="63" fillId="0" borderId="77" xfId="113" applyFont="1" applyBorder="1" applyAlignment="1" applyProtection="1">
      <alignment horizontal="left" vertical="center"/>
    </xf>
    <xf numFmtId="0" fontId="63" fillId="0" borderId="76" xfId="113" applyFont="1" applyBorder="1" applyAlignment="1" applyProtection="1">
      <alignment horizontal="left" vertical="center"/>
    </xf>
    <xf numFmtId="207" fontId="63" fillId="0" borderId="78" xfId="113" applyNumberFormat="1" applyFont="1" applyFill="1" applyBorder="1" applyAlignment="1" applyProtection="1">
      <alignment horizontal="center" vertical="center"/>
    </xf>
    <xf numFmtId="10" fontId="63" fillId="0" borderId="16" xfId="764" applyNumberFormat="1" applyFont="1" applyFill="1" applyBorder="1" applyAlignment="1" applyProtection="1">
      <alignment horizontal="right" vertical="center"/>
    </xf>
    <xf numFmtId="10" fontId="63" fillId="0" borderId="16" xfId="113" applyNumberFormat="1" applyFont="1" applyFill="1" applyBorder="1" applyAlignment="1" applyProtection="1">
      <alignment horizontal="right" vertical="center"/>
    </xf>
    <xf numFmtId="3" fontId="51" fillId="0" borderId="0" xfId="113" applyNumberFormat="1" applyFont="1" applyAlignment="1" applyProtection="1">
      <alignment vertical="center"/>
    </xf>
    <xf numFmtId="9" fontId="51" fillId="0" borderId="0" xfId="1" applyFont="1" applyBorder="1" applyAlignment="1" applyProtection="1">
      <alignment vertical="center"/>
    </xf>
    <xf numFmtId="4" fontId="42" fillId="34" borderId="137" xfId="3" applyNumberFormat="1" applyFont="1" applyFill="1" applyBorder="1" applyAlignment="1" applyProtection="1">
      <alignment vertical="center"/>
    </xf>
    <xf numFmtId="0" fontId="62" fillId="73" borderId="137" xfId="3" applyFont="1" applyFill="1" applyBorder="1" applyAlignment="1" applyProtection="1">
      <alignment horizontal="center" vertical="center"/>
    </xf>
    <xf numFmtId="0" fontId="51" fillId="0" borderId="133" xfId="3" applyFont="1" applyBorder="1" applyAlignment="1" applyProtection="1">
      <alignment vertical="center"/>
    </xf>
    <xf numFmtId="0" fontId="51" fillId="0" borderId="133" xfId="3" applyFont="1" applyFill="1" applyBorder="1" applyAlignment="1" applyProtection="1">
      <alignment horizontal="right" vertical="center"/>
    </xf>
    <xf numFmtId="10" fontId="45" fillId="0" borderId="133" xfId="1" applyNumberFormat="1" applyFont="1" applyFill="1" applyBorder="1" applyAlignment="1" applyProtection="1">
      <alignment horizontal="center" vertical="center"/>
    </xf>
    <xf numFmtId="0" fontId="43" fillId="0" borderId="138" xfId="3" applyFont="1" applyBorder="1" applyAlignment="1" applyProtection="1">
      <alignment vertical="center"/>
    </xf>
    <xf numFmtId="0" fontId="43" fillId="0" borderId="108" xfId="3" applyFont="1" applyBorder="1" applyAlignment="1" applyProtection="1">
      <alignment vertical="center"/>
    </xf>
    <xf numFmtId="0" fontId="43" fillId="0" borderId="115" xfId="3" applyFont="1" applyBorder="1" applyAlignment="1" applyProtection="1">
      <alignment horizontal="center" vertical="center"/>
    </xf>
    <xf numFmtId="0" fontId="43" fillId="0" borderId="82" xfId="3" applyFont="1" applyBorder="1" applyAlignment="1" applyProtection="1">
      <alignment horizontal="center" vertical="center"/>
    </xf>
    <xf numFmtId="4" fontId="43" fillId="0" borderId="115" xfId="3" applyNumberFormat="1" applyFont="1" applyBorder="1" applyAlignment="1" applyProtection="1">
      <alignment vertical="center"/>
    </xf>
    <xf numFmtId="4" fontId="43" fillId="0" borderId="83" xfId="3" applyNumberFormat="1" applyFont="1" applyBorder="1" applyAlignment="1" applyProtection="1">
      <alignment vertical="center"/>
    </xf>
    <xf numFmtId="4" fontId="43" fillId="0" borderId="82" xfId="3" applyNumberFormat="1" applyFont="1" applyBorder="1" applyAlignment="1" applyProtection="1">
      <alignment vertical="center"/>
    </xf>
    <xf numFmtId="0" fontId="43" fillId="0" borderId="139" xfId="3" applyFont="1" applyBorder="1" applyAlignment="1" applyProtection="1">
      <alignment vertical="center"/>
    </xf>
    <xf numFmtId="0" fontId="43" fillId="0" borderId="138" xfId="3" applyFont="1" applyBorder="1" applyAlignment="1" applyProtection="1">
      <alignment horizontal="center" vertical="center"/>
    </xf>
    <xf numFmtId="0" fontId="43" fillId="0" borderId="107" xfId="3" applyFont="1" applyBorder="1" applyAlignment="1" applyProtection="1">
      <alignment vertical="center"/>
    </xf>
    <xf numFmtId="0" fontId="43" fillId="0" borderId="108" xfId="3" applyFont="1" applyBorder="1" applyAlignment="1" applyProtection="1">
      <alignment horizontal="center" vertical="center"/>
    </xf>
    <xf numFmtId="0" fontId="43" fillId="0" borderId="86" xfId="3" applyFont="1" applyBorder="1" applyAlignment="1" applyProtection="1">
      <alignment vertical="center"/>
    </xf>
    <xf numFmtId="0" fontId="43" fillId="0" borderId="84" xfId="3" applyFont="1" applyBorder="1" applyAlignment="1" applyProtection="1">
      <alignment vertical="center"/>
    </xf>
    <xf numFmtId="0" fontId="43" fillId="0" borderId="84" xfId="3" applyFont="1" applyBorder="1" applyAlignment="1" applyProtection="1">
      <alignment horizontal="center" vertical="center"/>
    </xf>
    <xf numFmtId="4" fontId="43" fillId="0" borderId="138" xfId="3" applyNumberFormat="1" applyFont="1" applyBorder="1" applyAlignment="1" applyProtection="1">
      <alignment vertical="center"/>
    </xf>
    <xf numFmtId="4" fontId="43" fillId="0" borderId="108" xfId="3" applyNumberFormat="1" applyFont="1" applyBorder="1" applyAlignment="1" applyProtection="1">
      <alignment vertical="center"/>
    </xf>
    <xf numFmtId="4" fontId="43" fillId="0" borderId="84" xfId="3" applyNumberFormat="1" applyFont="1" applyBorder="1" applyAlignment="1" applyProtection="1">
      <alignment vertical="center"/>
    </xf>
    <xf numFmtId="10" fontId="43" fillId="0" borderId="115" xfId="1" applyNumberFormat="1" applyFont="1" applyBorder="1" applyAlignment="1" applyProtection="1">
      <alignment horizontal="center" vertical="center"/>
    </xf>
    <xf numFmtId="10" fontId="43" fillId="0" borderId="83" xfId="1" applyNumberFormat="1" applyFont="1" applyBorder="1" applyAlignment="1" applyProtection="1">
      <alignment horizontal="center" vertical="center"/>
    </xf>
    <xf numFmtId="10" fontId="43" fillId="0" borderId="82" xfId="1" applyNumberFormat="1" applyFont="1" applyBorder="1" applyAlignment="1" applyProtection="1">
      <alignment horizontal="center" vertical="center"/>
    </xf>
    <xf numFmtId="10" fontId="42" fillId="34" borderId="135" xfId="1" applyNumberFormat="1" applyFont="1" applyFill="1" applyBorder="1" applyAlignment="1" applyProtection="1">
      <alignment horizontal="center" vertical="center"/>
    </xf>
    <xf numFmtId="10" fontId="45" fillId="0" borderId="101" xfId="1" applyNumberFormat="1" applyFont="1" applyFill="1" applyBorder="1" applyAlignment="1" applyProtection="1">
      <alignment horizontal="left" vertical="center" indent="2"/>
    </xf>
    <xf numFmtId="0" fontId="45" fillId="0" borderId="137" xfId="9114" applyFont="1" applyFill="1" applyBorder="1" applyAlignment="1" applyProtection="1">
      <alignment horizontal="left" vertical="center"/>
    </xf>
    <xf numFmtId="0" fontId="45" fillId="0" borderId="134" xfId="9114" applyFont="1" applyFill="1" applyBorder="1" applyAlignment="1" applyProtection="1">
      <alignment horizontal="left" vertical="center"/>
    </xf>
    <xf numFmtId="0" fontId="45" fillId="0" borderId="0" xfId="9114" applyFont="1" applyFill="1" applyBorder="1" applyAlignment="1" applyProtection="1">
      <alignment horizontal="right" vertical="center" wrapText="1"/>
    </xf>
    <xf numFmtId="3" fontId="51" fillId="0" borderId="0" xfId="113" applyNumberFormat="1" applyFont="1" applyBorder="1" applyAlignment="1" applyProtection="1">
      <alignment horizontal="center" vertical="center"/>
    </xf>
    <xf numFmtId="3" fontId="58" fillId="0" borderId="0" xfId="113" applyNumberFormat="1" applyFont="1" applyBorder="1" applyAlignment="1" applyProtection="1">
      <alignment horizontal="center" vertical="center"/>
    </xf>
    <xf numFmtId="43" fontId="43" fillId="0" borderId="0" xfId="3" applyNumberFormat="1" applyFont="1" applyAlignment="1" applyProtection="1">
      <alignment vertical="center"/>
    </xf>
    <xf numFmtId="0" fontId="77" fillId="0" borderId="133" xfId="3" applyFont="1" applyFill="1" applyBorder="1" applyAlignment="1" applyProtection="1">
      <alignment horizontal="right" vertical="center"/>
    </xf>
    <xf numFmtId="0" fontId="60" fillId="0" borderId="0" xfId="3" applyFont="1" applyBorder="1" applyAlignment="1" applyProtection="1">
      <alignment horizontal="center" vertical="center"/>
    </xf>
    <xf numFmtId="0" fontId="48" fillId="0" borderId="0" xfId="107" applyFont="1" applyAlignment="1" applyProtection="1">
      <alignment horizontal="center" vertical="center"/>
    </xf>
    <xf numFmtId="0" fontId="109" fillId="73" borderId="137" xfId="3" applyFont="1" applyFill="1" applyBorder="1" applyAlignment="1" applyProtection="1">
      <alignment horizontal="center" vertical="center"/>
    </xf>
    <xf numFmtId="0" fontId="45" fillId="0" borderId="0" xfId="3" applyFont="1" applyBorder="1" applyAlignment="1" applyProtection="1">
      <alignment horizontal="center" vertical="center"/>
    </xf>
    <xf numFmtId="0" fontId="45" fillId="0" borderId="0" xfId="3" applyFont="1" applyAlignment="1" applyProtection="1">
      <alignment horizontal="center" vertical="center"/>
    </xf>
    <xf numFmtId="0" fontId="48" fillId="34" borderId="137" xfId="3" applyFont="1" applyFill="1" applyBorder="1" applyAlignment="1" applyProtection="1">
      <alignment horizontal="center" vertical="center"/>
    </xf>
    <xf numFmtId="0" fontId="77" fillId="0" borderId="133" xfId="3" applyFont="1" applyFill="1" applyBorder="1" applyAlignment="1" applyProtection="1">
      <alignment horizontal="center" vertical="center"/>
    </xf>
    <xf numFmtId="0" fontId="60" fillId="0" borderId="76" xfId="3" applyFont="1" applyBorder="1" applyAlignment="1" applyProtection="1">
      <alignment horizontal="center" vertical="center"/>
    </xf>
    <xf numFmtId="0" fontId="77" fillId="0" borderId="133" xfId="3" applyFont="1" applyBorder="1" applyAlignment="1" applyProtection="1">
      <alignment horizontal="center" vertical="center"/>
    </xf>
    <xf numFmtId="0" fontId="60" fillId="0" borderId="0" xfId="3" applyFont="1" applyFill="1" applyBorder="1" applyAlignment="1" applyProtection="1">
      <alignment horizontal="center" vertical="center"/>
    </xf>
    <xf numFmtId="0" fontId="60" fillId="0" borderId="133" xfId="3" applyFont="1" applyBorder="1" applyAlignment="1" applyProtection="1">
      <alignment horizontal="center" vertical="center"/>
    </xf>
    <xf numFmtId="0" fontId="109" fillId="68" borderId="76" xfId="3" applyFont="1" applyFill="1" applyBorder="1" applyAlignment="1" applyProtection="1">
      <alignment horizontal="center" vertical="center"/>
    </xf>
    <xf numFmtId="0" fontId="63" fillId="0" borderId="77" xfId="3" applyFont="1" applyBorder="1" applyAlignment="1" applyProtection="1">
      <alignment horizontal="right" vertical="center"/>
    </xf>
    <xf numFmtId="0" fontId="51" fillId="0" borderId="132" xfId="3" applyFont="1" applyBorder="1" applyAlignment="1" applyProtection="1">
      <alignment vertical="center"/>
    </xf>
    <xf numFmtId="0" fontId="51" fillId="0" borderId="133" xfId="3" applyFont="1" applyBorder="1" applyAlignment="1" applyProtection="1">
      <alignment horizontal="right" vertical="center"/>
    </xf>
    <xf numFmtId="0" fontId="43" fillId="0" borderId="162" xfId="0" applyFont="1" applyBorder="1" applyAlignment="1" applyProtection="1">
      <alignment horizontal="center" vertical="center"/>
    </xf>
    <xf numFmtId="0" fontId="43" fillId="0" borderId="163" xfId="0" applyFont="1" applyBorder="1" applyAlignment="1" applyProtection="1">
      <alignment horizontal="left" vertical="center"/>
    </xf>
    <xf numFmtId="0" fontId="43" fillId="0" borderId="0" xfId="0" applyFont="1" applyBorder="1" applyAlignment="1" applyProtection="1">
      <alignment horizontal="center" vertical="center"/>
    </xf>
    <xf numFmtId="0" fontId="65" fillId="0" borderId="163" xfId="97" applyFont="1" applyFill="1" applyBorder="1" applyAlignment="1" applyProtection="1">
      <alignment horizontal="left" vertical="center"/>
    </xf>
    <xf numFmtId="0" fontId="43" fillId="0" borderId="162" xfId="0" applyFont="1" applyBorder="1" applyAlignment="1" applyProtection="1">
      <alignment horizontal="right" vertical="center"/>
    </xf>
    <xf numFmtId="3" fontId="43" fillId="0" borderId="163" xfId="0" applyNumberFormat="1" applyFont="1" applyFill="1" applyBorder="1" applyAlignment="1" applyProtection="1">
      <alignment horizontal="center" vertical="center"/>
    </xf>
    <xf numFmtId="0" fontId="43" fillId="0" borderId="163" xfId="0" applyFont="1" applyFill="1" applyBorder="1" applyAlignment="1" applyProtection="1">
      <alignment horizontal="center" vertical="center"/>
    </xf>
    <xf numFmtId="0" fontId="47" fillId="0" borderId="163" xfId="0" applyFont="1" applyBorder="1" applyAlignment="1" applyProtection="1">
      <alignment horizontal="right" vertical="center"/>
    </xf>
    <xf numFmtId="0" fontId="43" fillId="0" borderId="151" xfId="0" applyFont="1" applyBorder="1" applyAlignment="1" applyProtection="1">
      <alignment horizontal="left" vertical="center"/>
    </xf>
    <xf numFmtId="0" fontId="43" fillId="0" borderId="159" xfId="0" applyFont="1" applyBorder="1" applyAlignment="1" applyProtection="1">
      <alignment horizontal="left" vertical="center"/>
    </xf>
    <xf numFmtId="0" fontId="43" fillId="0" borderId="161" xfId="0" applyFont="1" applyBorder="1" applyAlignment="1" applyProtection="1">
      <alignment horizontal="center" vertical="center"/>
    </xf>
    <xf numFmtId="0" fontId="43" fillId="0" borderId="152" xfId="0" applyFont="1" applyBorder="1" applyAlignment="1" applyProtection="1">
      <alignment horizontal="right" vertical="center"/>
    </xf>
    <xf numFmtId="0" fontId="47" fillId="0" borderId="151" xfId="0" applyFont="1" applyBorder="1" applyAlignment="1" applyProtection="1">
      <alignment horizontal="right" vertical="center"/>
    </xf>
    <xf numFmtId="0" fontId="47" fillId="0" borderId="159" xfId="0" applyFont="1" applyBorder="1" applyAlignment="1" applyProtection="1">
      <alignment horizontal="right" vertical="center"/>
    </xf>
    <xf numFmtId="0" fontId="43" fillId="0" borderId="151" xfId="0" applyFont="1" applyFill="1" applyBorder="1" applyAlignment="1" applyProtection="1">
      <alignment horizontal="center" vertical="center"/>
    </xf>
    <xf numFmtId="0" fontId="43" fillId="0" borderId="159" xfId="0" applyFont="1" applyFill="1" applyBorder="1" applyAlignment="1" applyProtection="1">
      <alignment horizontal="center" vertical="center"/>
    </xf>
    <xf numFmtId="0" fontId="43" fillId="0" borderId="0" xfId="0" applyFont="1" applyAlignment="1" applyProtection="1">
      <alignment horizontal="center" vertical="center"/>
    </xf>
    <xf numFmtId="10" fontId="43" fillId="0" borderId="0" xfId="1" applyNumberFormat="1" applyFont="1" applyAlignment="1" applyProtection="1">
      <alignment horizontal="center" vertical="center"/>
    </xf>
    <xf numFmtId="0" fontId="65" fillId="0" borderId="152" xfId="97" applyFont="1" applyFill="1" applyBorder="1" applyAlignment="1" applyProtection="1">
      <alignment vertical="center"/>
    </xf>
    <xf numFmtId="0" fontId="65" fillId="0" borderId="151" xfId="97" applyFont="1" applyFill="1" applyBorder="1" applyAlignment="1" applyProtection="1">
      <alignment vertical="center"/>
    </xf>
    <xf numFmtId="164" fontId="43" fillId="0" borderId="151" xfId="50" applyFont="1" applyFill="1" applyBorder="1" applyAlignment="1" applyProtection="1">
      <alignment vertical="center"/>
    </xf>
    <xf numFmtId="0" fontId="71" fillId="0" borderId="151" xfId="97" applyFont="1" applyFill="1" applyBorder="1" applyAlignment="1" applyProtection="1">
      <alignment horizontal="center" vertical="center"/>
    </xf>
    <xf numFmtId="164" fontId="43" fillId="0" borderId="153" xfId="50" applyFont="1" applyFill="1" applyBorder="1" applyAlignment="1" applyProtection="1">
      <alignment vertical="center"/>
    </xf>
    <xf numFmtId="0" fontId="65" fillId="0" borderId="162" xfId="97" applyFont="1" applyFill="1" applyBorder="1" applyAlignment="1" applyProtection="1">
      <alignment vertical="center"/>
    </xf>
    <xf numFmtId="0" fontId="65" fillId="0" borderId="163" xfId="97" applyFont="1" applyFill="1" applyBorder="1" applyAlignment="1" applyProtection="1">
      <alignment vertical="center"/>
    </xf>
    <xf numFmtId="164" fontId="43" fillId="0" borderId="163" xfId="50" applyFont="1" applyFill="1" applyBorder="1" applyAlignment="1" applyProtection="1">
      <alignment vertical="center"/>
    </xf>
    <xf numFmtId="0" fontId="71" fillId="0" borderId="163" xfId="97" applyFont="1" applyFill="1" applyBorder="1" applyAlignment="1" applyProtection="1">
      <alignment horizontal="center" vertical="center"/>
    </xf>
    <xf numFmtId="164" fontId="43" fillId="0" borderId="164" xfId="50" applyFont="1" applyFill="1" applyBorder="1" applyAlignment="1" applyProtection="1">
      <alignment vertical="center"/>
    </xf>
    <xf numFmtId="0" fontId="65" fillId="0" borderId="161" xfId="97" applyFont="1" applyFill="1" applyBorder="1" applyAlignment="1" applyProtection="1">
      <alignment vertical="center"/>
    </xf>
    <xf numFmtId="0" fontId="65" fillId="0" borderId="159" xfId="97" applyFont="1" applyFill="1" applyBorder="1" applyAlignment="1" applyProtection="1">
      <alignment vertical="center"/>
    </xf>
    <xf numFmtId="164" fontId="43" fillId="0" borderId="159" xfId="50" applyFont="1" applyFill="1" applyBorder="1" applyAlignment="1" applyProtection="1">
      <alignment vertical="center"/>
    </xf>
    <xf numFmtId="0" fontId="71" fillId="0" borderId="159" xfId="97" applyFont="1" applyFill="1" applyBorder="1" applyAlignment="1" applyProtection="1">
      <alignment horizontal="center" vertical="center"/>
    </xf>
    <xf numFmtId="164" fontId="43" fillId="0" borderId="160" xfId="50" applyFont="1" applyFill="1" applyBorder="1" applyAlignment="1" applyProtection="1">
      <alignment vertical="center"/>
    </xf>
    <xf numFmtId="0" fontId="45" fillId="0" borderId="97" xfId="9114" applyFont="1" applyFill="1" applyBorder="1" applyAlignment="1" applyProtection="1">
      <alignment vertical="center"/>
    </xf>
    <xf numFmtId="0" fontId="45" fillId="0" borderId="73" xfId="9114" applyFont="1" applyFill="1" applyBorder="1" applyAlignment="1" applyProtection="1">
      <alignment vertical="center"/>
    </xf>
    <xf numFmtId="17" fontId="43" fillId="0" borderId="134" xfId="9114" applyNumberFormat="1" applyFont="1" applyBorder="1" applyAlignment="1" applyProtection="1">
      <alignment horizontal="center" vertical="center"/>
    </xf>
    <xf numFmtId="3" fontId="43" fillId="0" borderId="137" xfId="9114" applyNumberFormat="1" applyFont="1" applyBorder="1" applyAlignment="1" applyProtection="1">
      <alignment horizontal="center" vertical="center"/>
    </xf>
    <xf numFmtId="17" fontId="43" fillId="0" borderId="203" xfId="9114" applyNumberFormat="1" applyFont="1" applyBorder="1" applyAlignment="1" applyProtection="1">
      <alignment horizontal="center" vertical="center"/>
    </xf>
    <xf numFmtId="0" fontId="45" fillId="0" borderId="97" xfId="9114" applyFont="1" applyFill="1" applyBorder="1" applyAlignment="1" applyProtection="1">
      <alignment horizontal="left" vertical="center"/>
    </xf>
    <xf numFmtId="0" fontId="45" fillId="0" borderId="73" xfId="9114" applyFont="1" applyFill="1" applyBorder="1" applyAlignment="1" applyProtection="1">
      <alignment horizontal="left" vertical="center"/>
    </xf>
    <xf numFmtId="209" fontId="67" fillId="0" borderId="30" xfId="1112" applyNumberFormat="1" applyFont="1" applyFill="1" applyBorder="1" applyAlignment="1" applyProtection="1">
      <alignment horizontal="left" vertical="center" wrapText="1"/>
    </xf>
    <xf numFmtId="43" fontId="51" fillId="0" borderId="0" xfId="113" applyNumberFormat="1" applyFont="1" applyAlignment="1" applyProtection="1">
      <alignment vertical="center"/>
    </xf>
    <xf numFmtId="0" fontId="43" fillId="0" borderId="22" xfId="0" applyFont="1" applyFill="1" applyBorder="1" applyAlignment="1" applyProtection="1">
      <alignment horizontal="left" vertical="center"/>
    </xf>
    <xf numFmtId="0" fontId="43" fillId="0" borderId="73" xfId="0" applyFont="1" applyFill="1" applyBorder="1" applyAlignment="1" applyProtection="1">
      <alignment horizontal="left" vertical="center"/>
    </xf>
    <xf numFmtId="0" fontId="45" fillId="0" borderId="151" xfId="0" applyFont="1" applyFill="1" applyBorder="1" applyAlignment="1" applyProtection="1">
      <alignment horizontal="center" vertical="center"/>
    </xf>
    <xf numFmtId="0" fontId="45" fillId="0" borderId="163" xfId="0" applyFont="1" applyFill="1" applyBorder="1" applyAlignment="1" applyProtection="1">
      <alignment horizontal="center" vertical="center"/>
    </xf>
    <xf numFmtId="0" fontId="45" fillId="0" borderId="159" xfId="0" applyFont="1" applyFill="1" applyBorder="1" applyAlignment="1" applyProtection="1">
      <alignment horizontal="center" vertical="center"/>
    </xf>
    <xf numFmtId="10" fontId="63" fillId="0" borderId="0" xfId="113" applyNumberFormat="1" applyFont="1" applyFill="1" applyBorder="1" applyAlignment="1" applyProtection="1">
      <alignment horizontal="center" vertical="center"/>
    </xf>
    <xf numFmtId="0" fontId="60" fillId="0" borderId="15" xfId="9115" applyFont="1" applyBorder="1" applyAlignment="1" applyProtection="1">
      <alignment horizontal="left" vertical="center" indent="1"/>
    </xf>
    <xf numFmtId="0" fontId="60" fillId="0" borderId="77" xfId="9115" applyFont="1" applyBorder="1" applyAlignment="1" applyProtection="1">
      <alignment horizontal="left" vertical="center" indent="1"/>
    </xf>
    <xf numFmtId="10" fontId="37" fillId="86" borderId="73" xfId="777" applyNumberFormat="1" applyFont="1" applyFill="1" applyBorder="1" applyAlignment="1" applyProtection="1">
      <alignment horizontal="center" vertical="center"/>
    </xf>
    <xf numFmtId="10" fontId="81" fillId="86" borderId="98" xfId="777" applyNumberFormat="1" applyFont="1" applyFill="1" applyBorder="1" applyAlignment="1" applyProtection="1">
      <alignment horizontal="center" vertical="center"/>
    </xf>
    <xf numFmtId="0" fontId="1" fillId="0" borderId="0" xfId="9116" applyFont="1" applyAlignment="1" applyProtection="1">
      <alignment vertical="center"/>
    </xf>
    <xf numFmtId="17" fontId="1" fillId="0" borderId="0" xfId="9116" applyNumberFormat="1" applyFont="1" applyAlignment="1" applyProtection="1">
      <alignment vertical="center"/>
    </xf>
    <xf numFmtId="0" fontId="68" fillId="34" borderId="92" xfId="1112" applyFont="1" applyFill="1" applyBorder="1" applyAlignment="1" applyProtection="1">
      <alignment horizontal="center" vertical="center"/>
    </xf>
    <xf numFmtId="0" fontId="68" fillId="34" borderId="81" xfId="1112" applyFont="1" applyFill="1" applyBorder="1" applyAlignment="1" applyProtection="1">
      <alignment horizontal="center" vertical="center"/>
    </xf>
    <xf numFmtId="0" fontId="68" fillId="34" borderId="92" xfId="1112" applyFont="1" applyFill="1" applyBorder="1" applyAlignment="1" applyProtection="1">
      <alignment horizontal="center" vertical="center" wrapText="1"/>
    </xf>
    <xf numFmtId="0" fontId="51" fillId="34" borderId="81" xfId="97" applyFont="1" applyFill="1" applyBorder="1" applyAlignment="1" applyProtection="1">
      <alignment horizontal="center" vertical="center"/>
    </xf>
    <xf numFmtId="0" fontId="51" fillId="34" borderId="14" xfId="97" applyFont="1" applyFill="1" applyBorder="1" applyAlignment="1" applyProtection="1">
      <alignment horizontal="center" vertical="center"/>
    </xf>
    <xf numFmtId="0" fontId="59" fillId="0" borderId="0" xfId="97" applyFont="1" applyFill="1" applyBorder="1" applyAlignment="1" applyProtection="1">
      <alignment horizontal="right" vertical="center"/>
    </xf>
    <xf numFmtId="0" fontId="51" fillId="34" borderId="92" xfId="97" applyFont="1" applyFill="1" applyBorder="1" applyAlignment="1" applyProtection="1">
      <alignment horizontal="center" vertical="center"/>
    </xf>
    <xf numFmtId="0" fontId="59" fillId="0" borderId="76" xfId="97" applyFont="1" applyFill="1" applyBorder="1" applyAlignment="1" applyProtection="1">
      <alignment horizontal="right" vertical="center"/>
    </xf>
    <xf numFmtId="0" fontId="42" fillId="0" borderId="93" xfId="0" applyFont="1" applyBorder="1" applyAlignment="1" applyProtection="1">
      <alignment horizontal="center" vertical="center" wrapText="1"/>
    </xf>
    <xf numFmtId="0" fontId="42" fillId="0" borderId="92" xfId="0" applyFont="1" applyBorder="1" applyAlignment="1" applyProtection="1">
      <alignment horizontal="center" vertical="center" wrapText="1"/>
    </xf>
    <xf numFmtId="0" fontId="42" fillId="0" borderId="92" xfId="0" applyFont="1" applyBorder="1" applyAlignment="1" applyProtection="1">
      <alignment horizontal="center" vertical="center"/>
    </xf>
    <xf numFmtId="49" fontId="45" fillId="0" borderId="0" xfId="0" applyNumberFormat="1" applyFont="1" applyBorder="1" applyAlignment="1">
      <alignment horizontal="right" vertical="center"/>
    </xf>
    <xf numFmtId="0" fontId="42" fillId="0" borderId="92" xfId="0" applyFont="1" applyBorder="1" applyAlignment="1">
      <alignment horizontal="center" vertical="center" wrapText="1"/>
    </xf>
    <xf numFmtId="0" fontId="42" fillId="0" borderId="92" xfId="0" applyFont="1" applyFill="1" applyBorder="1" applyAlignment="1">
      <alignment horizontal="center" vertical="center" wrapText="1"/>
    </xf>
    <xf numFmtId="0" fontId="42" fillId="0" borderId="60" xfId="1135" applyFont="1" applyBorder="1" applyAlignment="1" applyProtection="1">
      <alignment horizontal="center" vertical="center" wrapText="1"/>
    </xf>
    <xf numFmtId="0" fontId="43" fillId="0" borderId="63" xfId="1135" applyFont="1" applyBorder="1" applyAlignment="1" applyProtection="1">
      <alignment vertical="center" wrapText="1"/>
    </xf>
    <xf numFmtId="0" fontId="42" fillId="0" borderId="43" xfId="1135" applyFont="1" applyBorder="1" applyAlignment="1" applyProtection="1">
      <alignment horizontal="center" vertical="center" wrapText="1"/>
    </xf>
    <xf numFmtId="0" fontId="42" fillId="0" borderId="14" xfId="1135" applyFont="1" applyBorder="1" applyAlignment="1" applyProtection="1">
      <alignment horizontal="center" vertical="center" wrapText="1"/>
    </xf>
    <xf numFmtId="0" fontId="43" fillId="0" borderId="43" xfId="1135" applyFont="1" applyBorder="1" applyAlignment="1" applyProtection="1">
      <alignment vertical="center" wrapText="1"/>
    </xf>
    <xf numFmtId="0" fontId="42" fillId="34" borderId="81" xfId="3" applyFont="1" applyFill="1" applyBorder="1" applyAlignment="1" applyProtection="1">
      <alignment horizontal="center" vertical="center"/>
    </xf>
    <xf numFmtId="0" fontId="45" fillId="0" borderId="101" xfId="3" applyFont="1" applyBorder="1" applyAlignment="1" applyProtection="1">
      <alignment horizontal="left" vertical="center"/>
    </xf>
    <xf numFmtId="0" fontId="62" fillId="73" borderId="73" xfId="3" applyFont="1" applyFill="1" applyBorder="1" applyAlignment="1" applyProtection="1">
      <alignment horizontal="center" vertical="center"/>
    </xf>
    <xf numFmtId="0" fontId="42" fillId="34" borderId="14" xfId="3" applyFont="1" applyFill="1" applyBorder="1" applyAlignment="1" applyProtection="1">
      <alignment horizontal="center" vertical="center"/>
    </xf>
    <xf numFmtId="0" fontId="59" fillId="0" borderId="0" xfId="113" applyFont="1" applyBorder="1" applyAlignment="1" applyProtection="1">
      <alignment horizontal="center" vertical="center"/>
    </xf>
    <xf numFmtId="0" fontId="51" fillId="0" borderId="97" xfId="9116" applyFont="1" applyBorder="1" applyAlignment="1" applyProtection="1">
      <alignment horizontal="center" vertical="center"/>
    </xf>
    <xf numFmtId="0" fontId="51" fillId="0" borderId="101" xfId="9115" applyFont="1" applyBorder="1" applyAlignment="1" applyProtection="1">
      <alignment horizontal="center" vertical="center"/>
    </xf>
    <xf numFmtId="3" fontId="43" fillId="0" borderId="0" xfId="0" applyNumberFormat="1" applyFont="1" applyAlignment="1" applyProtection="1">
      <alignment horizontal="center" vertical="center"/>
    </xf>
    <xf numFmtId="0" fontId="42" fillId="0" borderId="93" xfId="0" applyFont="1" applyBorder="1" applyAlignment="1" applyProtection="1">
      <alignment horizontal="center" vertical="center" wrapText="1"/>
    </xf>
    <xf numFmtId="0" fontId="42" fillId="0" borderId="92" xfId="0" applyFont="1" applyBorder="1" applyAlignment="1" applyProtection="1">
      <alignment horizontal="center" vertical="center" wrapText="1"/>
    </xf>
    <xf numFmtId="0" fontId="67" fillId="0" borderId="30" xfId="1112" applyFont="1" applyFill="1" applyBorder="1" applyAlignment="1" applyProtection="1">
      <alignment horizontal="center" vertical="center"/>
    </xf>
    <xf numFmtId="0" fontId="67" fillId="0" borderId="30" xfId="1112" applyFont="1" applyFill="1" applyBorder="1" applyAlignment="1" applyProtection="1">
      <alignment horizontal="center" vertical="center" wrapText="1"/>
    </xf>
    <xf numFmtId="0" fontId="67" fillId="0" borderId="30" xfId="1112" applyFont="1" applyFill="1" applyBorder="1" applyAlignment="1" applyProtection="1">
      <alignment horizontal="left" vertical="center" wrapText="1"/>
    </xf>
    <xf numFmtId="0" fontId="43" fillId="0" borderId="0" xfId="0" applyFont="1" applyFill="1" applyAlignment="1" applyProtection="1">
      <alignment horizontal="center" vertical="center"/>
    </xf>
    <xf numFmtId="0" fontId="68" fillId="0" borderId="0" xfId="1112" applyFont="1" applyFill="1" applyBorder="1" applyAlignment="1" applyProtection="1">
      <alignment horizontal="center" vertical="center"/>
    </xf>
    <xf numFmtId="49" fontId="58" fillId="0" borderId="21" xfId="0" applyNumberFormat="1" applyFont="1" applyFill="1" applyBorder="1" applyAlignment="1" applyProtection="1">
      <alignment horizontal="right" vertical="center"/>
    </xf>
    <xf numFmtId="49" fontId="63" fillId="0" borderId="22" xfId="0" applyNumberFormat="1" applyFont="1" applyFill="1" applyBorder="1" applyAlignment="1" applyProtection="1">
      <alignment horizontal="right" vertical="center"/>
    </xf>
    <xf numFmtId="49" fontId="58" fillId="0" borderId="13" xfId="0" applyNumberFormat="1" applyFont="1" applyFill="1" applyBorder="1" applyAlignment="1" applyProtection="1">
      <alignment horizontal="right" vertical="center"/>
    </xf>
    <xf numFmtId="49" fontId="63" fillId="0" borderId="69" xfId="0" applyNumberFormat="1" applyFont="1" applyFill="1" applyBorder="1" applyAlignment="1" applyProtection="1">
      <alignment horizontal="right" vertical="center"/>
    </xf>
    <xf numFmtId="49" fontId="58" fillId="0" borderId="86" xfId="0" applyNumberFormat="1" applyFont="1" applyFill="1" applyBorder="1" applyAlignment="1" applyProtection="1">
      <alignment horizontal="right" vertical="center"/>
    </xf>
    <xf numFmtId="49" fontId="63" fillId="0" borderId="84" xfId="0" applyNumberFormat="1" applyFont="1" applyFill="1" applyBorder="1" applyAlignment="1" applyProtection="1">
      <alignment horizontal="right" vertical="center"/>
    </xf>
    <xf numFmtId="3" fontId="42" fillId="0" borderId="76" xfId="214" applyNumberFormat="1" applyFont="1" applyFill="1" applyBorder="1" applyAlignment="1" applyProtection="1">
      <alignment horizontal="right" vertical="center" indent="1"/>
    </xf>
    <xf numFmtId="164" fontId="42" fillId="0" borderId="76" xfId="0" applyNumberFormat="1" applyFont="1" applyFill="1" applyBorder="1" applyAlignment="1" applyProtection="1">
      <alignment horizontal="center" vertical="center"/>
    </xf>
    <xf numFmtId="0" fontId="48" fillId="0" borderId="78" xfId="0" applyFont="1" applyFill="1" applyBorder="1" applyAlignment="1" applyProtection="1">
      <alignment horizontal="left" vertical="center" indent="1"/>
    </xf>
    <xf numFmtId="0" fontId="68" fillId="0" borderId="0" xfId="1112" applyFont="1" applyFill="1" applyBorder="1" applyAlignment="1" applyProtection="1">
      <alignment horizontal="right" vertical="center"/>
    </xf>
    <xf numFmtId="0" fontId="68" fillId="0" borderId="0" xfId="1112" applyFont="1" applyFill="1" applyBorder="1" applyAlignment="1" applyProtection="1">
      <alignment horizontal="left" vertical="center"/>
    </xf>
    <xf numFmtId="0" fontId="67" fillId="0" borderId="0" xfId="1112" applyFont="1" applyFill="1" applyBorder="1" applyAlignment="1" applyProtection="1">
      <alignment horizontal="center" vertical="center"/>
    </xf>
    <xf numFmtId="0" fontId="43" fillId="0" borderId="40" xfId="0" applyFont="1" applyFill="1" applyBorder="1" applyAlignment="1" applyProtection="1">
      <alignment horizontal="center" vertical="center"/>
    </xf>
    <xf numFmtId="49" fontId="63" fillId="0" borderId="41" xfId="0" applyNumberFormat="1" applyFont="1" applyFill="1" applyBorder="1" applyAlignment="1" applyProtection="1">
      <alignment horizontal="right" vertical="center"/>
    </xf>
    <xf numFmtId="0" fontId="43" fillId="0" borderId="41" xfId="0" applyFont="1" applyFill="1" applyBorder="1" applyAlignment="1" applyProtection="1">
      <alignment horizontal="left" vertical="center"/>
    </xf>
    <xf numFmtId="3" fontId="43" fillId="0" borderId="41" xfId="214" applyNumberFormat="1" applyFont="1" applyFill="1" applyBorder="1" applyAlignment="1" applyProtection="1">
      <alignment horizontal="right" vertical="center" indent="1"/>
    </xf>
    <xf numFmtId="3" fontId="42" fillId="0" borderId="41" xfId="214" applyNumberFormat="1" applyFont="1" applyFill="1" applyBorder="1" applyAlignment="1" applyProtection="1">
      <alignment horizontal="right" vertical="center" indent="1"/>
    </xf>
    <xf numFmtId="164" fontId="42" fillId="0" borderId="41" xfId="0" applyNumberFormat="1" applyFont="1" applyFill="1" applyBorder="1" applyAlignment="1" applyProtection="1">
      <alignment horizontal="center" vertical="center"/>
    </xf>
    <xf numFmtId="164" fontId="42" fillId="0" borderId="41" xfId="0" applyNumberFormat="1" applyFont="1" applyBorder="1" applyAlignment="1" applyProtection="1">
      <alignment horizontal="center" vertical="center"/>
    </xf>
    <xf numFmtId="0" fontId="48" fillId="0" borderId="42" xfId="0" applyFont="1" applyBorder="1" applyAlignment="1" applyProtection="1">
      <alignment horizontal="left" vertical="center" indent="1"/>
    </xf>
    <xf numFmtId="0" fontId="67" fillId="0" borderId="21" xfId="1112" applyFont="1" applyBorder="1" applyAlignment="1" applyProtection="1">
      <alignment horizontal="center" vertical="center"/>
    </xf>
    <xf numFmtId="49" fontId="63" fillId="0" borderId="22" xfId="0" applyNumberFormat="1" applyFont="1" applyBorder="1" applyAlignment="1" applyProtection="1">
      <alignment horizontal="right" vertical="center"/>
    </xf>
    <xf numFmtId="0" fontId="43" fillId="0" borderId="107" xfId="0" applyFont="1" applyBorder="1" applyAlignment="1" applyProtection="1">
      <alignment horizontal="center" vertical="center"/>
    </xf>
    <xf numFmtId="49" fontId="63" fillId="0" borderId="108" xfId="0" applyNumberFormat="1" applyFont="1" applyBorder="1" applyAlignment="1" applyProtection="1">
      <alignment horizontal="right" vertical="center"/>
    </xf>
    <xf numFmtId="0" fontId="43" fillId="0" borderId="108" xfId="0" applyFont="1" applyFill="1" applyBorder="1" applyAlignment="1" applyProtection="1">
      <alignment horizontal="left" vertical="center"/>
    </xf>
    <xf numFmtId="3" fontId="43" fillId="0" borderId="108" xfId="214" applyNumberFormat="1" applyFont="1" applyFill="1" applyBorder="1" applyAlignment="1" applyProtection="1">
      <alignment horizontal="right" vertical="center" indent="1"/>
    </xf>
    <xf numFmtId="49" fontId="63" fillId="0" borderId="84" xfId="0" applyNumberFormat="1" applyFont="1" applyBorder="1" applyAlignment="1" applyProtection="1">
      <alignment horizontal="right" vertical="center"/>
    </xf>
    <xf numFmtId="3" fontId="68" fillId="0" borderId="99" xfId="1112" applyNumberFormat="1" applyFont="1" applyFill="1" applyBorder="1" applyAlignment="1" applyProtection="1">
      <alignment horizontal="center" vertical="center"/>
    </xf>
    <xf numFmtId="164" fontId="42" fillId="0" borderId="99" xfId="0" applyNumberFormat="1" applyFont="1" applyFill="1" applyBorder="1" applyAlignment="1" applyProtection="1">
      <alignment horizontal="center" vertical="center"/>
    </xf>
    <xf numFmtId="164" fontId="42" fillId="0" borderId="99" xfId="0" applyNumberFormat="1" applyFont="1" applyBorder="1" applyAlignment="1" applyProtection="1">
      <alignment horizontal="center" vertical="center"/>
    </xf>
    <xf numFmtId="0" fontId="48" fillId="0" borderId="100" xfId="0" applyFont="1" applyBorder="1" applyAlignment="1" applyProtection="1">
      <alignment horizontal="left" vertical="center" indent="1"/>
    </xf>
    <xf numFmtId="164" fontId="43" fillId="0" borderId="0" xfId="0" applyNumberFormat="1" applyFont="1" applyAlignment="1" applyProtection="1">
      <alignment horizontal="center" vertical="center"/>
    </xf>
    <xf numFmtId="43" fontId="43" fillId="0" borderId="0" xfId="0" applyNumberFormat="1" applyFont="1" applyAlignment="1" applyProtection="1">
      <alignment horizontal="center" vertical="center"/>
    </xf>
    <xf numFmtId="49" fontId="63" fillId="0" borderId="69" xfId="0" applyNumberFormat="1" applyFont="1" applyBorder="1" applyAlignment="1" applyProtection="1">
      <alignment horizontal="right" vertical="center"/>
    </xf>
    <xf numFmtId="49" fontId="84" fillId="0" borderId="0" xfId="0" applyNumberFormat="1" applyFont="1" applyFill="1" applyBorder="1" applyAlignment="1" applyProtection="1">
      <alignment horizontal="center" vertical="center"/>
    </xf>
    <xf numFmtId="0" fontId="85" fillId="0" borderId="0" xfId="0" applyFont="1" applyFill="1" applyBorder="1" applyAlignment="1" applyProtection="1">
      <alignment horizontal="left" vertical="center"/>
    </xf>
    <xf numFmtId="3" fontId="85" fillId="0" borderId="0" xfId="214" applyNumberFormat="1" applyFont="1" applyFill="1" applyBorder="1" applyAlignment="1" applyProtection="1">
      <alignment horizontal="right" vertical="center" indent="1"/>
    </xf>
    <xf numFmtId="0" fontId="86" fillId="0" borderId="0" xfId="0" applyFont="1" applyFill="1" applyBorder="1" applyAlignment="1" applyProtection="1">
      <alignment horizontal="left" vertical="center" indent="1"/>
    </xf>
    <xf numFmtId="0" fontId="85" fillId="0" borderId="0" xfId="0" applyFont="1" applyFill="1" applyBorder="1" applyAlignment="1" applyProtection="1">
      <alignment horizontal="center" vertical="center"/>
    </xf>
    <xf numFmtId="0" fontId="43" fillId="0" borderId="21" xfId="0" applyFont="1" applyFill="1" applyBorder="1" applyAlignment="1" applyProtection="1">
      <alignment horizontal="center" vertical="center"/>
    </xf>
    <xf numFmtId="3" fontId="67" fillId="0" borderId="22" xfId="1112" applyNumberFormat="1" applyFont="1" applyFill="1" applyBorder="1" applyAlignment="1" applyProtection="1">
      <alignment horizontal="center" vertical="center"/>
    </xf>
    <xf numFmtId="0" fontId="43" fillId="0" borderId="13" xfId="0" applyFont="1" applyFill="1" applyBorder="1" applyAlignment="1" applyProtection="1">
      <alignment horizontal="center" vertical="center"/>
    </xf>
    <xf numFmtId="3" fontId="67" fillId="0" borderId="69" xfId="1112" applyNumberFormat="1" applyFont="1" applyFill="1" applyBorder="1" applyAlignment="1" applyProtection="1">
      <alignment horizontal="center" vertical="center"/>
    </xf>
    <xf numFmtId="0" fontId="43" fillId="0" borderId="86" xfId="0" applyFont="1" applyFill="1" applyBorder="1" applyAlignment="1" applyProtection="1">
      <alignment horizontal="center" vertical="center"/>
    </xf>
    <xf numFmtId="3" fontId="67" fillId="0" borderId="84" xfId="1112" applyNumberFormat="1" applyFont="1" applyFill="1" applyBorder="1" applyAlignment="1" applyProtection="1">
      <alignment horizontal="center" vertical="center"/>
    </xf>
    <xf numFmtId="0" fontId="48" fillId="0" borderId="100" xfId="0" applyFont="1" applyFill="1" applyBorder="1" applyAlignment="1" applyProtection="1">
      <alignment horizontal="left" vertical="center" indent="1"/>
    </xf>
    <xf numFmtId="3" fontId="42" fillId="0" borderId="73" xfId="0" applyNumberFormat="1" applyFont="1" applyFill="1" applyBorder="1" applyAlignment="1" applyProtection="1">
      <alignment horizontal="center" vertical="center"/>
    </xf>
    <xf numFmtId="164" fontId="42" fillId="0" borderId="73" xfId="0" applyNumberFormat="1" applyFont="1" applyFill="1" applyBorder="1" applyAlignment="1" applyProtection="1">
      <alignment horizontal="center" vertical="center"/>
    </xf>
    <xf numFmtId="0" fontId="43" fillId="0" borderId="74" xfId="0" applyFont="1" applyFill="1" applyBorder="1" applyAlignment="1" applyProtection="1">
      <alignment horizontal="center" vertical="center"/>
    </xf>
    <xf numFmtId="0" fontId="43" fillId="0" borderId="13" xfId="0" applyFont="1" applyBorder="1" applyAlignment="1" applyProtection="1">
      <alignment vertical="center"/>
    </xf>
    <xf numFmtId="0" fontId="43" fillId="0" borderId="13" xfId="0" applyFont="1" applyFill="1" applyBorder="1" applyAlignment="1" applyProtection="1">
      <alignment vertical="center"/>
    </xf>
    <xf numFmtId="0" fontId="43" fillId="0" borderId="0" xfId="0" applyFont="1" applyFill="1" applyAlignment="1" applyProtection="1">
      <alignment vertical="center"/>
    </xf>
    <xf numFmtId="0" fontId="47" fillId="0" borderId="0" xfId="0" applyFont="1" applyFill="1" applyBorder="1" applyAlignment="1" applyProtection="1">
      <alignment horizontal="right" vertical="center"/>
    </xf>
    <xf numFmtId="9" fontId="43" fillId="0" borderId="0" xfId="0" applyNumberFormat="1" applyFont="1" applyFill="1" applyBorder="1" applyAlignment="1" applyProtection="1">
      <alignment horizontal="left" vertical="center"/>
    </xf>
    <xf numFmtId="0" fontId="43" fillId="0" borderId="86" xfId="0" applyFont="1" applyFill="1" applyBorder="1" applyAlignment="1" applyProtection="1">
      <alignment vertical="center"/>
    </xf>
    <xf numFmtId="0" fontId="45" fillId="0" borderId="0" xfId="0" applyFont="1" applyAlignment="1" applyProtection="1">
      <alignment horizontal="center" vertical="center"/>
    </xf>
    <xf numFmtId="0" fontId="42" fillId="0" borderId="0" xfId="0" applyFont="1" applyFill="1" applyBorder="1" applyAlignment="1" applyProtection="1">
      <alignment horizontal="right" vertical="center"/>
    </xf>
    <xf numFmtId="49" fontId="43" fillId="0" borderId="21" xfId="0" applyNumberFormat="1" applyFont="1" applyBorder="1" applyAlignment="1" applyProtection="1">
      <alignment horizontal="center" vertical="center"/>
    </xf>
    <xf numFmtId="49" fontId="43" fillId="0" borderId="13" xfId="0" applyNumberFormat="1" applyFont="1" applyBorder="1" applyAlignment="1" applyProtection="1">
      <alignment horizontal="center" vertical="center"/>
    </xf>
    <xf numFmtId="0" fontId="58" fillId="0" borderId="69" xfId="0" applyFont="1" applyFill="1" applyBorder="1" applyAlignment="1" applyProtection="1">
      <alignment horizontal="left" vertical="center"/>
    </xf>
    <xf numFmtId="0" fontId="58" fillId="0" borderId="69" xfId="0" applyFont="1" applyBorder="1" applyAlignment="1" applyProtection="1">
      <alignment horizontal="left" vertical="center"/>
    </xf>
    <xf numFmtId="49" fontId="43" fillId="0" borderId="86" xfId="0" applyNumberFormat="1" applyFont="1" applyBorder="1" applyAlignment="1" applyProtection="1">
      <alignment horizontal="center" vertical="center"/>
    </xf>
    <xf numFmtId="0" fontId="58" fillId="0" borderId="84" xfId="0" applyFont="1" applyBorder="1" applyAlignment="1" applyProtection="1">
      <alignment horizontal="left" vertical="center"/>
    </xf>
    <xf numFmtId="49" fontId="43" fillId="0" borderId="72" xfId="0" applyNumberFormat="1" applyFont="1" applyBorder="1" applyAlignment="1" applyProtection="1">
      <alignment horizontal="center" vertical="center"/>
    </xf>
    <xf numFmtId="49" fontId="47" fillId="0" borderId="73" xfId="0" applyNumberFormat="1" applyFont="1" applyBorder="1" applyAlignment="1" applyProtection="1">
      <alignment horizontal="right" vertical="center"/>
    </xf>
    <xf numFmtId="0" fontId="43" fillId="0" borderId="73" xfId="0" applyFont="1" applyBorder="1" applyAlignment="1" applyProtection="1">
      <alignment horizontal="left" vertical="center"/>
    </xf>
    <xf numFmtId="49" fontId="43" fillId="0" borderId="0" xfId="0" applyNumberFormat="1" applyFont="1" applyBorder="1" applyAlignment="1" applyProtection="1">
      <alignment horizontal="center" vertical="center"/>
    </xf>
    <xf numFmtId="167" fontId="43" fillId="0" borderId="0" xfId="0" applyNumberFormat="1" applyFont="1" applyFill="1" applyBorder="1" applyAlignment="1" applyProtection="1">
      <alignment horizontal="center" vertical="center"/>
    </xf>
    <xf numFmtId="4" fontId="43" fillId="0" borderId="0" xfId="0" applyNumberFormat="1" applyFont="1" applyBorder="1" applyAlignment="1" applyProtection="1">
      <alignment horizontal="center" vertical="center"/>
    </xf>
    <xf numFmtId="166" fontId="43" fillId="0" borderId="0" xfId="0" applyNumberFormat="1" applyFont="1" applyBorder="1" applyAlignment="1" applyProtection="1">
      <alignment horizontal="center" vertical="center"/>
    </xf>
    <xf numFmtId="0" fontId="43" fillId="0" borderId="97" xfId="0" applyFont="1" applyBorder="1" applyAlignment="1" applyProtection="1">
      <alignment vertical="center"/>
    </xf>
    <xf numFmtId="215" fontId="43" fillId="0" borderId="73" xfId="0" applyNumberFormat="1" applyFont="1" applyFill="1" applyBorder="1" applyAlignment="1" applyProtection="1">
      <alignment horizontal="center" vertical="center"/>
    </xf>
    <xf numFmtId="214" fontId="43" fillId="0" borderId="22" xfId="0" applyNumberFormat="1" applyFont="1" applyFill="1" applyBorder="1" applyAlignment="1" applyProtection="1">
      <alignment horizontal="center" vertical="center"/>
    </xf>
    <xf numFmtId="214" fontId="43" fillId="0" borderId="69" xfId="0" applyNumberFormat="1" applyFont="1" applyFill="1" applyBorder="1" applyAlignment="1" applyProtection="1">
      <alignment horizontal="center" vertical="center"/>
    </xf>
    <xf numFmtId="0" fontId="43" fillId="0" borderId="86" xfId="0" applyFont="1" applyBorder="1" applyAlignment="1" applyProtection="1">
      <alignment vertical="center"/>
    </xf>
    <xf numFmtId="0" fontId="43" fillId="0" borderId="84" xfId="0" applyFont="1" applyBorder="1" applyAlignment="1" applyProtection="1">
      <alignment vertical="center"/>
    </xf>
    <xf numFmtId="214" fontId="43" fillId="0" borderId="84" xfId="0" applyNumberFormat="1" applyFont="1" applyFill="1" applyBorder="1" applyAlignment="1" applyProtection="1">
      <alignment horizontal="center" vertical="center"/>
    </xf>
    <xf numFmtId="3" fontId="43" fillId="0" borderId="73" xfId="0" applyNumberFormat="1" applyFont="1" applyFill="1" applyBorder="1" applyAlignment="1" applyProtection="1">
      <alignment horizontal="center" vertical="center"/>
    </xf>
    <xf numFmtId="214" fontId="43" fillId="0" borderId="73" xfId="0" applyNumberFormat="1" applyFont="1" applyFill="1" applyBorder="1" applyAlignment="1" applyProtection="1">
      <alignment horizontal="center" vertical="center"/>
    </xf>
    <xf numFmtId="0" fontId="42" fillId="34" borderId="92" xfId="0" applyFont="1" applyFill="1" applyBorder="1" applyAlignment="1" applyProtection="1">
      <alignment horizontal="center" vertical="center"/>
    </xf>
    <xf numFmtId="0" fontId="68" fillId="74" borderId="115" xfId="1112" applyFont="1" applyFill="1" applyBorder="1" applyAlignment="1" applyProtection="1">
      <alignment horizontal="center" vertical="center"/>
    </xf>
    <xf numFmtId="4" fontId="67" fillId="0" borderId="115" xfId="1112" applyNumberFormat="1" applyFont="1" applyBorder="1" applyAlignment="1" applyProtection="1">
      <alignment horizontal="right" vertical="center"/>
    </xf>
    <xf numFmtId="4" fontId="43" fillId="0" borderId="115" xfId="0" applyNumberFormat="1" applyFont="1" applyBorder="1" applyAlignment="1" applyProtection="1">
      <alignment vertical="center"/>
    </xf>
    <xf numFmtId="4" fontId="43" fillId="34" borderId="115" xfId="0" applyNumberFormat="1" applyFont="1" applyFill="1" applyBorder="1" applyAlignment="1" applyProtection="1">
      <alignment vertical="center"/>
    </xf>
    <xf numFmtId="0" fontId="68" fillId="74" borderId="83" xfId="1112" applyFont="1" applyFill="1" applyBorder="1" applyAlignment="1" applyProtection="1">
      <alignment horizontal="center" vertical="center"/>
    </xf>
    <xf numFmtId="4" fontId="67" fillId="0" borderId="83" xfId="1112" applyNumberFormat="1" applyFont="1" applyBorder="1" applyAlignment="1" applyProtection="1">
      <alignment horizontal="right" vertical="center"/>
    </xf>
    <xf numFmtId="4" fontId="43" fillId="0" borderId="83" xfId="0" applyNumberFormat="1" applyFont="1" applyBorder="1" applyAlignment="1" applyProtection="1">
      <alignment vertical="center"/>
    </xf>
    <xf numFmtId="4" fontId="43" fillId="34" borderId="83" xfId="0" applyNumberFormat="1" applyFont="1" applyFill="1" applyBorder="1" applyAlignment="1" applyProtection="1">
      <alignment vertical="center"/>
    </xf>
    <xf numFmtId="4" fontId="67" fillId="74" borderId="83" xfId="1112" applyNumberFormat="1" applyFont="1" applyFill="1" applyBorder="1" applyAlignment="1" applyProtection="1">
      <alignment vertical="center"/>
    </xf>
    <xf numFmtId="217" fontId="43" fillId="0" borderId="0" xfId="0" applyNumberFormat="1" applyFont="1" applyAlignment="1" applyProtection="1">
      <alignment vertical="center"/>
    </xf>
    <xf numFmtId="4" fontId="43" fillId="0" borderId="83" xfId="1112" applyNumberFormat="1" applyFont="1" applyBorder="1" applyAlignment="1" applyProtection="1">
      <alignment vertical="center"/>
    </xf>
    <xf numFmtId="0" fontId="68" fillId="0" borderId="87" xfId="1112" applyFont="1" applyFill="1" applyBorder="1" applyAlignment="1" applyProtection="1">
      <alignment horizontal="center" vertical="center"/>
    </xf>
    <xf numFmtId="4" fontId="43" fillId="0" borderId="87" xfId="0" applyNumberFormat="1" applyFont="1" applyFill="1" applyBorder="1" applyAlignment="1" applyProtection="1">
      <alignment vertical="center"/>
    </xf>
    <xf numFmtId="4" fontId="43" fillId="34" borderId="87" xfId="0" applyNumberFormat="1" applyFont="1" applyFill="1" applyBorder="1" applyAlignment="1" applyProtection="1">
      <alignment vertical="center"/>
    </xf>
    <xf numFmtId="0" fontId="42" fillId="0" borderId="97" xfId="0" applyFont="1" applyFill="1" applyBorder="1" applyAlignment="1" applyProtection="1">
      <alignment horizontal="center" vertical="center"/>
    </xf>
    <xf numFmtId="4" fontId="42" fillId="0" borderId="73" xfId="0" applyNumberFormat="1" applyFont="1" applyFill="1" applyBorder="1" applyAlignment="1" applyProtection="1">
      <alignment vertical="center"/>
    </xf>
    <xf numFmtId="4" fontId="51" fillId="0" borderId="92" xfId="0" applyNumberFormat="1" applyFont="1" applyFill="1" applyBorder="1" applyAlignment="1" applyProtection="1">
      <alignment vertical="center"/>
    </xf>
    <xf numFmtId="4" fontId="43" fillId="0" borderId="0" xfId="0" applyNumberFormat="1" applyFont="1" applyBorder="1" applyAlignment="1" applyProtection="1">
      <alignment vertical="center"/>
    </xf>
    <xf numFmtId="4" fontId="42" fillId="0" borderId="92" xfId="0" applyNumberFormat="1" applyFont="1" applyBorder="1" applyAlignment="1" applyProtection="1">
      <alignment vertical="center"/>
    </xf>
    <xf numFmtId="0" fontId="45" fillId="0" borderId="0" xfId="0" applyFont="1" applyBorder="1" applyAlignment="1" applyProtection="1">
      <alignment horizontal="right" vertical="center"/>
    </xf>
    <xf numFmtId="0" fontId="47" fillId="0" borderId="0" xfId="0" applyFont="1" applyAlignment="1" applyProtection="1">
      <alignment horizontal="left" vertical="center"/>
    </xf>
    <xf numFmtId="4" fontId="42" fillId="34" borderId="92" xfId="0" applyNumberFormat="1" applyFont="1" applyFill="1" applyBorder="1" applyAlignment="1" applyProtection="1">
      <alignment vertical="center"/>
    </xf>
    <xf numFmtId="0" fontId="42" fillId="0" borderId="97" xfId="0" applyFont="1" applyBorder="1" applyAlignment="1" applyProtection="1">
      <alignment horizontal="center" vertical="center"/>
    </xf>
    <xf numFmtId="4" fontId="42" fillId="0" borderId="73" xfId="0" applyNumberFormat="1" applyFont="1" applyBorder="1" applyAlignment="1" applyProtection="1">
      <alignment vertical="center"/>
    </xf>
    <xf numFmtId="4" fontId="42" fillId="0" borderId="98" xfId="0" applyNumberFormat="1" applyFont="1" applyBorder="1" applyAlignment="1" applyProtection="1">
      <alignment vertical="center"/>
    </xf>
    <xf numFmtId="4" fontId="51" fillId="0" borderId="92" xfId="0" applyNumberFormat="1" applyFont="1" applyBorder="1" applyAlignment="1" applyProtection="1">
      <alignment vertical="center"/>
    </xf>
    <xf numFmtId="186" fontId="51" fillId="0" borderId="95" xfId="215" applyNumberFormat="1" applyFont="1" applyFill="1" applyBorder="1" applyAlignment="1" applyProtection="1">
      <alignment vertical="center"/>
    </xf>
    <xf numFmtId="10" fontId="64" fillId="0" borderId="96" xfId="1" applyNumberFormat="1" applyFont="1" applyFill="1" applyBorder="1" applyAlignment="1" applyProtection="1">
      <alignment horizontal="center" vertical="center"/>
    </xf>
    <xf numFmtId="186" fontId="58" fillId="0" borderId="0" xfId="215" applyNumberFormat="1" applyFont="1" applyFill="1" applyBorder="1" applyAlignment="1" applyProtection="1">
      <alignment vertical="center"/>
    </xf>
    <xf numFmtId="10" fontId="63" fillId="0" borderId="16" xfId="1" applyNumberFormat="1" applyFont="1" applyFill="1" applyBorder="1" applyAlignment="1" applyProtection="1">
      <alignment horizontal="center" vertical="center"/>
    </xf>
    <xf numFmtId="186" fontId="58" fillId="0" borderId="76" xfId="215" applyNumberFormat="1" applyFont="1" applyFill="1" applyBorder="1" applyAlignment="1" applyProtection="1">
      <alignment vertical="center"/>
    </xf>
    <xf numFmtId="10" fontId="63" fillId="0" borderId="78" xfId="1" applyNumberFormat="1" applyFont="1" applyFill="1" applyBorder="1" applyAlignment="1" applyProtection="1">
      <alignment horizontal="center" vertical="center"/>
    </xf>
    <xf numFmtId="186" fontId="58" fillId="0" borderId="95" xfId="5054" applyNumberFormat="1" applyFont="1" applyFill="1" applyBorder="1" applyAlignment="1" applyProtection="1">
      <alignment vertical="center"/>
    </xf>
    <xf numFmtId="186" fontId="58" fillId="0" borderId="0" xfId="5054" applyNumberFormat="1" applyFont="1" applyFill="1" applyBorder="1" applyAlignment="1" applyProtection="1">
      <alignment vertical="center"/>
    </xf>
    <xf numFmtId="186" fontId="58" fillId="0" borderId="76" xfId="5054" applyNumberFormat="1" applyFont="1" applyFill="1" applyBorder="1" applyAlignment="1" applyProtection="1">
      <alignment vertical="center"/>
    </xf>
    <xf numFmtId="186" fontId="62" fillId="73" borderId="73" xfId="215" applyNumberFormat="1" applyFont="1" applyFill="1" applyBorder="1" applyAlignment="1" applyProtection="1">
      <alignment vertical="center"/>
    </xf>
    <xf numFmtId="10" fontId="80" fillId="73" borderId="98" xfId="1" applyNumberFormat="1" applyFont="1" applyFill="1" applyBorder="1" applyAlignment="1" applyProtection="1">
      <alignment horizontal="center" vertical="center"/>
    </xf>
    <xf numFmtId="186" fontId="60" fillId="0" borderId="101" xfId="215" applyNumberFormat="1" applyFont="1" applyFill="1" applyBorder="1" applyAlignment="1" applyProtection="1">
      <alignment vertical="center"/>
    </xf>
    <xf numFmtId="10" fontId="60" fillId="0" borderId="16" xfId="1" applyNumberFormat="1" applyFont="1" applyFill="1" applyBorder="1" applyAlignment="1" applyProtection="1">
      <alignment horizontal="center" vertical="center"/>
    </xf>
    <xf numFmtId="186" fontId="37" fillId="68" borderId="76" xfId="215" applyNumberFormat="1" applyFont="1" applyFill="1" applyBorder="1" applyAlignment="1" applyProtection="1">
      <alignment vertical="center"/>
    </xf>
    <xf numFmtId="9" fontId="81" fillId="68" borderId="78" xfId="1" applyFont="1" applyFill="1" applyBorder="1" applyAlignment="1" applyProtection="1">
      <alignment horizontal="center" vertical="center"/>
    </xf>
    <xf numFmtId="186" fontId="51" fillId="0" borderId="133" xfId="215" applyNumberFormat="1" applyFont="1" applyFill="1" applyBorder="1" applyAlignment="1" applyProtection="1">
      <alignment vertical="center"/>
    </xf>
    <xf numFmtId="10" fontId="64" fillId="0" borderId="136" xfId="1" applyNumberFormat="1" applyFont="1" applyFill="1" applyBorder="1" applyAlignment="1" applyProtection="1">
      <alignment horizontal="center" vertical="center"/>
    </xf>
    <xf numFmtId="186" fontId="58" fillId="0" borderId="133" xfId="5054" applyNumberFormat="1" applyFont="1" applyFill="1" applyBorder="1" applyAlignment="1" applyProtection="1">
      <alignment vertical="center"/>
    </xf>
    <xf numFmtId="0" fontId="94" fillId="0" borderId="0" xfId="9110" applyFont="1" applyAlignment="1" applyProtection="1">
      <alignment horizontal="left" vertical="center"/>
    </xf>
    <xf numFmtId="0" fontId="43" fillId="0" borderId="0" xfId="9110" applyFont="1" applyAlignment="1" applyProtection="1">
      <alignment vertical="center"/>
    </xf>
    <xf numFmtId="0" fontId="67" fillId="0" borderId="0" xfId="9110" applyFont="1" applyAlignment="1" applyProtection="1">
      <alignment vertical="center"/>
    </xf>
    <xf numFmtId="0" fontId="51" fillId="0" borderId="0" xfId="9110" applyFont="1" applyAlignment="1" applyProtection="1">
      <alignment vertical="center"/>
    </xf>
    <xf numFmtId="0" fontId="43" fillId="0" borderId="197" xfId="9110" applyFont="1" applyFill="1" applyBorder="1" applyAlignment="1" applyProtection="1">
      <alignment horizontal="center" vertical="center"/>
    </xf>
    <xf numFmtId="0" fontId="43" fillId="0" borderId="198" xfId="9110" applyFont="1" applyFill="1" applyBorder="1" applyAlignment="1" applyProtection="1">
      <alignment horizontal="left" vertical="center"/>
    </xf>
    <xf numFmtId="0" fontId="43" fillId="0" borderId="198" xfId="9110" applyFont="1" applyFill="1" applyBorder="1" applyAlignment="1" applyProtection="1">
      <alignment horizontal="center" vertical="center"/>
    </xf>
    <xf numFmtId="0" fontId="42" fillId="0" borderId="198" xfId="9110" applyFont="1" applyFill="1" applyBorder="1" applyAlignment="1" applyProtection="1">
      <alignment horizontal="center" vertical="center"/>
    </xf>
    <xf numFmtId="0" fontId="42" fillId="0" borderId="199" xfId="9110" applyFont="1" applyFill="1" applyBorder="1" applyAlignment="1" applyProtection="1">
      <alignment horizontal="center" vertical="center"/>
    </xf>
    <xf numFmtId="0" fontId="43" fillId="75" borderId="103" xfId="9110" applyFont="1" applyFill="1" applyBorder="1" applyAlignment="1" applyProtection="1">
      <alignment horizontal="center" vertical="center"/>
    </xf>
    <xf numFmtId="0" fontId="43" fillId="75" borderId="104" xfId="9110" applyFont="1" applyFill="1" applyBorder="1" applyAlignment="1" applyProtection="1">
      <alignment horizontal="left" vertical="center"/>
    </xf>
    <xf numFmtId="0" fontId="43" fillId="75" borderId="104" xfId="9110" applyFont="1" applyFill="1" applyBorder="1" applyAlignment="1" applyProtection="1">
      <alignment horizontal="center" vertical="center"/>
    </xf>
    <xf numFmtId="0" fontId="42" fillId="75" borderId="104" xfId="9110" applyFont="1" applyFill="1" applyBorder="1" applyAlignment="1" applyProtection="1">
      <alignment horizontal="center" vertical="center"/>
    </xf>
    <xf numFmtId="0" fontId="42" fillId="75" borderId="200" xfId="9110" applyFont="1" applyFill="1" applyBorder="1" applyAlignment="1" applyProtection="1">
      <alignment horizontal="center" vertical="center"/>
    </xf>
    <xf numFmtId="0" fontId="43" fillId="0" borderId="103" xfId="9110" applyFont="1" applyFill="1" applyBorder="1" applyAlignment="1" applyProtection="1">
      <alignment horizontal="center" vertical="center"/>
    </xf>
    <xf numFmtId="0" fontId="43" fillId="0" borderId="104" xfId="9110" applyFont="1" applyFill="1" applyBorder="1" applyAlignment="1" applyProtection="1">
      <alignment horizontal="left" vertical="center"/>
    </xf>
    <xf numFmtId="0" fontId="43" fillId="0" borderId="104" xfId="9110" applyFont="1" applyFill="1" applyBorder="1" applyAlignment="1" applyProtection="1">
      <alignment horizontal="center" vertical="center"/>
    </xf>
    <xf numFmtId="0" fontId="42" fillId="0" borderId="104" xfId="9110" applyFont="1" applyFill="1" applyBorder="1" applyAlignment="1" applyProtection="1">
      <alignment horizontal="center" vertical="center"/>
    </xf>
    <xf numFmtId="0" fontId="42" fillId="0" borderId="200" xfId="9110" applyFont="1" applyFill="1" applyBorder="1" applyAlignment="1" applyProtection="1">
      <alignment horizontal="center" vertical="center"/>
    </xf>
    <xf numFmtId="0" fontId="43" fillId="75" borderId="105" xfId="9110" applyFont="1" applyFill="1" applyBorder="1" applyAlignment="1" applyProtection="1">
      <alignment horizontal="center" vertical="center"/>
    </xf>
    <xf numFmtId="0" fontId="43" fillId="75" borderId="106" xfId="9110" applyFont="1" applyFill="1" applyBorder="1" applyAlignment="1" applyProtection="1">
      <alignment horizontal="left" vertical="center"/>
    </xf>
    <xf numFmtId="0" fontId="43" fillId="75" borderId="106" xfId="9110" applyFont="1" applyFill="1" applyBorder="1" applyAlignment="1" applyProtection="1">
      <alignment horizontal="center" vertical="center"/>
    </xf>
    <xf numFmtId="0" fontId="42" fillId="75" borderId="106" xfId="9110" applyFont="1" applyFill="1" applyBorder="1" applyAlignment="1" applyProtection="1">
      <alignment horizontal="center" vertical="center"/>
    </xf>
    <xf numFmtId="3" fontId="51" fillId="34" borderId="137" xfId="9110" applyNumberFormat="1" applyFont="1" applyFill="1" applyBorder="1" applyAlignment="1" applyProtection="1">
      <alignment horizontal="center" vertical="center"/>
    </xf>
    <xf numFmtId="3" fontId="51" fillId="34" borderId="135" xfId="9110" applyNumberFormat="1" applyFont="1" applyFill="1" applyBorder="1" applyAlignment="1" applyProtection="1">
      <alignment horizontal="center" vertical="center"/>
    </xf>
    <xf numFmtId="3" fontId="67" fillId="0" borderId="0" xfId="9110" applyNumberFormat="1" applyFont="1" applyAlignment="1" applyProtection="1">
      <alignment vertical="center"/>
    </xf>
    <xf numFmtId="0" fontId="43" fillId="0" borderId="0" xfId="9110" applyFont="1" applyBorder="1" applyAlignment="1" applyProtection="1">
      <alignment vertical="center"/>
    </xf>
    <xf numFmtId="0" fontId="67" fillId="0" borderId="0" xfId="9110" applyFont="1" applyBorder="1" applyAlignment="1" applyProtection="1">
      <alignment vertical="center"/>
    </xf>
    <xf numFmtId="0" fontId="97" fillId="0" borderId="0" xfId="9110" applyFont="1" applyAlignment="1" applyProtection="1">
      <alignment horizontal="right" vertical="center"/>
    </xf>
    <xf numFmtId="10" fontId="97" fillId="0" borderId="0" xfId="1" applyNumberFormat="1" applyFont="1" applyAlignment="1" applyProtection="1">
      <alignment horizontal="center" vertical="center"/>
    </xf>
    <xf numFmtId="3" fontId="62" fillId="86" borderId="137" xfId="9110" applyNumberFormat="1" applyFont="1" applyFill="1" applyBorder="1" applyAlignment="1" applyProtection="1">
      <alignment horizontal="center" vertical="center"/>
    </xf>
    <xf numFmtId="3" fontId="62" fillId="86" borderId="135" xfId="9110" applyNumberFormat="1" applyFont="1" applyFill="1" applyBorder="1" applyAlignment="1" applyProtection="1">
      <alignment horizontal="center" vertical="center"/>
    </xf>
    <xf numFmtId="0" fontId="97" fillId="0" borderId="0" xfId="9110" applyFont="1" applyAlignment="1" applyProtection="1">
      <alignment vertical="center"/>
    </xf>
    <xf numFmtId="9" fontId="97" fillId="0" borderId="0" xfId="1" applyFont="1" applyAlignment="1" applyProtection="1">
      <alignment vertical="center"/>
    </xf>
    <xf numFmtId="212" fontId="97" fillId="0" borderId="0" xfId="1" applyNumberFormat="1" applyFont="1" applyAlignment="1" applyProtection="1">
      <alignment horizontal="center" vertical="center"/>
    </xf>
    <xf numFmtId="0" fontId="106" fillId="0" borderId="0" xfId="9110" applyFont="1" applyAlignment="1" applyProtection="1">
      <alignment horizontal="right" vertical="center"/>
    </xf>
    <xf numFmtId="0" fontId="43" fillId="0" borderId="0" xfId="9110" applyFont="1" applyAlignment="1" applyProtection="1">
      <alignment horizontal="left" vertical="center"/>
    </xf>
    <xf numFmtId="0" fontId="51" fillId="0" borderId="0" xfId="9110" applyFont="1" applyFill="1" applyBorder="1" applyAlignment="1" applyProtection="1">
      <alignment horizontal="left" vertical="center"/>
    </xf>
    <xf numFmtId="0" fontId="62" fillId="0" borderId="0" xfId="9110" applyFont="1" applyFill="1" applyBorder="1" applyAlignment="1" applyProtection="1">
      <alignment vertical="center"/>
    </xf>
    <xf numFmtId="0" fontId="67" fillId="0" borderId="0" xfId="9110" applyFont="1" applyFill="1" applyBorder="1" applyAlignment="1" applyProtection="1">
      <alignment vertical="center"/>
    </xf>
    <xf numFmtId="0" fontId="42" fillId="0" borderId="0" xfId="9110" applyFont="1" applyFill="1" applyBorder="1" applyAlignment="1" applyProtection="1">
      <alignment vertical="center"/>
    </xf>
    <xf numFmtId="0" fontId="42" fillId="0" borderId="0" xfId="9110" applyFont="1" applyFill="1" applyBorder="1" applyAlignment="1" applyProtection="1">
      <alignment horizontal="left" vertical="center"/>
    </xf>
    <xf numFmtId="0" fontId="43" fillId="0" borderId="0" xfId="9110" applyFont="1" applyFill="1" applyBorder="1" applyAlignment="1" applyProtection="1">
      <alignment vertical="center"/>
    </xf>
    <xf numFmtId="0" fontId="43" fillId="0" borderId="211" xfId="9110" applyFont="1" applyFill="1" applyBorder="1" applyAlignment="1" applyProtection="1">
      <alignment vertical="center"/>
    </xf>
    <xf numFmtId="0" fontId="43" fillId="0" borderId="212" xfId="9110" applyFont="1" applyBorder="1" applyAlignment="1" applyProtection="1">
      <alignment horizontal="center" vertical="center"/>
    </xf>
    <xf numFmtId="3" fontId="67" fillId="74" borderId="212" xfId="9110" applyNumberFormat="1" applyFont="1" applyFill="1" applyBorder="1" applyAlignment="1" applyProtection="1">
      <alignment horizontal="center" vertical="center"/>
    </xf>
    <xf numFmtId="3" fontId="43" fillId="0" borderId="212" xfId="9110" applyNumberFormat="1" applyFont="1" applyBorder="1" applyAlignment="1" applyProtection="1">
      <alignment horizontal="center" vertical="center"/>
    </xf>
    <xf numFmtId="3" fontId="42" fillId="0" borderId="212" xfId="9110" applyNumberFormat="1" applyFont="1" applyBorder="1" applyAlignment="1" applyProtection="1">
      <alignment horizontal="center" vertical="center"/>
    </xf>
    <xf numFmtId="10" fontId="43" fillId="0" borderId="212" xfId="1" applyNumberFormat="1" applyFont="1" applyBorder="1" applyAlignment="1" applyProtection="1">
      <alignment horizontal="center" vertical="center"/>
    </xf>
    <xf numFmtId="3" fontId="43" fillId="0" borderId="213" xfId="9110" applyNumberFormat="1" applyFont="1" applyFill="1" applyBorder="1" applyAlignment="1" applyProtection="1">
      <alignment horizontal="center" vertical="center"/>
    </xf>
    <xf numFmtId="0" fontId="43" fillId="0" borderId="79" xfId="9110" applyFont="1" applyFill="1" applyBorder="1" applyAlignment="1" applyProtection="1">
      <alignment vertical="center"/>
    </xf>
    <xf numFmtId="0" fontId="43" fillId="0" borderId="31" xfId="9110" applyFont="1" applyBorder="1" applyAlignment="1" applyProtection="1">
      <alignment horizontal="center" vertical="center"/>
    </xf>
    <xf numFmtId="3" fontId="67" fillId="74" borderId="31" xfId="9110" applyNumberFormat="1" applyFont="1" applyFill="1" applyBorder="1" applyAlignment="1" applyProtection="1">
      <alignment horizontal="center" vertical="center"/>
    </xf>
    <xf numFmtId="3" fontId="43" fillId="0" borderId="31" xfId="9110" applyNumberFormat="1" applyFont="1" applyBorder="1" applyAlignment="1" applyProtection="1">
      <alignment horizontal="center" vertical="center"/>
    </xf>
    <xf numFmtId="3" fontId="42" fillId="0" borderId="31" xfId="9110" applyNumberFormat="1" applyFont="1" applyBorder="1" applyAlignment="1" applyProtection="1">
      <alignment horizontal="center" vertical="center"/>
    </xf>
    <xf numFmtId="10" fontId="43" fillId="0" borderId="31" xfId="1" applyNumberFormat="1" applyFont="1" applyBorder="1" applyAlignment="1" applyProtection="1">
      <alignment horizontal="center" vertical="center"/>
    </xf>
    <xf numFmtId="3" fontId="43" fillId="0" borderId="80" xfId="9110" applyNumberFormat="1" applyFont="1" applyFill="1" applyBorder="1" applyAlignment="1" applyProtection="1">
      <alignment horizontal="center" vertical="center"/>
    </xf>
    <xf numFmtId="0" fontId="43" fillId="0" borderId="122" xfId="9110" applyFont="1" applyFill="1" applyBorder="1" applyAlignment="1" applyProtection="1">
      <alignment vertical="center"/>
    </xf>
    <xf numFmtId="0" fontId="43" fillId="0" borderId="111" xfId="9110" applyFont="1" applyBorder="1" applyAlignment="1" applyProtection="1">
      <alignment horizontal="center" vertical="center"/>
    </xf>
    <xf numFmtId="3" fontId="67" fillId="74" borderId="111" xfId="9110" applyNumberFormat="1" applyFont="1" applyFill="1" applyBorder="1" applyAlignment="1" applyProtection="1">
      <alignment horizontal="center" vertical="center"/>
    </xf>
    <xf numFmtId="3" fontId="43" fillId="0" borderId="111" xfId="9110" applyNumberFormat="1" applyFont="1" applyBorder="1" applyAlignment="1" applyProtection="1">
      <alignment horizontal="center" vertical="center"/>
    </xf>
    <xf numFmtId="3" fontId="42" fillId="0" borderId="111" xfId="9110" applyNumberFormat="1" applyFont="1" applyBorder="1" applyAlignment="1" applyProtection="1">
      <alignment horizontal="center" vertical="center"/>
    </xf>
    <xf numFmtId="10" fontId="43" fillId="0" borderId="111" xfId="1" applyNumberFormat="1" applyFont="1" applyBorder="1" applyAlignment="1" applyProtection="1">
      <alignment horizontal="center" vertical="center"/>
    </xf>
    <xf numFmtId="3" fontId="43" fillId="0" borderId="123" xfId="9110" applyNumberFormat="1" applyFont="1" applyFill="1" applyBorder="1" applyAlignment="1" applyProtection="1">
      <alignment horizontal="center" vertical="center"/>
    </xf>
    <xf numFmtId="3" fontId="42" fillId="0" borderId="125" xfId="9110" applyNumberFormat="1" applyFont="1" applyBorder="1" applyAlignment="1" applyProtection="1">
      <alignment horizontal="center" vertical="center"/>
    </xf>
    <xf numFmtId="10" fontId="42" fillId="0" borderId="125" xfId="1" applyNumberFormat="1" applyFont="1" applyBorder="1" applyAlignment="1" applyProtection="1">
      <alignment horizontal="center" vertical="center"/>
    </xf>
    <xf numFmtId="3" fontId="42" fillId="0" borderId="126" xfId="9110" applyNumberFormat="1" applyFont="1" applyBorder="1" applyAlignment="1" applyProtection="1">
      <alignment horizontal="center" vertical="center"/>
    </xf>
    <xf numFmtId="0" fontId="42" fillId="0" borderId="0" xfId="9110" applyFont="1" applyAlignment="1" applyProtection="1">
      <alignment vertical="center"/>
    </xf>
    <xf numFmtId="0" fontId="42" fillId="0" borderId="0" xfId="9110" applyFont="1" applyAlignment="1" applyProtection="1">
      <alignment horizontal="left" vertical="center"/>
    </xf>
    <xf numFmtId="0" fontId="43" fillId="0" borderId="120" xfId="9110" applyFont="1" applyFill="1" applyBorder="1" applyAlignment="1" applyProtection="1">
      <alignment vertical="center"/>
    </xf>
    <xf numFmtId="0" fontId="43" fillId="0" borderId="110" xfId="9110" applyFont="1" applyBorder="1" applyAlignment="1" applyProtection="1">
      <alignment horizontal="center" vertical="center"/>
    </xf>
    <xf numFmtId="10" fontId="43" fillId="0" borderId="110" xfId="1" applyNumberFormat="1" applyFont="1" applyBorder="1" applyAlignment="1" applyProtection="1">
      <alignment horizontal="center" vertical="center"/>
    </xf>
    <xf numFmtId="3" fontId="43" fillId="0" borderId="121" xfId="9110" applyNumberFormat="1" applyFont="1" applyFill="1" applyBorder="1" applyAlignment="1" applyProtection="1">
      <alignment horizontal="center" vertical="center"/>
    </xf>
    <xf numFmtId="3" fontId="67" fillId="74" borderId="110" xfId="9110" applyNumberFormat="1" applyFont="1" applyFill="1" applyBorder="1" applyAlignment="1" applyProtection="1">
      <alignment horizontal="center" vertical="center"/>
    </xf>
    <xf numFmtId="3" fontId="43" fillId="0" borderId="110" xfId="9110" applyNumberFormat="1" applyFont="1" applyBorder="1" applyAlignment="1" applyProtection="1">
      <alignment horizontal="center" vertical="center"/>
    </xf>
    <xf numFmtId="3" fontId="42" fillId="0" borderId="121" xfId="9110" applyNumberFormat="1" applyFont="1" applyBorder="1" applyAlignment="1" applyProtection="1">
      <alignment horizontal="center" vertical="center"/>
    </xf>
    <xf numFmtId="3" fontId="42" fillId="0" borderId="80" xfId="9110" applyNumberFormat="1" applyFont="1" applyBorder="1" applyAlignment="1" applyProtection="1">
      <alignment horizontal="center" vertical="center"/>
    </xf>
    <xf numFmtId="3" fontId="42" fillId="0" borderId="123" xfId="9110" applyNumberFormat="1" applyFont="1" applyBorder="1" applyAlignment="1" applyProtection="1">
      <alignment horizontal="center" vertical="center"/>
    </xf>
    <xf numFmtId="0" fontId="43" fillId="0" borderId="208" xfId="9110" applyFont="1" applyFill="1" applyBorder="1" applyAlignment="1" applyProtection="1">
      <alignment vertical="center"/>
    </xf>
    <xf numFmtId="0" fontId="43" fillId="0" borderId="209" xfId="9110" applyFont="1" applyBorder="1" applyAlignment="1" applyProtection="1">
      <alignment horizontal="center" vertical="center"/>
    </xf>
    <xf numFmtId="9" fontId="43" fillId="0" borderId="110" xfId="1" applyNumberFormat="1" applyFont="1" applyBorder="1" applyAlignment="1" applyProtection="1">
      <alignment horizontal="center" vertical="center"/>
    </xf>
    <xf numFmtId="4" fontId="43" fillId="0" borderId="210" xfId="9110" applyNumberFormat="1" applyFont="1" applyFill="1" applyBorder="1" applyAlignment="1" applyProtection="1">
      <alignment horizontal="center" vertical="center"/>
    </xf>
    <xf numFmtId="3" fontId="43" fillId="0" borderId="209" xfId="9110" applyNumberFormat="1" applyFont="1" applyBorder="1" applyAlignment="1" applyProtection="1">
      <alignment horizontal="center" vertical="center"/>
    </xf>
    <xf numFmtId="3" fontId="42" fillId="0" borderId="210" xfId="9110" applyNumberFormat="1" applyFont="1" applyBorder="1" applyAlignment="1" applyProtection="1">
      <alignment horizontal="center" vertical="center"/>
    </xf>
    <xf numFmtId="0" fontId="43" fillId="0" borderId="103" xfId="9110" applyFont="1" applyFill="1" applyBorder="1" applyAlignment="1" applyProtection="1">
      <alignment vertical="center"/>
    </xf>
    <xf numFmtId="0" fontId="43" fillId="0" borderId="104" xfId="9110" applyFont="1" applyBorder="1" applyAlignment="1" applyProtection="1">
      <alignment horizontal="center" vertical="center"/>
    </xf>
    <xf numFmtId="9" fontId="43" fillId="0" borderId="31" xfId="1" applyNumberFormat="1" applyFont="1" applyBorder="1" applyAlignment="1" applyProtection="1">
      <alignment horizontal="center" vertical="center"/>
    </xf>
    <xf numFmtId="4" fontId="43" fillId="0" borderId="200" xfId="9110" applyNumberFormat="1" applyFont="1" applyFill="1" applyBorder="1" applyAlignment="1" applyProtection="1">
      <alignment horizontal="center" vertical="center"/>
    </xf>
    <xf numFmtId="3" fontId="43" fillId="0" borderId="104" xfId="9110" applyNumberFormat="1" applyFont="1" applyBorder="1" applyAlignment="1" applyProtection="1">
      <alignment horizontal="center" vertical="center"/>
    </xf>
    <xf numFmtId="3" fontId="42" fillId="0" borderId="200" xfId="9110" applyNumberFormat="1" applyFont="1" applyBorder="1" applyAlignment="1" applyProtection="1">
      <alignment horizontal="center" vertical="center"/>
    </xf>
    <xf numFmtId="0" fontId="43" fillId="0" borderId="105" xfId="9110" applyFont="1" applyFill="1" applyBorder="1" applyAlignment="1" applyProtection="1">
      <alignment vertical="center"/>
    </xf>
    <xf numFmtId="0" fontId="43" fillId="0" borderId="106" xfId="9110" applyFont="1" applyBorder="1" applyAlignment="1" applyProtection="1">
      <alignment horizontal="center" vertical="center"/>
    </xf>
    <xf numFmtId="9" fontId="43" fillId="0" borderId="111" xfId="1" applyNumberFormat="1" applyFont="1" applyBorder="1" applyAlignment="1" applyProtection="1">
      <alignment horizontal="center" vertical="center"/>
    </xf>
    <xf numFmtId="4" fontId="43" fillId="0" borderId="202" xfId="9110" applyNumberFormat="1" applyFont="1" applyFill="1" applyBorder="1" applyAlignment="1" applyProtection="1">
      <alignment horizontal="center" vertical="center"/>
    </xf>
    <xf numFmtId="3" fontId="43" fillId="0" borderId="106" xfId="9110" applyNumberFormat="1" applyFont="1" applyBorder="1" applyAlignment="1" applyProtection="1">
      <alignment horizontal="center" vertical="center"/>
    </xf>
    <xf numFmtId="3" fontId="42" fillId="0" borderId="202" xfId="9110" applyNumberFormat="1" applyFont="1" applyBorder="1" applyAlignment="1" applyProtection="1">
      <alignment horizontal="center" vertical="center"/>
    </xf>
    <xf numFmtId="10" fontId="42" fillId="0" borderId="76" xfId="1" applyNumberFormat="1" applyFont="1" applyBorder="1" applyAlignment="1" applyProtection="1">
      <alignment horizontal="center" vertical="center"/>
    </xf>
    <xf numFmtId="3" fontId="42" fillId="0" borderId="78" xfId="9110" applyNumberFormat="1" applyFont="1" applyBorder="1" applyAlignment="1" applyProtection="1">
      <alignment horizontal="center" vertical="center"/>
    </xf>
    <xf numFmtId="3" fontId="42" fillId="0" borderId="76" xfId="9110" applyNumberFormat="1" applyFont="1" applyBorder="1" applyAlignment="1" applyProtection="1">
      <alignment horizontal="center" vertical="center"/>
    </xf>
    <xf numFmtId="0" fontId="42" fillId="34" borderId="131" xfId="9110" applyFont="1" applyFill="1" applyBorder="1" applyAlignment="1" applyProtection="1">
      <alignment horizontal="center" vertical="center"/>
    </xf>
    <xf numFmtId="3" fontId="45" fillId="34" borderId="131" xfId="9110" applyNumberFormat="1" applyFont="1" applyFill="1" applyBorder="1" applyAlignment="1" applyProtection="1">
      <alignment horizontal="center" vertical="center"/>
    </xf>
    <xf numFmtId="0" fontId="67" fillId="0" borderId="115" xfId="9110" applyFont="1" applyBorder="1" applyAlignment="1" applyProtection="1">
      <alignment horizontal="center" vertical="center"/>
    </xf>
    <xf numFmtId="0" fontId="43" fillId="0" borderId="115" xfId="9110" applyFont="1" applyBorder="1" applyAlignment="1" applyProtection="1">
      <alignment horizontal="center" vertical="center"/>
    </xf>
    <xf numFmtId="3" fontId="43" fillId="0" borderId="115" xfId="9110" applyNumberFormat="1" applyFont="1" applyBorder="1" applyAlignment="1" applyProtection="1">
      <alignment horizontal="center" vertical="center"/>
    </xf>
    <xf numFmtId="1" fontId="43" fillId="0" borderId="115" xfId="9110" applyNumberFormat="1" applyFont="1" applyBorder="1" applyAlignment="1" applyProtection="1">
      <alignment horizontal="center" vertical="center"/>
    </xf>
    <xf numFmtId="0" fontId="67" fillId="75" borderId="83" xfId="9110" applyFont="1" applyFill="1" applyBorder="1" applyAlignment="1" applyProtection="1">
      <alignment horizontal="center" vertical="center"/>
    </xf>
    <xf numFmtId="0" fontId="43" fillId="75" borderId="83" xfId="9110" applyFont="1" applyFill="1" applyBorder="1" applyAlignment="1" applyProtection="1">
      <alignment horizontal="center" vertical="center"/>
    </xf>
    <xf numFmtId="3" fontId="43" fillId="75" borderId="83" xfId="9110" applyNumberFormat="1" applyFont="1" applyFill="1" applyBorder="1" applyAlignment="1" applyProtection="1">
      <alignment horizontal="center" vertical="center"/>
    </xf>
    <xf numFmtId="1" fontId="43" fillId="75" borderId="83" xfId="9110" applyNumberFormat="1" applyFont="1" applyFill="1" applyBorder="1" applyAlignment="1" applyProtection="1">
      <alignment horizontal="center" vertical="center"/>
    </xf>
    <xf numFmtId="0" fontId="67" fillId="0" borderId="83" xfId="9110" applyFont="1" applyBorder="1" applyAlignment="1" applyProtection="1">
      <alignment horizontal="center" vertical="center"/>
    </xf>
    <xf numFmtId="0" fontId="43" fillId="0" borderId="83" xfId="9110" applyFont="1" applyBorder="1" applyAlignment="1" applyProtection="1">
      <alignment horizontal="center" vertical="center"/>
    </xf>
    <xf numFmtId="3" fontId="43" fillId="0" borderId="83" xfId="9110" applyNumberFormat="1" applyFont="1" applyBorder="1" applyAlignment="1" applyProtection="1">
      <alignment horizontal="center" vertical="center"/>
    </xf>
    <xf numFmtId="1" fontId="43" fillId="0" borderId="83" xfId="9110" applyNumberFormat="1" applyFont="1" applyBorder="1" applyAlignment="1" applyProtection="1">
      <alignment horizontal="center" vertical="center"/>
    </xf>
    <xf numFmtId="0" fontId="67" fillId="0" borderId="0" xfId="9110" applyFont="1" applyAlignment="1" applyProtection="1">
      <alignment horizontal="left" vertical="center"/>
    </xf>
    <xf numFmtId="0" fontId="67" fillId="75" borderId="82" xfId="9110" applyFont="1" applyFill="1" applyBorder="1" applyAlignment="1" applyProtection="1">
      <alignment horizontal="center" vertical="center"/>
    </xf>
    <xf numFmtId="0" fontId="43" fillId="75" borderId="82" xfId="9110" applyFont="1" applyFill="1" applyBorder="1" applyAlignment="1" applyProtection="1">
      <alignment horizontal="center" vertical="center"/>
    </xf>
    <xf numFmtId="3" fontId="43" fillId="75" borderId="82" xfId="9110" applyNumberFormat="1" applyFont="1" applyFill="1" applyBorder="1" applyAlignment="1" applyProtection="1">
      <alignment horizontal="center" vertical="center"/>
    </xf>
    <xf numFmtId="1" fontId="43" fillId="75" borderId="82" xfId="9110" applyNumberFormat="1" applyFont="1" applyFill="1" applyBorder="1" applyAlignment="1" applyProtection="1">
      <alignment horizontal="center" vertical="center"/>
    </xf>
    <xf numFmtId="3" fontId="42" fillId="0" borderId="137" xfId="9110" applyNumberFormat="1" applyFont="1" applyBorder="1" applyAlignment="1" applyProtection="1">
      <alignment horizontal="center" vertical="center"/>
    </xf>
    <xf numFmtId="3" fontId="42" fillId="0" borderId="135" xfId="9110" applyNumberFormat="1" applyFont="1" applyBorder="1" applyAlignment="1" applyProtection="1">
      <alignment horizontal="center" vertical="center"/>
    </xf>
    <xf numFmtId="0" fontId="62" fillId="0" borderId="0" xfId="9110" applyFont="1" applyFill="1" applyBorder="1" applyAlignment="1" applyProtection="1">
      <alignment horizontal="center" vertical="center"/>
    </xf>
    <xf numFmtId="0" fontId="67" fillId="0" borderId="0" xfId="9110" applyFont="1" applyFill="1" applyBorder="1" applyAlignment="1" applyProtection="1">
      <alignment horizontal="left" vertical="center"/>
    </xf>
    <xf numFmtId="3" fontId="60" fillId="0" borderId="137" xfId="9110" applyNumberFormat="1" applyFont="1" applyFill="1" applyBorder="1" applyAlignment="1" applyProtection="1">
      <alignment horizontal="center" vertical="center"/>
    </xf>
    <xf numFmtId="3" fontId="43" fillId="0" borderId="137" xfId="9110" applyNumberFormat="1" applyFont="1" applyBorder="1" applyAlignment="1" applyProtection="1">
      <alignment horizontal="center" vertical="center"/>
    </xf>
    <xf numFmtId="0" fontId="68" fillId="0" borderId="0" xfId="9110" applyFont="1" applyFill="1" applyBorder="1" applyAlignment="1" applyProtection="1">
      <alignment vertical="center"/>
    </xf>
    <xf numFmtId="0" fontId="68" fillId="0" borderId="0" xfId="9110" applyFont="1" applyAlignment="1" applyProtection="1">
      <alignment vertical="center"/>
    </xf>
    <xf numFmtId="17" fontId="43" fillId="0" borderId="0" xfId="9110" applyNumberFormat="1" applyFont="1" applyBorder="1" applyAlignment="1" applyProtection="1">
      <alignment horizontal="center" vertical="center"/>
    </xf>
    <xf numFmtId="3" fontId="43" fillId="0" borderId="0" xfId="9110" applyNumberFormat="1" applyFont="1" applyBorder="1" applyAlignment="1" applyProtection="1">
      <alignment horizontal="center" vertical="center"/>
    </xf>
    <xf numFmtId="211" fontId="43" fillId="0" borderId="0" xfId="9110" applyNumberFormat="1" applyFont="1" applyBorder="1" applyAlignment="1" applyProtection="1">
      <alignment horizontal="center" vertical="center"/>
    </xf>
    <xf numFmtId="3" fontId="42" fillId="0" borderId="0" xfId="9110" applyNumberFormat="1" applyFont="1" applyBorder="1" applyAlignment="1" applyProtection="1">
      <alignment horizontal="center" vertical="center"/>
    </xf>
    <xf numFmtId="3" fontId="60" fillId="0" borderId="0" xfId="9110" applyNumberFormat="1" applyFont="1" applyFill="1" applyBorder="1" applyAlignment="1" applyProtection="1">
      <alignment horizontal="center" vertical="center"/>
    </xf>
    <xf numFmtId="3" fontId="42" fillId="0" borderId="0" xfId="9110" applyNumberFormat="1" applyFont="1" applyFill="1" applyBorder="1" applyAlignment="1" applyProtection="1">
      <alignment horizontal="center" vertical="center"/>
    </xf>
    <xf numFmtId="0" fontId="67" fillId="0" borderId="0" xfId="9110" applyFont="1" applyBorder="1" applyAlignment="1" applyProtection="1">
      <alignment horizontal="left" vertical="center"/>
    </xf>
    <xf numFmtId="3" fontId="60" fillId="0" borderId="73" xfId="9110" applyNumberFormat="1" applyFont="1" applyFill="1" applyBorder="1" applyAlignment="1" applyProtection="1">
      <alignment horizontal="center" vertical="center"/>
    </xf>
    <xf numFmtId="3" fontId="43" fillId="0" borderId="203" xfId="9110" applyNumberFormat="1" applyFont="1" applyBorder="1" applyAlignment="1" applyProtection="1">
      <alignment horizontal="center" vertical="center"/>
    </xf>
    <xf numFmtId="3" fontId="43" fillId="0" borderId="82" xfId="9110" applyNumberFormat="1" applyFont="1" applyBorder="1" applyAlignment="1" applyProtection="1">
      <alignment horizontal="center" vertical="center"/>
    </xf>
    <xf numFmtId="0" fontId="113" fillId="94" borderId="0" xfId="487" applyFont="1" applyFill="1" applyBorder="1" applyAlignment="1" applyProtection="1">
      <alignment horizontal="center" vertical="center" wrapText="1"/>
    </xf>
    <xf numFmtId="0" fontId="113" fillId="94" borderId="0" xfId="487" applyFont="1" applyFill="1" applyBorder="1" applyAlignment="1" applyProtection="1">
      <alignment horizontal="center" vertical="center"/>
    </xf>
    <xf numFmtId="0" fontId="100" fillId="0" borderId="0" xfId="487" applyFont="1" applyFill="1" applyAlignment="1" applyProtection="1">
      <alignment horizontal="center" vertical="center" wrapText="1"/>
    </xf>
    <xf numFmtId="0" fontId="40" fillId="34" borderId="97" xfId="1112" applyFont="1" applyFill="1" applyBorder="1" applyAlignment="1" applyProtection="1">
      <alignment horizontal="center" vertical="center"/>
    </xf>
    <xf numFmtId="0" fontId="41" fillId="34" borderId="73" xfId="1112" applyFont="1" applyFill="1" applyBorder="1" applyAlignment="1" applyProtection="1">
      <alignment vertical="center"/>
    </xf>
    <xf numFmtId="0" fontId="41" fillId="34" borderId="98" xfId="1112" applyFont="1" applyFill="1" applyBorder="1" applyAlignment="1" applyProtection="1">
      <alignment vertical="center"/>
    </xf>
    <xf numFmtId="0" fontId="68" fillId="34" borderId="92" xfId="1112" applyFont="1" applyFill="1" applyBorder="1" applyAlignment="1" applyProtection="1">
      <alignment horizontal="center" vertical="center"/>
    </xf>
    <xf numFmtId="0" fontId="68" fillId="34" borderId="81" xfId="1112" applyFont="1" applyFill="1" applyBorder="1" applyAlignment="1" applyProtection="1">
      <alignment horizontal="center" vertical="center" wrapText="1"/>
    </xf>
    <xf numFmtId="0" fontId="68" fillId="34" borderId="81" xfId="1112" applyFont="1" applyFill="1" applyBorder="1" applyAlignment="1" applyProtection="1">
      <alignment horizontal="center" vertical="center"/>
    </xf>
    <xf numFmtId="0" fontId="68" fillId="34" borderId="75" xfId="1112" applyFont="1" applyFill="1" applyBorder="1" applyAlignment="1" applyProtection="1">
      <alignment horizontal="center" vertical="center" wrapText="1"/>
    </xf>
    <xf numFmtId="0" fontId="68" fillId="34" borderId="18" xfId="1112" applyFont="1" applyFill="1" applyBorder="1" applyAlignment="1" applyProtection="1">
      <alignment horizontal="center" vertical="center" wrapText="1"/>
    </xf>
    <xf numFmtId="0" fontId="68" fillId="34" borderId="24" xfId="1112" applyFont="1" applyFill="1" applyBorder="1" applyAlignment="1" applyProtection="1">
      <alignment horizontal="center" vertical="center"/>
    </xf>
    <xf numFmtId="0" fontId="68" fillId="34" borderId="82" xfId="1112" applyFont="1" applyFill="1" applyBorder="1" applyAlignment="1" applyProtection="1">
      <alignment horizontal="center" vertical="center"/>
    </xf>
    <xf numFmtId="0" fontId="68" fillId="34" borderId="37" xfId="1112" applyFont="1" applyFill="1" applyBorder="1" applyAlignment="1" applyProtection="1">
      <alignment horizontal="center" vertical="center"/>
    </xf>
    <xf numFmtId="0" fontId="68" fillId="34" borderId="38" xfId="1112" applyFont="1" applyFill="1" applyBorder="1" applyAlignment="1" applyProtection="1">
      <alignment horizontal="center" vertical="center"/>
    </xf>
    <xf numFmtId="0" fontId="68" fillId="34" borderId="39" xfId="1112" applyFont="1" applyFill="1" applyBorder="1" applyAlignment="1" applyProtection="1">
      <alignment horizontal="center" vertical="center"/>
    </xf>
    <xf numFmtId="0" fontId="68" fillId="34" borderId="77" xfId="1112" applyFont="1" applyFill="1" applyBorder="1" applyAlignment="1" applyProtection="1">
      <alignment horizontal="center" vertical="center"/>
    </xf>
    <xf numFmtId="0" fontId="68" fillId="34" borderId="76" xfId="1112" applyFont="1" applyFill="1" applyBorder="1" applyAlignment="1" applyProtection="1">
      <alignment horizontal="center" vertical="center"/>
    </xf>
    <xf numFmtId="0" fontId="68" fillId="34" borderId="78" xfId="1112" applyFont="1" applyFill="1" applyBorder="1" applyAlignment="1" applyProtection="1">
      <alignment horizontal="center" vertical="center"/>
    </xf>
    <xf numFmtId="0" fontId="68" fillId="34" borderId="92" xfId="1112" applyFont="1" applyFill="1" applyBorder="1" applyAlignment="1" applyProtection="1">
      <alignment horizontal="center" vertical="center" wrapText="1"/>
    </xf>
    <xf numFmtId="0" fontId="102" fillId="34" borderId="97" xfId="1112" applyFont="1" applyFill="1" applyBorder="1" applyAlignment="1" applyProtection="1">
      <alignment horizontal="center" vertical="center"/>
    </xf>
    <xf numFmtId="0" fontId="102" fillId="34" borderId="73" xfId="1112" applyFont="1" applyFill="1" applyBorder="1" applyAlignment="1" applyProtection="1">
      <alignment horizontal="center" vertical="center"/>
    </xf>
    <xf numFmtId="0" fontId="102" fillId="34" borderId="98" xfId="1112" applyFont="1" applyFill="1" applyBorder="1" applyAlignment="1" applyProtection="1">
      <alignment horizontal="center" vertical="center"/>
    </xf>
    <xf numFmtId="0" fontId="42" fillId="0" borderId="97" xfId="0" applyFont="1" applyFill="1" applyBorder="1" applyAlignment="1" applyProtection="1">
      <alignment horizontal="left" vertical="center"/>
    </xf>
    <xf numFmtId="0" fontId="42" fillId="0" borderId="73" xfId="0" applyFont="1" applyFill="1" applyBorder="1" applyAlignment="1" applyProtection="1">
      <alignment horizontal="left" vertical="center"/>
    </xf>
    <xf numFmtId="49" fontId="51" fillId="0" borderId="40" xfId="0" applyNumberFormat="1" applyFont="1" applyBorder="1" applyAlignment="1" applyProtection="1">
      <alignment horizontal="center" vertical="center"/>
    </xf>
    <xf numFmtId="49" fontId="51" fillId="0" borderId="41" xfId="0" applyNumberFormat="1" applyFont="1" applyBorder="1" applyAlignment="1" applyProtection="1">
      <alignment horizontal="center" vertical="center"/>
    </xf>
    <xf numFmtId="49" fontId="51" fillId="0" borderId="12" xfId="0" applyNumberFormat="1" applyFont="1" applyFill="1" applyBorder="1" applyAlignment="1" applyProtection="1">
      <alignment horizontal="center" vertical="center"/>
    </xf>
    <xf numFmtId="49" fontId="51" fillId="0" borderId="76" xfId="0" applyNumberFormat="1" applyFont="1" applyFill="1" applyBorder="1" applyAlignment="1" applyProtection="1">
      <alignment horizontal="center" vertical="center"/>
    </xf>
    <xf numFmtId="49" fontId="51" fillId="0" borderId="90" xfId="0" applyNumberFormat="1" applyFont="1" applyBorder="1" applyAlignment="1" applyProtection="1">
      <alignment horizontal="center" vertical="center"/>
    </xf>
    <xf numFmtId="49" fontId="51" fillId="0" borderId="99" xfId="0" applyNumberFormat="1" applyFont="1" applyBorder="1" applyAlignment="1" applyProtection="1">
      <alignment horizontal="center" vertical="center"/>
    </xf>
    <xf numFmtId="0" fontId="68" fillId="34" borderId="14" xfId="1112" applyFont="1" applyFill="1" applyBorder="1" applyAlignment="1" applyProtection="1">
      <alignment horizontal="center" vertical="center"/>
    </xf>
    <xf numFmtId="0" fontId="68" fillId="34" borderId="14" xfId="1112" applyFont="1" applyFill="1" applyBorder="1" applyAlignment="1" applyProtection="1">
      <alignment horizontal="center" vertical="center" wrapText="1"/>
    </xf>
    <xf numFmtId="0" fontId="68" fillId="34" borderId="12" xfId="1112" applyFont="1" applyFill="1" applyBorder="1" applyAlignment="1" applyProtection="1">
      <alignment horizontal="center" vertical="center"/>
    </xf>
    <xf numFmtId="0" fontId="68" fillId="34" borderId="11" xfId="1112" applyFont="1" applyFill="1" applyBorder="1" applyAlignment="1" applyProtection="1">
      <alignment horizontal="center" vertical="center"/>
    </xf>
    <xf numFmtId="0" fontId="68" fillId="34" borderId="17" xfId="1112" applyFont="1" applyFill="1" applyBorder="1" applyAlignment="1" applyProtection="1">
      <alignment horizontal="center" vertical="center"/>
    </xf>
    <xf numFmtId="49" fontId="51" fillId="0" borderId="90" xfId="0" applyNumberFormat="1" applyFont="1" applyFill="1" applyBorder="1" applyAlignment="1" applyProtection="1">
      <alignment horizontal="center" vertical="center"/>
    </xf>
    <xf numFmtId="49" fontId="51" fillId="0" borderId="99" xfId="0" applyNumberFormat="1" applyFont="1" applyFill="1" applyBorder="1" applyAlignment="1" applyProtection="1">
      <alignment horizontal="center" vertical="center"/>
    </xf>
    <xf numFmtId="0" fontId="59" fillId="0" borderId="97" xfId="97" applyFont="1" applyFill="1" applyBorder="1" applyAlignment="1" applyProtection="1">
      <alignment horizontal="center" vertical="center"/>
    </xf>
    <xf numFmtId="0" fontId="59" fillId="0" borderId="73" xfId="97" applyFont="1" applyFill="1" applyBorder="1" applyAlignment="1" applyProtection="1">
      <alignment horizontal="center" vertical="center"/>
    </xf>
    <xf numFmtId="0" fontId="102" fillId="34" borderId="97" xfId="1112" applyFont="1" applyFill="1" applyBorder="1" applyAlignment="1">
      <alignment horizontal="center" vertical="center"/>
    </xf>
    <xf numFmtId="0" fontId="102" fillId="34" borderId="73" xfId="1112" applyFont="1" applyFill="1" applyBorder="1" applyAlignment="1">
      <alignment horizontal="center" vertical="center"/>
    </xf>
    <xf numFmtId="0" fontId="102" fillId="34" borderId="98" xfId="1112" applyFont="1" applyFill="1" applyBorder="1" applyAlignment="1">
      <alignment horizontal="center" vertical="center"/>
    </xf>
    <xf numFmtId="0" fontId="51" fillId="34" borderId="37" xfId="97" applyFont="1" applyFill="1" applyBorder="1" applyAlignment="1" applyProtection="1">
      <alignment horizontal="center" vertical="center"/>
    </xf>
    <xf numFmtId="0" fontId="51" fillId="34" borderId="38" xfId="97" applyFont="1" applyFill="1" applyBorder="1" applyAlignment="1" applyProtection="1">
      <alignment horizontal="center" vertical="center"/>
    </xf>
    <xf numFmtId="0" fontId="51" fillId="34" borderId="39" xfId="97" applyFont="1" applyFill="1" applyBorder="1" applyAlignment="1" applyProtection="1">
      <alignment horizontal="center" vertical="center"/>
    </xf>
    <xf numFmtId="0" fontId="51" fillId="34" borderId="12" xfId="97" applyFont="1" applyFill="1" applyBorder="1" applyAlignment="1" applyProtection="1">
      <alignment horizontal="center" vertical="center"/>
    </xf>
    <xf numFmtId="0" fontId="51" fillId="34" borderId="11" xfId="97" applyFont="1" applyFill="1" applyBorder="1" applyAlignment="1" applyProtection="1">
      <alignment horizontal="center" vertical="center"/>
    </xf>
    <xf numFmtId="0" fontId="51" fillId="34" borderId="17" xfId="97" applyFont="1" applyFill="1" applyBorder="1" applyAlignment="1" applyProtection="1">
      <alignment horizontal="center" vertical="center"/>
    </xf>
    <xf numFmtId="0" fontId="51" fillId="34" borderId="81" xfId="97" applyFont="1" applyFill="1" applyBorder="1" applyAlignment="1" applyProtection="1">
      <alignment horizontal="center" vertical="center"/>
    </xf>
    <xf numFmtId="0" fontId="51" fillId="34" borderId="81" xfId="97" applyFont="1" applyFill="1" applyBorder="1" applyAlignment="1" applyProtection="1">
      <alignment horizontal="center" vertical="center" wrapText="1"/>
    </xf>
    <xf numFmtId="0" fontId="51" fillId="34" borderId="14" xfId="97" applyFont="1" applyFill="1" applyBorder="1" applyAlignment="1" applyProtection="1">
      <alignment horizontal="center" vertical="center"/>
    </xf>
    <xf numFmtId="0" fontId="51" fillId="34" borderId="75" xfId="97" applyFont="1" applyFill="1" applyBorder="1" applyAlignment="1" applyProtection="1">
      <alignment horizontal="center" vertical="center" wrapText="1"/>
    </xf>
    <xf numFmtId="0" fontId="51" fillId="34" borderId="18" xfId="97" applyFont="1" applyFill="1" applyBorder="1" applyAlignment="1" applyProtection="1">
      <alignment horizontal="center" vertical="center"/>
    </xf>
    <xf numFmtId="0" fontId="51" fillId="34" borderId="14" xfId="97" applyFont="1" applyFill="1" applyBorder="1" applyAlignment="1" applyProtection="1">
      <alignment horizontal="center" vertical="center" wrapText="1"/>
    </xf>
    <xf numFmtId="0" fontId="51" fillId="34" borderId="77" xfId="97" applyFont="1" applyFill="1" applyBorder="1" applyAlignment="1" applyProtection="1">
      <alignment horizontal="center" vertical="center"/>
    </xf>
    <xf numFmtId="0" fontId="51" fillId="34" borderId="76" xfId="97" applyFont="1" applyFill="1" applyBorder="1" applyAlignment="1" applyProtection="1">
      <alignment horizontal="center" vertical="center"/>
    </xf>
    <xf numFmtId="0" fontId="51" fillId="34" borderId="78" xfId="97" applyFont="1" applyFill="1" applyBorder="1" applyAlignment="1" applyProtection="1">
      <alignment horizontal="center" vertical="center"/>
    </xf>
    <xf numFmtId="0" fontId="59" fillId="0" borderId="15" xfId="97" applyFont="1" applyFill="1" applyBorder="1" applyAlignment="1" applyProtection="1">
      <alignment horizontal="right" vertical="center"/>
    </xf>
    <xf numFmtId="0" fontId="59" fillId="0" borderId="0" xfId="97" applyFont="1" applyFill="1" applyBorder="1" applyAlignment="1" applyProtection="1">
      <alignment horizontal="right" vertical="center"/>
    </xf>
    <xf numFmtId="0" fontId="51" fillId="34" borderId="92" xfId="97" applyFont="1" applyFill="1" applyBorder="1" applyAlignment="1" applyProtection="1">
      <alignment horizontal="center" vertical="center"/>
    </xf>
    <xf numFmtId="0" fontId="59" fillId="0" borderId="12" xfId="97" applyFont="1" applyFill="1" applyBorder="1" applyAlignment="1" applyProtection="1">
      <alignment horizontal="right" vertical="center"/>
    </xf>
    <xf numFmtId="0" fontId="59" fillId="0" borderId="76" xfId="97" applyFont="1" applyFill="1" applyBorder="1" applyAlignment="1" applyProtection="1">
      <alignment horizontal="right" vertical="center"/>
    </xf>
    <xf numFmtId="0" fontId="71" fillId="0" borderId="15" xfId="97" applyFont="1" applyFill="1" applyBorder="1" applyAlignment="1" applyProtection="1">
      <alignment horizontal="right" vertical="center"/>
    </xf>
    <xf numFmtId="0" fontId="71" fillId="0" borderId="0" xfId="97" applyFont="1" applyFill="1" applyBorder="1" applyAlignment="1" applyProtection="1">
      <alignment horizontal="right" vertical="center"/>
    </xf>
    <xf numFmtId="49" fontId="42" fillId="0" borderId="12" xfId="0" applyNumberFormat="1" applyFont="1" applyBorder="1" applyAlignment="1" applyProtection="1">
      <alignment horizontal="right" vertical="center"/>
    </xf>
    <xf numFmtId="49" fontId="42" fillId="0" borderId="76" xfId="0" applyNumberFormat="1" applyFont="1" applyBorder="1" applyAlignment="1" applyProtection="1">
      <alignment horizontal="right" vertical="center"/>
    </xf>
    <xf numFmtId="49" fontId="42" fillId="0" borderId="15" xfId="0" applyNumberFormat="1" applyFont="1" applyBorder="1" applyAlignment="1" applyProtection="1">
      <alignment horizontal="right" vertical="center"/>
    </xf>
    <xf numFmtId="49" fontId="42" fillId="0" borderId="0" xfId="0" applyNumberFormat="1" applyFont="1" applyBorder="1" applyAlignment="1" applyProtection="1">
      <alignment horizontal="right" vertical="center"/>
    </xf>
    <xf numFmtId="0" fontId="45" fillId="0" borderId="73" xfId="0" applyFont="1" applyFill="1" applyBorder="1" applyAlignment="1" applyProtection="1">
      <alignment horizontal="left" vertical="center" indent="1"/>
    </xf>
    <xf numFmtId="0" fontId="45" fillId="0" borderId="74" xfId="0" applyFont="1" applyFill="1" applyBorder="1" applyAlignment="1" applyProtection="1">
      <alignment horizontal="left" vertical="center" indent="1"/>
    </xf>
    <xf numFmtId="49" fontId="45" fillId="0" borderId="15" xfId="0" applyNumberFormat="1" applyFont="1" applyBorder="1" applyAlignment="1" applyProtection="1">
      <alignment horizontal="right" vertical="center"/>
    </xf>
    <xf numFmtId="49" fontId="45" fillId="0" borderId="0" xfId="0" applyNumberFormat="1" applyFont="1" applyBorder="1" applyAlignment="1" applyProtection="1">
      <alignment horizontal="right" vertical="center"/>
    </xf>
    <xf numFmtId="49" fontId="42" fillId="0" borderId="94" xfId="0" applyNumberFormat="1" applyFont="1" applyBorder="1" applyAlignment="1" applyProtection="1">
      <alignment horizontal="right" vertical="center"/>
    </xf>
    <xf numFmtId="49" fontId="42" fillId="0" borderId="95" xfId="0" applyNumberFormat="1" applyFont="1" applyBorder="1" applyAlignment="1" applyProtection="1">
      <alignment horizontal="right" vertical="center"/>
    </xf>
    <xf numFmtId="0" fontId="42" fillId="0" borderId="94" xfId="0" applyFont="1" applyBorder="1" applyAlignment="1" applyProtection="1">
      <alignment horizontal="center" vertical="center" wrapText="1"/>
    </xf>
    <xf numFmtId="0" fontId="42" fillId="0" borderId="95" xfId="0" applyFont="1" applyBorder="1" applyAlignment="1" applyProtection="1">
      <alignment horizontal="center" vertical="center" wrapText="1"/>
    </xf>
    <xf numFmtId="0" fontId="42" fillId="0" borderId="96" xfId="0" applyFont="1" applyBorder="1" applyAlignment="1" applyProtection="1">
      <alignment horizontal="center" vertical="center" wrapText="1"/>
    </xf>
    <xf numFmtId="0" fontId="42" fillId="0" borderId="12" xfId="0" applyFont="1" applyBorder="1" applyAlignment="1" applyProtection="1">
      <alignment horizontal="center" vertical="center" wrapText="1"/>
    </xf>
    <xf numFmtId="0" fontId="42" fillId="0" borderId="76" xfId="0" applyFont="1" applyBorder="1" applyAlignment="1" applyProtection="1">
      <alignment horizontal="center" vertical="center" wrapText="1"/>
    </xf>
    <xf numFmtId="0" fontId="42" fillId="0" borderId="78" xfId="0" applyFont="1" applyBorder="1" applyAlignment="1" applyProtection="1">
      <alignment horizontal="center" vertical="center" wrapText="1"/>
    </xf>
    <xf numFmtId="0" fontId="42" fillId="0" borderId="97" xfId="0" applyFont="1" applyBorder="1" applyAlignment="1" applyProtection="1">
      <alignment horizontal="center" vertical="center" wrapText="1"/>
    </xf>
    <xf numFmtId="0" fontId="42" fillId="0" borderId="73" xfId="0" applyFont="1" applyBorder="1" applyAlignment="1" applyProtection="1">
      <alignment horizontal="center" vertical="center" wrapText="1"/>
    </xf>
    <xf numFmtId="0" fontId="42" fillId="0" borderId="98" xfId="0" applyFont="1" applyBorder="1" applyAlignment="1" applyProtection="1">
      <alignment horizontal="center" vertical="center" wrapText="1"/>
    </xf>
    <xf numFmtId="0" fontId="43" fillId="0" borderId="69" xfId="0" applyFont="1" applyFill="1" applyBorder="1" applyAlignment="1" applyProtection="1">
      <alignment horizontal="left" vertical="center" indent="1"/>
    </xf>
    <xf numFmtId="209" fontId="43" fillId="0" borderId="22" xfId="50" applyNumberFormat="1" applyFont="1" applyFill="1" applyBorder="1" applyAlignment="1" applyProtection="1">
      <alignment horizontal="left" vertical="center" indent="1"/>
    </xf>
    <xf numFmtId="209" fontId="43" fillId="0" borderId="69" xfId="50" applyNumberFormat="1" applyFont="1" applyFill="1" applyBorder="1" applyAlignment="1" applyProtection="1">
      <alignment horizontal="left" vertical="center" indent="1"/>
    </xf>
    <xf numFmtId="3" fontId="43" fillId="0" borderId="73" xfId="0" applyNumberFormat="1" applyFont="1" applyFill="1" applyBorder="1" applyAlignment="1" applyProtection="1">
      <alignment horizontal="left" vertical="center" indent="1"/>
    </xf>
    <xf numFmtId="0" fontId="45" fillId="0" borderId="69" xfId="0" applyFont="1" applyFill="1" applyBorder="1" applyAlignment="1" applyProtection="1">
      <alignment horizontal="left" vertical="center" indent="1"/>
    </xf>
    <xf numFmtId="0" fontId="45" fillId="0" borderId="25" xfId="0" applyFont="1" applyFill="1" applyBorder="1" applyAlignment="1" applyProtection="1">
      <alignment horizontal="left" vertical="center" indent="1"/>
    </xf>
    <xf numFmtId="0" fontId="45" fillId="0" borderId="22" xfId="0" applyFont="1" applyBorder="1" applyAlignment="1" applyProtection="1">
      <alignment horizontal="left" vertical="center" indent="1"/>
    </xf>
    <xf numFmtId="0" fontId="45" fillId="0" borderId="23" xfId="0" applyFont="1" applyBorder="1" applyAlignment="1" applyProtection="1">
      <alignment horizontal="left" vertical="center" indent="1"/>
    </xf>
    <xf numFmtId="0" fontId="42" fillId="0" borderId="93" xfId="0" applyFont="1" applyBorder="1" applyAlignment="1" applyProtection="1">
      <alignment horizontal="center" vertical="center" wrapText="1"/>
    </xf>
    <xf numFmtId="0" fontId="42" fillId="0" borderId="70" xfId="0" applyFont="1" applyBorder="1" applyAlignment="1" applyProtection="1">
      <alignment horizontal="center" vertical="center" wrapText="1"/>
    </xf>
    <xf numFmtId="0" fontId="42" fillId="0" borderId="94" xfId="0" applyFont="1" applyBorder="1" applyAlignment="1" applyProtection="1">
      <alignment horizontal="center" vertical="center"/>
    </xf>
    <xf numFmtId="0" fontId="42" fillId="0" borderId="96" xfId="0" applyFont="1" applyBorder="1" applyAlignment="1" applyProtection="1">
      <alignment horizontal="center" vertical="center"/>
    </xf>
    <xf numFmtId="0" fontId="42" fillId="0" borderId="92" xfId="0" applyFont="1" applyBorder="1" applyAlignment="1" applyProtection="1">
      <alignment horizontal="center" vertical="center" wrapText="1"/>
    </xf>
    <xf numFmtId="0" fontId="42" fillId="0" borderId="92" xfId="0" applyFont="1" applyBorder="1" applyAlignment="1" applyProtection="1">
      <alignment horizontal="center" vertical="center"/>
    </xf>
    <xf numFmtId="3" fontId="43" fillId="0" borderId="22" xfId="0" applyNumberFormat="1" applyFont="1" applyFill="1" applyBorder="1" applyAlignment="1" applyProtection="1">
      <alignment horizontal="left" vertical="center" indent="1"/>
    </xf>
    <xf numFmtId="0" fontId="43" fillId="0" borderId="22" xfId="0" applyFont="1" applyFill="1" applyBorder="1" applyAlignment="1" applyProtection="1">
      <alignment horizontal="left" vertical="center" indent="1"/>
    </xf>
    <xf numFmtId="3" fontId="43" fillId="0" borderId="69" xfId="0" applyNumberFormat="1" applyFont="1" applyFill="1" applyBorder="1" applyAlignment="1" applyProtection="1">
      <alignment horizontal="left" vertical="center" indent="1"/>
    </xf>
    <xf numFmtId="0" fontId="45" fillId="0" borderId="69" xfId="0" applyFont="1" applyBorder="1" applyAlignment="1" applyProtection="1">
      <alignment horizontal="left" vertical="center" indent="1"/>
    </xf>
    <xf numFmtId="0" fontId="45" fillId="0" borderId="25" xfId="0" applyFont="1" applyBorder="1" applyAlignment="1" applyProtection="1">
      <alignment horizontal="left" vertical="center" indent="1"/>
    </xf>
    <xf numFmtId="0" fontId="42" fillId="0" borderId="18" xfId="0" applyFont="1" applyBorder="1" applyAlignment="1" applyProtection="1">
      <alignment horizontal="center" vertical="center" wrapText="1"/>
    </xf>
    <xf numFmtId="49" fontId="42" fillId="0" borderId="12" xfId="0" applyNumberFormat="1" applyFont="1" applyBorder="1" applyAlignment="1">
      <alignment horizontal="right" vertical="center"/>
    </xf>
    <xf numFmtId="49" fontId="42" fillId="0" borderId="76" xfId="0" applyNumberFormat="1" applyFont="1" applyBorder="1" applyAlignment="1">
      <alignment horizontal="right" vertical="center"/>
    </xf>
    <xf numFmtId="3" fontId="43" fillId="0" borderId="69" xfId="0" applyNumberFormat="1" applyFont="1" applyFill="1" applyBorder="1" applyAlignment="1">
      <alignment horizontal="center" vertical="center"/>
    </xf>
    <xf numFmtId="0" fontId="43" fillId="0" borderId="25" xfId="0" applyFont="1" applyFill="1" applyBorder="1" applyAlignment="1">
      <alignment horizontal="center" vertical="center"/>
    </xf>
    <xf numFmtId="49" fontId="42" fillId="0" borderId="94" xfId="0" applyNumberFormat="1" applyFont="1" applyBorder="1" applyAlignment="1">
      <alignment horizontal="right" vertical="center"/>
    </xf>
    <xf numFmtId="49" fontId="42" fillId="0" borderId="95" xfId="0" applyNumberFormat="1" applyFont="1" applyBorder="1" applyAlignment="1">
      <alignment horizontal="right" vertical="center"/>
    </xf>
    <xf numFmtId="49" fontId="45" fillId="0" borderId="15" xfId="0" applyNumberFormat="1" applyFont="1" applyBorder="1" applyAlignment="1">
      <alignment horizontal="right" vertical="center"/>
    </xf>
    <xf numFmtId="49" fontId="45" fillId="0" borderId="0" xfId="0" applyNumberFormat="1" applyFont="1" applyBorder="1" applyAlignment="1">
      <alignment horizontal="right" vertical="center"/>
    </xf>
    <xf numFmtId="3" fontId="43" fillId="0" borderId="84" xfId="0" applyNumberFormat="1" applyFont="1" applyFill="1" applyBorder="1" applyAlignment="1">
      <alignment horizontal="center" vertical="center"/>
    </xf>
    <xf numFmtId="0" fontId="43" fillId="0" borderId="85" xfId="0" applyFont="1" applyFill="1" applyBorder="1" applyAlignment="1">
      <alignment horizontal="center" vertical="center"/>
    </xf>
    <xf numFmtId="0" fontId="42" fillId="0" borderId="92" xfId="0" applyFont="1" applyBorder="1" applyAlignment="1">
      <alignment horizontal="center" vertical="center"/>
    </xf>
    <xf numFmtId="0" fontId="42" fillId="0" borderId="92" xfId="0" applyFont="1" applyBorder="1" applyAlignment="1">
      <alignment horizontal="center" vertical="center" wrapText="1"/>
    </xf>
    <xf numFmtId="0" fontId="42" fillId="0" borderId="92" xfId="0" applyFont="1" applyFill="1" applyBorder="1" applyAlignment="1">
      <alignment horizontal="center" vertical="center"/>
    </xf>
    <xf numFmtId="0" fontId="51" fillId="0" borderId="92" xfId="1134" applyFont="1" applyFill="1" applyBorder="1" applyAlignment="1" applyProtection="1">
      <alignment horizontal="center" vertical="center"/>
    </xf>
    <xf numFmtId="0" fontId="42" fillId="0" borderId="92" xfId="0" applyFont="1" applyFill="1" applyBorder="1" applyAlignment="1">
      <alignment horizontal="center" vertical="center" wrapText="1"/>
    </xf>
    <xf numFmtId="49" fontId="42" fillId="0" borderId="15" xfId="0" applyNumberFormat="1" applyFont="1" applyBorder="1" applyAlignment="1">
      <alignment horizontal="right" vertical="center"/>
    </xf>
    <xf numFmtId="49" fontId="42" fillId="0" borderId="0" xfId="0" applyNumberFormat="1" applyFont="1" applyBorder="1" applyAlignment="1">
      <alignment horizontal="right" vertical="center"/>
    </xf>
    <xf numFmtId="49" fontId="45" fillId="0" borderId="94" xfId="0" applyNumberFormat="1" applyFont="1" applyBorder="1" applyAlignment="1">
      <alignment horizontal="right" vertical="center"/>
    </xf>
    <xf numFmtId="49" fontId="45" fillId="0" borderId="95" xfId="0" applyNumberFormat="1" applyFont="1" applyBorder="1" applyAlignment="1">
      <alignment horizontal="right" vertical="center"/>
    </xf>
    <xf numFmtId="3" fontId="43" fillId="0" borderId="22" xfId="0" applyNumberFormat="1" applyFont="1" applyFill="1" applyBorder="1" applyAlignment="1">
      <alignment horizontal="center" vertical="center"/>
    </xf>
    <xf numFmtId="0" fontId="43" fillId="0" borderId="23" xfId="0" applyFont="1" applyFill="1" applyBorder="1" applyAlignment="1">
      <alignment horizontal="center" vertical="center"/>
    </xf>
    <xf numFmtId="0" fontId="42" fillId="0" borderId="94" xfId="0" applyFont="1" applyFill="1" applyBorder="1" applyAlignment="1">
      <alignment horizontal="center" vertical="center" wrapText="1"/>
    </xf>
    <xf numFmtId="0" fontId="42" fillId="0" borderId="95" xfId="0" applyFont="1" applyFill="1" applyBorder="1" applyAlignment="1">
      <alignment horizontal="center" vertical="center" wrapText="1"/>
    </xf>
    <xf numFmtId="0" fontId="42" fillId="0" borderId="15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76" xfId="0" applyFont="1" applyFill="1" applyBorder="1" applyAlignment="1">
      <alignment horizontal="center" vertical="center" wrapText="1"/>
    </xf>
    <xf numFmtId="0" fontId="59" fillId="34" borderId="94" xfId="97" applyFont="1" applyFill="1" applyBorder="1" applyAlignment="1" applyProtection="1">
      <alignment horizontal="center" vertical="center"/>
    </xf>
    <xf numFmtId="0" fontId="59" fillId="34" borderId="101" xfId="97" applyFont="1" applyFill="1" applyBorder="1" applyAlignment="1" applyProtection="1">
      <alignment horizontal="center" vertical="center"/>
    </xf>
    <xf numFmtId="0" fontId="59" fillId="34" borderId="102" xfId="97" applyFont="1" applyFill="1" applyBorder="1" applyAlignment="1" applyProtection="1">
      <alignment horizontal="center" vertical="center"/>
    </xf>
    <xf numFmtId="0" fontId="59" fillId="0" borderId="0" xfId="1120" applyFont="1" applyAlignment="1" applyProtection="1">
      <alignment horizontal="center" vertical="center"/>
    </xf>
    <xf numFmtId="0" fontId="40" fillId="14" borderId="61" xfId="1135" applyFont="1" applyFill="1" applyBorder="1" applyAlignment="1" applyProtection="1">
      <alignment horizontal="center" vertical="center" wrapText="1"/>
    </xf>
    <xf numFmtId="0" fontId="40" fillId="14" borderId="62" xfId="1135" applyFont="1" applyFill="1" applyBorder="1" applyAlignment="1" applyProtection="1">
      <alignment horizontal="center" vertical="center" wrapText="1"/>
    </xf>
    <xf numFmtId="0" fontId="45" fillId="0" borderId="55" xfId="1135" applyFont="1" applyBorder="1" applyAlignment="1" applyProtection="1">
      <alignment horizontal="left" vertical="center" wrapText="1"/>
    </xf>
    <xf numFmtId="0" fontId="45" fillId="0" borderId="56" xfId="1135" applyFont="1" applyBorder="1" applyAlignment="1" applyProtection="1">
      <alignment horizontal="left" vertical="center" wrapText="1"/>
    </xf>
    <xf numFmtId="0" fontId="45" fillId="0" borderId="57" xfId="1135" applyFont="1" applyBorder="1" applyAlignment="1" applyProtection="1">
      <alignment horizontal="left" vertical="center" wrapText="1"/>
    </xf>
    <xf numFmtId="0" fontId="45" fillId="0" borderId="47" xfId="1135" applyFont="1" applyBorder="1" applyAlignment="1" applyProtection="1">
      <alignment horizontal="left" vertical="center" wrapText="1"/>
    </xf>
    <xf numFmtId="0" fontId="45" fillId="0" borderId="48" xfId="1135" applyFont="1" applyBorder="1" applyAlignment="1" applyProtection="1">
      <alignment horizontal="left" vertical="center" wrapText="1"/>
    </xf>
    <xf numFmtId="0" fontId="45" fillId="0" borderId="49" xfId="1135" applyFont="1" applyBorder="1" applyAlignment="1" applyProtection="1">
      <alignment horizontal="left" vertical="center" wrapText="1"/>
    </xf>
    <xf numFmtId="0" fontId="45" fillId="0" borderId="66" xfId="1135" applyFont="1" applyBorder="1" applyAlignment="1" applyProtection="1">
      <alignment horizontal="left" vertical="center" wrapText="1"/>
    </xf>
    <xf numFmtId="0" fontId="45" fillId="0" borderId="67" xfId="1135" applyFont="1" applyBorder="1" applyAlignment="1" applyProtection="1">
      <alignment horizontal="left" vertical="center" wrapText="1"/>
    </xf>
    <xf numFmtId="0" fontId="45" fillId="0" borderId="68" xfId="1135" applyFont="1" applyBorder="1" applyAlignment="1" applyProtection="1">
      <alignment horizontal="left" vertical="center" wrapText="1"/>
    </xf>
    <xf numFmtId="0" fontId="42" fillId="0" borderId="60" xfId="1135" applyFont="1" applyBorder="1" applyAlignment="1" applyProtection="1">
      <alignment horizontal="center" vertical="center" wrapText="1"/>
    </xf>
    <xf numFmtId="0" fontId="42" fillId="0" borderId="61" xfId="1135" applyFont="1" applyBorder="1" applyAlignment="1" applyProtection="1">
      <alignment horizontal="center" vertical="center" wrapText="1"/>
    </xf>
    <xf numFmtId="0" fontId="43" fillId="0" borderId="62" xfId="0" applyFont="1" applyBorder="1" applyAlignment="1" applyProtection="1">
      <alignment vertical="center"/>
    </xf>
    <xf numFmtId="0" fontId="42" fillId="14" borderId="61" xfId="1135" applyFont="1" applyFill="1" applyBorder="1" applyAlignment="1" applyProtection="1">
      <alignment horizontal="center" vertical="center" wrapText="1"/>
    </xf>
    <xf numFmtId="0" fontId="43" fillId="0" borderId="63" xfId="0" applyFont="1" applyBorder="1" applyAlignment="1" applyProtection="1">
      <alignment vertical="center"/>
    </xf>
    <xf numFmtId="0" fontId="42" fillId="0" borderId="62" xfId="1135" applyFont="1" applyBorder="1" applyAlignment="1" applyProtection="1">
      <alignment horizontal="center" vertical="center" wrapText="1"/>
    </xf>
    <xf numFmtId="0" fontId="43" fillId="0" borderId="63" xfId="1135" applyFont="1" applyBorder="1" applyAlignment="1" applyProtection="1">
      <alignment vertical="center" wrapText="1"/>
    </xf>
    <xf numFmtId="0" fontId="42" fillId="0" borderId="43" xfId="1135" applyFont="1" applyBorder="1" applyAlignment="1" applyProtection="1">
      <alignment horizontal="center" vertical="center"/>
    </xf>
    <xf numFmtId="0" fontId="42" fillId="0" borderId="43" xfId="1135" applyFont="1" applyBorder="1" applyAlignment="1" applyProtection="1">
      <alignment horizontal="center" vertical="center" wrapText="1"/>
    </xf>
    <xf numFmtId="0" fontId="42" fillId="0" borderId="14" xfId="1135" applyFont="1" applyBorder="1" applyAlignment="1" applyProtection="1">
      <alignment horizontal="center" vertical="center" wrapText="1"/>
    </xf>
    <xf numFmtId="0" fontId="42" fillId="14" borderId="43" xfId="1135" applyFont="1" applyFill="1" applyBorder="1" applyAlignment="1" applyProtection="1">
      <alignment horizontal="center" vertical="center" wrapText="1"/>
    </xf>
    <xf numFmtId="0" fontId="43" fillId="0" borderId="43" xfId="1135" applyFont="1" applyBorder="1" applyAlignment="1" applyProtection="1">
      <alignment vertical="center" wrapText="1"/>
    </xf>
    <xf numFmtId="0" fontId="42" fillId="34" borderId="72" xfId="3" applyFont="1" applyFill="1" applyBorder="1" applyAlignment="1" applyProtection="1">
      <alignment horizontal="center" vertical="center"/>
    </xf>
    <xf numFmtId="0" fontId="42" fillId="34" borderId="73" xfId="3" applyFont="1" applyFill="1" applyBorder="1" applyAlignment="1" applyProtection="1">
      <alignment horizontal="center" vertical="center"/>
    </xf>
    <xf numFmtId="4" fontId="43" fillId="0" borderId="83" xfId="3" applyNumberFormat="1" applyFont="1" applyBorder="1" applyAlignment="1" applyProtection="1">
      <alignment horizontal="right" vertical="center"/>
    </xf>
    <xf numFmtId="4" fontId="42" fillId="34" borderId="73" xfId="3" applyNumberFormat="1" applyFont="1" applyFill="1" applyBorder="1" applyAlignment="1" applyProtection="1">
      <alignment horizontal="right" vertical="center"/>
    </xf>
    <xf numFmtId="4" fontId="43" fillId="0" borderId="87" xfId="3" applyNumberFormat="1" applyFont="1" applyBorder="1" applyAlignment="1" applyProtection="1">
      <alignment horizontal="right" vertical="center"/>
    </xf>
    <xf numFmtId="4" fontId="43" fillId="0" borderId="24" xfId="3" applyNumberFormat="1" applyFont="1" applyBorder="1" applyAlignment="1" applyProtection="1">
      <alignment horizontal="right" vertical="center"/>
    </xf>
    <xf numFmtId="0" fontId="42" fillId="34" borderId="81" xfId="3" applyFont="1" applyFill="1" applyBorder="1" applyAlignment="1" applyProtection="1">
      <alignment horizontal="center" vertical="center"/>
    </xf>
    <xf numFmtId="0" fontId="45" fillId="0" borderId="94" xfId="3" applyFont="1" applyBorder="1" applyAlignment="1" applyProtection="1">
      <alignment horizontal="left" vertical="center"/>
    </xf>
    <xf numFmtId="0" fontId="45" fillId="0" borderId="101" xfId="3" applyFont="1" applyBorder="1" applyAlignment="1" applyProtection="1">
      <alignment horizontal="left" vertical="center"/>
    </xf>
    <xf numFmtId="0" fontId="62" fillId="73" borderId="97" xfId="3" applyFont="1" applyFill="1" applyBorder="1" applyAlignment="1" applyProtection="1">
      <alignment horizontal="center" vertical="center"/>
    </xf>
    <xf numFmtId="0" fontId="62" fillId="73" borderId="73" xfId="3" applyFont="1" applyFill="1" applyBorder="1" applyAlignment="1" applyProtection="1">
      <alignment horizontal="center" vertical="center"/>
    </xf>
    <xf numFmtId="0" fontId="42" fillId="34" borderId="134" xfId="3" applyFont="1" applyFill="1" applyBorder="1" applyAlignment="1" applyProtection="1">
      <alignment horizontal="center" vertical="center"/>
    </xf>
    <xf numFmtId="0" fontId="42" fillId="34" borderId="137" xfId="3" applyFont="1" applyFill="1" applyBorder="1" applyAlignment="1" applyProtection="1">
      <alignment horizontal="center" vertical="center"/>
    </xf>
    <xf numFmtId="0" fontId="102" fillId="34" borderId="137" xfId="1112" applyFont="1" applyFill="1" applyBorder="1" applyAlignment="1" applyProtection="1">
      <alignment horizontal="center" vertical="center"/>
    </xf>
    <xf numFmtId="4" fontId="43" fillId="0" borderId="108" xfId="3" applyNumberFormat="1" applyFont="1" applyBorder="1" applyAlignment="1" applyProtection="1">
      <alignment horizontal="center" vertical="center"/>
    </xf>
    <xf numFmtId="4" fontId="43" fillId="0" borderId="109" xfId="3" applyNumberFormat="1" applyFont="1" applyBorder="1" applyAlignment="1" applyProtection="1">
      <alignment horizontal="center" vertical="center"/>
    </xf>
    <xf numFmtId="4" fontId="43" fillId="0" borderId="84" xfId="3" applyNumberFormat="1" applyFont="1" applyBorder="1" applyAlignment="1" applyProtection="1">
      <alignment horizontal="center" vertical="center"/>
    </xf>
    <xf numFmtId="4" fontId="43" fillId="0" borderId="85" xfId="3" applyNumberFormat="1" applyFont="1" applyBorder="1" applyAlignment="1" applyProtection="1">
      <alignment horizontal="center" vertical="center"/>
    </xf>
    <xf numFmtId="0" fontId="42" fillId="34" borderId="14" xfId="3" applyFont="1" applyFill="1" applyBorder="1" applyAlignment="1" applyProtection="1">
      <alignment horizontal="center" vertical="center"/>
    </xf>
    <xf numFmtId="4" fontId="43" fillId="0" borderId="138" xfId="3" applyNumberFormat="1" applyFont="1" applyBorder="1" applyAlignment="1" applyProtection="1">
      <alignment horizontal="center" vertical="center"/>
    </xf>
    <xf numFmtId="4" fontId="43" fillId="0" borderId="140" xfId="3" applyNumberFormat="1" applyFont="1" applyBorder="1" applyAlignment="1" applyProtection="1">
      <alignment horizontal="center" vertical="center"/>
    </xf>
    <xf numFmtId="0" fontId="59" fillId="34" borderId="94" xfId="113" applyFont="1" applyFill="1" applyBorder="1" applyAlignment="1" applyProtection="1">
      <alignment horizontal="center" vertical="center"/>
    </xf>
    <xf numFmtId="0" fontId="59" fillId="34" borderId="101" xfId="113" applyFont="1" applyFill="1" applyBorder="1" applyAlignment="1" applyProtection="1">
      <alignment horizontal="center" vertical="center"/>
    </xf>
    <xf numFmtId="0" fontId="59" fillId="34" borderId="102" xfId="113" applyFont="1" applyFill="1" applyBorder="1" applyAlignment="1" applyProtection="1">
      <alignment horizontal="center" vertical="center"/>
    </xf>
    <xf numFmtId="3" fontId="51" fillId="34" borderId="92" xfId="113" applyNumberFormat="1" applyFont="1" applyFill="1" applyBorder="1" applyAlignment="1" applyProtection="1">
      <alignment horizontal="center" vertical="center" wrapText="1"/>
    </xf>
    <xf numFmtId="0" fontId="62" fillId="73" borderId="94" xfId="113" applyFont="1" applyFill="1" applyBorder="1" applyAlignment="1" applyProtection="1">
      <alignment horizontal="center" vertical="center"/>
    </xf>
    <xf numFmtId="0" fontId="62" fillId="73" borderId="101" xfId="113" applyFont="1" applyFill="1" applyBorder="1" applyAlignment="1" applyProtection="1">
      <alignment horizontal="center" vertical="center"/>
    </xf>
    <xf numFmtId="0" fontId="62" fillId="73" borderId="102" xfId="113" applyFont="1" applyFill="1" applyBorder="1" applyAlignment="1" applyProtection="1">
      <alignment horizontal="center" vertical="center"/>
    </xf>
    <xf numFmtId="0" fontId="62" fillId="73" borderId="77" xfId="113" applyFont="1" applyFill="1" applyBorder="1" applyAlignment="1" applyProtection="1">
      <alignment horizontal="center" vertical="center"/>
    </xf>
    <xf numFmtId="0" fontId="62" fillId="73" borderId="76" xfId="113" applyFont="1" applyFill="1" applyBorder="1" applyAlignment="1" applyProtection="1">
      <alignment horizontal="center" vertical="center"/>
    </xf>
    <xf numFmtId="0" fontId="62" fillId="73" borderId="78" xfId="113" applyFont="1" applyFill="1" applyBorder="1" applyAlignment="1" applyProtection="1">
      <alignment horizontal="center" vertical="center"/>
    </xf>
    <xf numFmtId="0" fontId="59" fillId="0" borderId="0" xfId="113" applyFont="1" applyBorder="1" applyAlignment="1" applyProtection="1">
      <alignment horizontal="center" vertical="center"/>
    </xf>
    <xf numFmtId="0" fontId="59" fillId="0" borderId="76" xfId="113" applyFont="1" applyBorder="1" applyAlignment="1" applyProtection="1">
      <alignment horizontal="center" vertical="center"/>
    </xf>
    <xf numFmtId="0" fontId="59" fillId="89" borderId="93" xfId="113" applyNumberFormat="1" applyFont="1" applyFill="1" applyBorder="1" applyAlignment="1" applyProtection="1">
      <alignment horizontal="center" vertical="center" wrapText="1"/>
    </xf>
    <xf numFmtId="0" fontId="59" fillId="89" borderId="18" xfId="113" applyNumberFormat="1" applyFont="1" applyFill="1" applyBorder="1" applyAlignment="1" applyProtection="1">
      <alignment horizontal="center" vertical="center" wrapText="1"/>
    </xf>
    <xf numFmtId="0" fontId="59" fillId="34" borderId="94" xfId="113" applyNumberFormat="1" applyFont="1" applyFill="1" applyBorder="1" applyAlignment="1" applyProtection="1">
      <alignment horizontal="center" vertical="center"/>
    </xf>
    <xf numFmtId="0" fontId="59" fillId="34" borderId="101" xfId="113" applyNumberFormat="1" applyFont="1" applyFill="1" applyBorder="1" applyAlignment="1" applyProtection="1">
      <alignment horizontal="center" vertical="center"/>
    </xf>
    <xf numFmtId="0" fontId="59" fillId="34" borderId="77" xfId="113" applyNumberFormat="1" applyFont="1" applyFill="1" applyBorder="1" applyAlignment="1" applyProtection="1">
      <alignment horizontal="center" vertical="center"/>
    </xf>
    <xf numFmtId="0" fontId="59" fillId="34" borderId="76" xfId="113" applyNumberFormat="1" applyFont="1" applyFill="1" applyBorder="1" applyAlignment="1" applyProtection="1">
      <alignment horizontal="center" vertical="center"/>
    </xf>
    <xf numFmtId="0" fontId="51" fillId="0" borderId="97" xfId="9116" applyFont="1" applyBorder="1" applyAlignment="1" applyProtection="1">
      <alignment horizontal="center" vertical="center"/>
    </xf>
    <xf numFmtId="0" fontId="51" fillId="0" borderId="98" xfId="9116" applyFont="1" applyBorder="1" applyAlignment="1" applyProtection="1">
      <alignment horizontal="center" vertical="center"/>
    </xf>
    <xf numFmtId="0" fontId="102" fillId="34" borderId="97" xfId="0" applyFont="1" applyFill="1" applyBorder="1" applyAlignment="1" applyProtection="1">
      <alignment horizontal="center" vertical="center"/>
    </xf>
    <xf numFmtId="0" fontId="102" fillId="34" borderId="73" xfId="0" applyFont="1" applyFill="1" applyBorder="1" applyAlignment="1" applyProtection="1">
      <alignment horizontal="center" vertical="center"/>
    </xf>
    <xf numFmtId="0" fontId="102" fillId="34" borderId="98" xfId="0" applyFont="1" applyFill="1" applyBorder="1" applyAlignment="1" applyProtection="1">
      <alignment horizontal="center" vertical="center"/>
    </xf>
    <xf numFmtId="0" fontId="51" fillId="0" borderId="0" xfId="9115" applyFont="1" applyAlignment="1" applyProtection="1">
      <alignment horizontal="center" vertical="center"/>
    </xf>
    <xf numFmtId="0" fontId="51" fillId="0" borderId="94" xfId="9115" applyFont="1" applyBorder="1" applyAlignment="1" applyProtection="1">
      <alignment horizontal="center" vertical="center"/>
    </xf>
    <xf numFmtId="0" fontId="51" fillId="0" borderId="101" xfId="9115" applyFont="1" applyBorder="1" applyAlignment="1" applyProtection="1">
      <alignment horizontal="center" vertical="center"/>
    </xf>
    <xf numFmtId="0" fontId="58" fillId="0" borderId="94" xfId="9116" applyFont="1" applyFill="1" applyBorder="1" applyAlignment="1" applyProtection="1">
      <alignment horizontal="center" vertical="center" wrapText="1"/>
    </xf>
    <xf numFmtId="0" fontId="58" fillId="0" borderId="15" xfId="9116" applyFont="1" applyFill="1" applyBorder="1" applyAlignment="1" applyProtection="1">
      <alignment horizontal="center" vertical="center" wrapText="1"/>
    </xf>
    <xf numFmtId="0" fontId="58" fillId="0" borderId="77" xfId="9116" applyFont="1" applyFill="1" applyBorder="1" applyAlignment="1" applyProtection="1">
      <alignment horizontal="center" vertical="center" wrapText="1"/>
    </xf>
    <xf numFmtId="37" fontId="58" fillId="0" borderId="101" xfId="29" applyFont="1" applyFill="1" applyBorder="1" applyAlignment="1" applyProtection="1">
      <alignment horizontal="left" vertical="center" wrapText="1"/>
    </xf>
    <xf numFmtId="37" fontId="58" fillId="0" borderId="0" xfId="29" applyFont="1" applyFill="1" applyBorder="1" applyAlignment="1" applyProtection="1">
      <alignment horizontal="left" vertical="center" wrapText="1"/>
    </xf>
    <xf numFmtId="37" fontId="58" fillId="0" borderId="76" xfId="29" applyFont="1" applyFill="1" applyBorder="1" applyAlignment="1" applyProtection="1">
      <alignment horizontal="left" vertical="center" wrapText="1"/>
    </xf>
    <xf numFmtId="37" fontId="64" fillId="0" borderId="101" xfId="29" applyFont="1" applyFill="1" applyBorder="1" applyAlignment="1" applyProtection="1">
      <alignment horizontal="center" vertical="center"/>
    </xf>
    <xf numFmtId="37" fontId="64" fillId="0" borderId="0" xfId="29" applyFont="1" applyFill="1" applyBorder="1" applyAlignment="1" applyProtection="1">
      <alignment horizontal="center" vertical="center"/>
    </xf>
    <xf numFmtId="37" fontId="64" fillId="0" borderId="76" xfId="29" applyFont="1" applyFill="1" applyBorder="1" applyAlignment="1" applyProtection="1">
      <alignment horizontal="center" vertical="center"/>
    </xf>
    <xf numFmtId="37" fontId="51" fillId="0" borderId="94" xfId="29" applyFont="1" applyFill="1" applyBorder="1" applyAlignment="1" applyProtection="1">
      <alignment horizontal="center" vertical="center"/>
    </xf>
    <xf numFmtId="37" fontId="51" fillId="0" borderId="101" xfId="29" applyFont="1" applyFill="1" applyBorder="1" applyAlignment="1" applyProtection="1">
      <alignment horizontal="center" vertical="center"/>
    </xf>
    <xf numFmtId="37" fontId="51" fillId="0" borderId="102" xfId="29" applyFont="1" applyFill="1" applyBorder="1" applyAlignment="1" applyProtection="1">
      <alignment horizontal="center" vertical="center"/>
    </xf>
    <xf numFmtId="37" fontId="51" fillId="0" borderId="15" xfId="29" applyFont="1" applyFill="1" applyBorder="1" applyAlignment="1" applyProtection="1">
      <alignment horizontal="center" vertical="center"/>
    </xf>
    <xf numFmtId="37" fontId="51" fillId="0" borderId="0" xfId="29" applyFont="1" applyFill="1" applyBorder="1" applyAlignment="1" applyProtection="1">
      <alignment horizontal="center" vertical="center"/>
    </xf>
    <xf numFmtId="37" fontId="51" fillId="0" borderId="16" xfId="29" applyFont="1" applyFill="1" applyBorder="1" applyAlignment="1" applyProtection="1">
      <alignment horizontal="center" vertical="center"/>
    </xf>
    <xf numFmtId="37" fontId="51" fillId="0" borderId="77" xfId="29" applyFont="1" applyFill="1" applyBorder="1" applyAlignment="1" applyProtection="1">
      <alignment horizontal="center" vertical="center"/>
    </xf>
    <xf numFmtId="37" fontId="51" fillId="0" borderId="76" xfId="29" applyFont="1" applyFill="1" applyBorder="1" applyAlignment="1" applyProtection="1">
      <alignment horizontal="center" vertical="center"/>
    </xf>
    <xf numFmtId="37" fontId="51" fillId="0" borderId="78" xfId="29" applyFont="1" applyFill="1" applyBorder="1" applyAlignment="1" applyProtection="1">
      <alignment horizontal="center" vertical="center"/>
    </xf>
    <xf numFmtId="37" fontId="51" fillId="0" borderId="97" xfId="29" applyFont="1" applyFill="1" applyBorder="1" applyAlignment="1" applyProtection="1">
      <alignment horizontal="center" vertical="center"/>
    </xf>
    <xf numFmtId="37" fontId="51" fillId="0" borderId="73" xfId="29" applyFont="1" applyFill="1" applyBorder="1" applyAlignment="1" applyProtection="1">
      <alignment horizontal="center" vertical="center"/>
    </xf>
    <xf numFmtId="37" fontId="37" fillId="86" borderId="97" xfId="29" applyFont="1" applyFill="1" applyBorder="1" applyAlignment="1" applyProtection="1">
      <alignment horizontal="center" vertical="center" wrapText="1"/>
    </xf>
    <xf numFmtId="37" fontId="37" fillId="86" borderId="73" xfId="29" applyFont="1" applyFill="1" applyBorder="1" applyAlignment="1" applyProtection="1">
      <alignment horizontal="center" vertical="center"/>
    </xf>
    <xf numFmtId="0" fontId="51" fillId="34" borderId="134" xfId="9110" applyFont="1" applyFill="1" applyBorder="1" applyAlignment="1" applyProtection="1">
      <alignment horizontal="center" vertical="center"/>
    </xf>
    <xf numFmtId="0" fontId="51" fillId="34" borderId="137" xfId="9110" applyFont="1" applyFill="1" applyBorder="1" applyAlignment="1" applyProtection="1">
      <alignment horizontal="center" vertical="center"/>
    </xf>
    <xf numFmtId="0" fontId="62" fillId="86" borderId="134" xfId="9110" applyFont="1" applyFill="1" applyBorder="1" applyAlignment="1" applyProtection="1">
      <alignment horizontal="left" vertical="center"/>
    </xf>
    <xf numFmtId="0" fontId="62" fillId="86" borderId="137" xfId="9110" applyFont="1" applyFill="1" applyBorder="1" applyAlignment="1" applyProtection="1">
      <alignment horizontal="left" vertical="center"/>
    </xf>
    <xf numFmtId="0" fontId="62" fillId="84" borderId="14" xfId="9110" applyFont="1" applyFill="1" applyBorder="1" applyAlignment="1" applyProtection="1">
      <alignment horizontal="center" vertical="center" wrapText="1"/>
    </xf>
    <xf numFmtId="0" fontId="51" fillId="87" borderId="14" xfId="9110" applyFont="1" applyFill="1" applyBorder="1" applyAlignment="1" applyProtection="1">
      <alignment horizontal="center" vertical="center" wrapText="1"/>
    </xf>
    <xf numFmtId="0" fontId="51" fillId="82" borderId="14" xfId="9110" applyFont="1" applyFill="1" applyBorder="1" applyAlignment="1" applyProtection="1">
      <alignment horizontal="center" vertical="center" wrapText="1"/>
    </xf>
    <xf numFmtId="0" fontId="62" fillId="85" borderId="14" xfId="9110" applyFont="1" applyFill="1" applyBorder="1" applyAlignment="1" applyProtection="1">
      <alignment horizontal="center" vertical="center" wrapText="1"/>
    </xf>
    <xf numFmtId="0" fontId="62" fillId="93" borderId="133" xfId="9110" applyFont="1" applyFill="1" applyBorder="1" applyAlignment="1" applyProtection="1">
      <alignment horizontal="center" vertical="center" wrapText="1"/>
    </xf>
    <xf numFmtId="0" fontId="62" fillId="93" borderId="76" xfId="9110" applyFont="1" applyFill="1" applyBorder="1" applyAlignment="1" applyProtection="1">
      <alignment horizontal="center" vertical="center" wrapText="1"/>
    </xf>
    <xf numFmtId="0" fontId="51" fillId="76" borderId="14" xfId="9110" applyFont="1" applyFill="1" applyBorder="1" applyAlignment="1" applyProtection="1">
      <alignment horizontal="center" vertical="center" wrapText="1"/>
    </xf>
    <xf numFmtId="0" fontId="42" fillId="78" borderId="132" xfId="9110" applyFont="1" applyFill="1" applyBorder="1" applyAlignment="1" applyProtection="1">
      <alignment horizontal="center" vertical="center" wrapText="1"/>
    </xf>
    <xf numFmtId="0" fontId="42" fillId="78" borderId="77" xfId="9110" applyFont="1" applyFill="1" applyBorder="1" applyAlignment="1" applyProtection="1">
      <alignment horizontal="center" vertical="center" wrapText="1"/>
    </xf>
    <xf numFmtId="0" fontId="62" fillId="91" borderId="14" xfId="9110" applyFont="1" applyFill="1" applyBorder="1" applyAlignment="1" applyProtection="1">
      <alignment horizontal="center" vertical="center" wrapText="1"/>
    </xf>
    <xf numFmtId="0" fontId="51" fillId="83" borderId="14" xfId="9110" applyFont="1" applyFill="1" applyBorder="1" applyAlignment="1" applyProtection="1">
      <alignment horizontal="center" vertical="center" wrapText="1"/>
    </xf>
    <xf numFmtId="0" fontId="62" fillId="68" borderId="134" xfId="9110" applyFont="1" applyFill="1" applyBorder="1" applyAlignment="1" applyProtection="1">
      <alignment horizontal="center" vertical="center"/>
    </xf>
    <xf numFmtId="0" fontId="62" fillId="68" borderId="137" xfId="9110" applyFont="1" applyFill="1" applyBorder="1" applyAlignment="1" applyProtection="1">
      <alignment horizontal="center" vertical="center"/>
    </xf>
    <xf numFmtId="0" fontId="62" fillId="68" borderId="135" xfId="9110" applyFont="1" applyFill="1" applyBorder="1" applyAlignment="1" applyProtection="1">
      <alignment horizontal="center" vertical="center"/>
    </xf>
    <xf numFmtId="0" fontId="102" fillId="34" borderId="134" xfId="1112" applyFont="1" applyFill="1" applyBorder="1" applyAlignment="1" applyProtection="1">
      <alignment horizontal="center" vertical="center"/>
    </xf>
    <xf numFmtId="0" fontId="102" fillId="34" borderId="135" xfId="1112" applyFont="1" applyFill="1" applyBorder="1" applyAlignment="1" applyProtection="1">
      <alignment horizontal="center" vertical="center"/>
    </xf>
    <xf numFmtId="0" fontId="51" fillId="92" borderId="14" xfId="9110" applyFont="1" applyFill="1" applyBorder="1" applyAlignment="1" applyProtection="1">
      <alignment horizontal="center" vertical="center" wrapText="1"/>
    </xf>
    <xf numFmtId="0" fontId="51" fillId="34" borderId="14" xfId="9110" applyFont="1" applyFill="1" applyBorder="1" applyAlignment="1" applyProtection="1">
      <alignment horizontal="center" vertical="center"/>
    </xf>
    <xf numFmtId="0" fontId="42" fillId="77" borderId="131" xfId="9110" applyFont="1" applyFill="1" applyBorder="1" applyAlignment="1" applyProtection="1">
      <alignment horizontal="center" vertical="center"/>
    </xf>
    <xf numFmtId="0" fontId="42" fillId="77" borderId="132" xfId="9110" applyFont="1" applyFill="1" applyBorder="1" applyAlignment="1" applyProtection="1">
      <alignment horizontal="center" vertical="center" wrapText="1"/>
    </xf>
    <xf numFmtId="0" fontId="42" fillId="77" borderId="136" xfId="9110" applyFont="1" applyFill="1" applyBorder="1" applyAlignment="1" applyProtection="1">
      <alignment horizontal="center" vertical="center" wrapText="1"/>
    </xf>
    <xf numFmtId="0" fontId="42" fillId="77" borderId="15" xfId="9110" applyFont="1" applyFill="1" applyBorder="1" applyAlignment="1" applyProtection="1">
      <alignment horizontal="center" vertical="center" wrapText="1"/>
    </xf>
    <xf numFmtId="0" fontId="42" fillId="77" borderId="16" xfId="9110" applyFont="1" applyFill="1" applyBorder="1" applyAlignment="1" applyProtection="1">
      <alignment horizontal="center" vertical="center" wrapText="1"/>
    </xf>
    <xf numFmtId="0" fontId="42" fillId="77" borderId="77" xfId="9110" applyFont="1" applyFill="1" applyBorder="1" applyAlignment="1" applyProtection="1">
      <alignment horizontal="center" vertical="center" wrapText="1"/>
    </xf>
    <xf numFmtId="0" fontId="42" fillId="77" borderId="78" xfId="9110" applyFont="1" applyFill="1" applyBorder="1" applyAlignment="1" applyProtection="1">
      <alignment horizontal="center" vertical="center" wrapText="1"/>
    </xf>
    <xf numFmtId="0" fontId="62" fillId="81" borderId="133" xfId="9110" applyFont="1" applyFill="1" applyBorder="1" applyAlignment="1" applyProtection="1">
      <alignment horizontal="center" vertical="center" wrapText="1"/>
    </xf>
    <xf numFmtId="0" fontId="62" fillId="81" borderId="76" xfId="9110" applyFont="1" applyFill="1" applyBorder="1" applyAlignment="1" applyProtection="1">
      <alignment horizontal="center" vertical="center" wrapText="1"/>
    </xf>
    <xf numFmtId="0" fontId="42" fillId="80" borderId="133" xfId="9110" applyFont="1" applyFill="1" applyBorder="1" applyAlignment="1" applyProtection="1">
      <alignment horizontal="center" vertical="center" wrapText="1"/>
    </xf>
    <xf numFmtId="0" fontId="42" fillId="80" borderId="76" xfId="9110" applyFont="1" applyFill="1" applyBorder="1" applyAlignment="1" applyProtection="1">
      <alignment horizontal="center" vertical="center" wrapText="1"/>
    </xf>
    <xf numFmtId="0" fontId="42" fillId="79" borderId="133" xfId="9110" applyFont="1" applyFill="1" applyBorder="1" applyAlignment="1" applyProtection="1">
      <alignment horizontal="center" vertical="center" wrapText="1"/>
    </xf>
    <xf numFmtId="0" fontId="42" fillId="79" borderId="76" xfId="9110" applyFont="1" applyFill="1" applyBorder="1" applyAlignment="1" applyProtection="1">
      <alignment horizontal="center" vertical="center" wrapText="1"/>
    </xf>
    <xf numFmtId="0" fontId="42" fillId="34" borderId="204" xfId="9110" applyFont="1" applyFill="1" applyBorder="1" applyAlignment="1" applyProtection="1">
      <alignment horizontal="center" vertical="center"/>
    </xf>
    <xf numFmtId="0" fontId="42" fillId="34" borderId="205" xfId="9110" applyFont="1" applyFill="1" applyBorder="1" applyAlignment="1" applyProtection="1">
      <alignment horizontal="center" vertical="center"/>
    </xf>
    <xf numFmtId="0" fontId="42" fillId="34" borderId="116" xfId="9110" applyFont="1" applyFill="1" applyBorder="1" applyAlignment="1" applyProtection="1">
      <alignment horizontal="center" vertical="center"/>
    </xf>
    <xf numFmtId="0" fontId="42" fillId="34" borderId="201" xfId="9110" applyFont="1" applyFill="1" applyBorder="1" applyAlignment="1" applyProtection="1">
      <alignment horizontal="center" vertical="center"/>
    </xf>
    <xf numFmtId="0" fontId="42" fillId="77" borderId="141" xfId="9110" applyFont="1" applyFill="1" applyBorder="1" applyAlignment="1" applyProtection="1">
      <alignment horizontal="center" vertical="center" wrapText="1"/>
    </xf>
    <xf numFmtId="0" fontId="42" fillId="77" borderId="70" xfId="9110" applyFont="1" applyFill="1" applyBorder="1" applyAlignment="1" applyProtection="1">
      <alignment horizontal="center" vertical="center" wrapText="1"/>
    </xf>
    <xf numFmtId="0" fontId="42" fillId="77" borderId="18" xfId="9110" applyFont="1" applyFill="1" applyBorder="1" applyAlignment="1" applyProtection="1">
      <alignment horizontal="center" vertical="center" wrapText="1"/>
    </xf>
    <xf numFmtId="0" fontId="42" fillId="34" borderId="141" xfId="9110" applyFont="1" applyFill="1" applyBorder="1" applyAlignment="1" applyProtection="1">
      <alignment horizontal="center" vertical="center" wrapText="1"/>
    </xf>
    <xf numFmtId="0" fontId="42" fillId="34" borderId="70" xfId="9110" applyFont="1" applyFill="1" applyBorder="1" applyAlignment="1" applyProtection="1">
      <alignment horizontal="center" vertical="center" wrapText="1"/>
    </xf>
    <xf numFmtId="0" fontId="42" fillId="34" borderId="18" xfId="9110" applyFont="1" applyFill="1" applyBorder="1" applyAlignment="1" applyProtection="1">
      <alignment horizontal="center" vertical="center" wrapText="1"/>
    </xf>
    <xf numFmtId="0" fontId="42" fillId="34" borderId="131" xfId="9110" applyFont="1" applyFill="1" applyBorder="1" applyAlignment="1" applyProtection="1">
      <alignment horizontal="center" vertical="center"/>
    </xf>
    <xf numFmtId="0" fontId="42" fillId="0" borderId="134" xfId="9110" applyFont="1" applyFill="1" applyBorder="1" applyAlignment="1" applyProtection="1">
      <alignment horizontal="center" vertical="center"/>
    </xf>
    <xf numFmtId="0" fontId="42" fillId="0" borderId="137" xfId="9110" applyFont="1" applyFill="1" applyBorder="1" applyAlignment="1" applyProtection="1">
      <alignment horizontal="center" vertical="center"/>
    </xf>
    <xf numFmtId="0" fontId="42" fillId="34" borderId="131" xfId="9110" applyFont="1" applyFill="1" applyBorder="1" applyAlignment="1" applyProtection="1">
      <alignment horizontal="center" vertical="center" wrapText="1"/>
    </xf>
    <xf numFmtId="0" fontId="42" fillId="34" borderId="92" xfId="9110" applyFont="1" applyFill="1" applyBorder="1" applyAlignment="1" applyProtection="1">
      <alignment horizontal="center" vertical="center" wrapText="1"/>
    </xf>
    <xf numFmtId="0" fontId="42" fillId="34" borderId="92" xfId="9110" applyFont="1" applyFill="1" applyBorder="1" applyAlignment="1" applyProtection="1">
      <alignment horizontal="center" vertical="center"/>
    </xf>
    <xf numFmtId="0" fontId="42" fillId="0" borderId="124" xfId="9110" applyFont="1" applyFill="1" applyBorder="1" applyAlignment="1" applyProtection="1">
      <alignment horizontal="center" vertical="center"/>
    </xf>
    <xf numFmtId="0" fontId="42" fillId="0" borderId="125" xfId="9110" applyFont="1" applyFill="1" applyBorder="1" applyAlignment="1" applyProtection="1">
      <alignment horizontal="center" vertical="center"/>
    </xf>
    <xf numFmtId="0" fontId="42" fillId="34" borderId="118" xfId="9110" applyFont="1" applyFill="1" applyBorder="1" applyAlignment="1" applyProtection="1">
      <alignment horizontal="center" vertical="center"/>
    </xf>
    <xf numFmtId="0" fontId="42" fillId="34" borderId="112" xfId="9110" applyFont="1" applyFill="1" applyBorder="1" applyAlignment="1" applyProtection="1">
      <alignment horizontal="center" vertical="center"/>
    </xf>
    <xf numFmtId="0" fontId="42" fillId="34" borderId="114" xfId="9110" applyFont="1" applyFill="1" applyBorder="1" applyAlignment="1" applyProtection="1">
      <alignment horizontal="center" vertical="center"/>
    </xf>
    <xf numFmtId="0" fontId="42" fillId="34" borderId="206" xfId="9110" applyFont="1" applyFill="1" applyBorder="1" applyAlignment="1" applyProtection="1">
      <alignment horizontal="center" vertical="center" wrapText="1"/>
    </xf>
    <xf numFmtId="0" fontId="42" fillId="34" borderId="113" xfId="9110" applyFont="1" applyFill="1" applyBorder="1" applyAlignment="1" applyProtection="1">
      <alignment horizontal="center" vertical="center" wrapText="1"/>
    </xf>
    <xf numFmtId="0" fontId="42" fillId="34" borderId="114" xfId="9110" applyFont="1" applyFill="1" applyBorder="1" applyAlignment="1" applyProtection="1">
      <alignment horizontal="center" vertical="center" wrapText="1"/>
    </xf>
    <xf numFmtId="0" fontId="42" fillId="34" borderId="113" xfId="9110" applyFont="1" applyFill="1" applyBorder="1" applyAlignment="1" applyProtection="1">
      <alignment horizontal="center" vertical="center"/>
    </xf>
    <xf numFmtId="0" fontId="42" fillId="0" borderId="77" xfId="9110" applyFont="1" applyFill="1" applyBorder="1" applyAlignment="1" applyProtection="1">
      <alignment horizontal="center" vertical="center"/>
    </xf>
    <xf numFmtId="0" fontId="42" fillId="0" borderId="76" xfId="9110" applyFont="1" applyFill="1" applyBorder="1" applyAlignment="1" applyProtection="1">
      <alignment horizontal="center" vertical="center"/>
    </xf>
    <xf numFmtId="0" fontId="42" fillId="34" borderId="207" xfId="9110" applyFont="1" applyFill="1" applyBorder="1" applyAlignment="1" applyProtection="1">
      <alignment horizontal="center" vertical="center" wrapText="1"/>
    </xf>
    <xf numFmtId="0" fontId="42" fillId="34" borderId="117" xfId="9110" applyFont="1" applyFill="1" applyBorder="1" applyAlignment="1" applyProtection="1">
      <alignment horizontal="center" vertical="center" wrapText="1"/>
    </xf>
    <xf numFmtId="0" fontId="42" fillId="34" borderId="206" xfId="9110" applyFont="1" applyFill="1" applyBorder="1" applyAlignment="1" applyProtection="1">
      <alignment horizontal="center" vertical="center"/>
    </xf>
    <xf numFmtId="0" fontId="42" fillId="34" borderId="207" xfId="9110" applyFont="1" applyFill="1" applyBorder="1" applyAlignment="1" applyProtection="1">
      <alignment horizontal="center" vertical="center"/>
    </xf>
    <xf numFmtId="0" fontId="42" fillId="34" borderId="117" xfId="9110" applyFont="1" applyFill="1" applyBorder="1" applyAlignment="1" applyProtection="1">
      <alignment horizontal="center" vertical="center"/>
    </xf>
    <xf numFmtId="0" fontId="42" fillId="34" borderId="119" xfId="9110" applyFont="1" applyFill="1" applyBorder="1" applyAlignment="1" applyProtection="1">
      <alignment horizontal="center" vertical="center" wrapText="1"/>
    </xf>
    <xf numFmtId="0" fontId="42" fillId="34" borderId="119" xfId="9110" applyFont="1" applyFill="1" applyBorder="1" applyAlignment="1" applyProtection="1">
      <alignment horizontal="center" vertical="center"/>
    </xf>
    <xf numFmtId="3" fontId="42" fillId="0" borderId="134" xfId="9110" applyNumberFormat="1" applyFont="1" applyFill="1" applyBorder="1" applyAlignment="1" applyProtection="1">
      <alignment horizontal="center" vertical="center"/>
    </xf>
    <xf numFmtId="3" fontId="42" fillId="0" borderId="135" xfId="9110" applyNumberFormat="1" applyFont="1" applyFill="1" applyBorder="1" applyAlignment="1" applyProtection="1">
      <alignment horizontal="center" vertical="center"/>
    </xf>
    <xf numFmtId="3" fontId="42" fillId="0" borderId="83" xfId="9110" applyNumberFormat="1" applyFont="1" applyFill="1" applyBorder="1" applyAlignment="1" applyProtection="1">
      <alignment horizontal="center" vertical="center"/>
    </xf>
    <xf numFmtId="3" fontId="42" fillId="0" borderId="203" xfId="9110" applyNumberFormat="1" applyFont="1" applyFill="1" applyBorder="1" applyAlignment="1" applyProtection="1">
      <alignment horizontal="center" vertical="center"/>
    </xf>
    <xf numFmtId="3" fontId="60" fillId="0" borderId="73" xfId="9110" applyNumberFormat="1" applyFont="1" applyFill="1" applyBorder="1" applyAlignment="1" applyProtection="1">
      <alignment horizontal="center" vertical="center"/>
    </xf>
    <xf numFmtId="3" fontId="60" fillId="0" borderId="98" xfId="9110" applyNumberFormat="1" applyFont="1" applyFill="1" applyBorder="1" applyAlignment="1" applyProtection="1">
      <alignment horizontal="center" vertical="center"/>
    </xf>
    <xf numFmtId="0" fontId="42" fillId="77" borderId="94" xfId="9110" applyFont="1" applyFill="1" applyBorder="1" applyAlignment="1" applyProtection="1">
      <alignment horizontal="center" vertical="center" wrapText="1"/>
    </xf>
    <xf numFmtId="0" fontId="42" fillId="77" borderId="102" xfId="9110" applyFont="1" applyFill="1" applyBorder="1" applyAlignment="1" applyProtection="1">
      <alignment horizontal="center" vertical="center" wrapText="1"/>
    </xf>
    <xf numFmtId="0" fontId="42" fillId="78" borderId="94" xfId="9110" applyFont="1" applyFill="1" applyBorder="1" applyAlignment="1" applyProtection="1">
      <alignment horizontal="center" vertical="center" wrapText="1"/>
    </xf>
    <xf numFmtId="0" fontId="62" fillId="81" borderId="101" xfId="9110" applyFont="1" applyFill="1" applyBorder="1" applyAlignment="1" applyProtection="1">
      <alignment horizontal="center" vertical="center" wrapText="1"/>
    </xf>
    <xf numFmtId="0" fontId="42" fillId="80" borderId="101" xfId="9110" applyFont="1" applyFill="1" applyBorder="1" applyAlignment="1" applyProtection="1">
      <alignment horizontal="center" vertical="center" wrapText="1"/>
    </xf>
    <xf numFmtId="0" fontId="42" fillId="79" borderId="101" xfId="9110" applyFont="1" applyFill="1" applyBorder="1" applyAlignment="1" applyProtection="1">
      <alignment horizontal="center" vertical="center" wrapText="1"/>
    </xf>
    <xf numFmtId="0" fontId="42" fillId="77" borderId="93" xfId="9110" applyFont="1" applyFill="1" applyBorder="1" applyAlignment="1" applyProtection="1">
      <alignment horizontal="center" vertical="center" wrapText="1"/>
    </xf>
    <xf numFmtId="0" fontId="42" fillId="34" borderId="93" xfId="9110" applyFont="1" applyFill="1" applyBorder="1" applyAlignment="1" applyProtection="1">
      <alignment horizontal="center" vertical="center" wrapText="1"/>
    </xf>
    <xf numFmtId="0" fontId="42" fillId="77" borderId="92" xfId="9110" applyFont="1" applyFill="1" applyBorder="1" applyAlignment="1" applyProtection="1">
      <alignment horizontal="center" vertical="center"/>
    </xf>
    <xf numFmtId="3" fontId="42" fillId="0" borderId="82" xfId="9110" applyNumberFormat="1" applyFont="1" applyFill="1" applyBorder="1" applyAlignment="1" applyProtection="1">
      <alignment horizontal="center" vertical="center"/>
    </xf>
    <xf numFmtId="3" fontId="43" fillId="95" borderId="22" xfId="0" applyNumberFormat="1" applyFont="1" applyFill="1" applyBorder="1" applyAlignment="1" applyProtection="1">
      <alignment horizontal="center" vertical="center"/>
      <protection locked="0"/>
    </xf>
    <xf numFmtId="3" fontId="58" fillId="95" borderId="22" xfId="0" applyNumberFormat="1" applyFont="1" applyFill="1" applyBorder="1" applyAlignment="1" applyProtection="1">
      <alignment horizontal="center" vertical="center"/>
      <protection locked="0"/>
    </xf>
    <xf numFmtId="211" fontId="58" fillId="95" borderId="84" xfId="0" applyNumberFormat="1" applyFont="1" applyFill="1" applyBorder="1" applyAlignment="1" applyProtection="1">
      <alignment horizontal="center" vertical="center"/>
      <protection locked="0"/>
    </xf>
    <xf numFmtId="17" fontId="43" fillId="95" borderId="69" xfId="0" applyNumberFormat="1" applyFont="1" applyFill="1" applyBorder="1" applyAlignment="1" applyProtection="1">
      <alignment horizontal="left" vertical="center" indent="1"/>
      <protection locked="0"/>
    </xf>
    <xf numFmtId="3" fontId="43" fillId="95" borderId="84" xfId="214" applyNumberFormat="1" applyFont="1" applyFill="1" applyBorder="1" applyAlignment="1" applyProtection="1">
      <alignment horizontal="right" vertical="center" indent="1"/>
      <protection locked="0"/>
    </xf>
    <xf numFmtId="164" fontId="43" fillId="95" borderId="41" xfId="50" applyFont="1" applyFill="1" applyBorder="1" applyAlignment="1" applyProtection="1">
      <alignment vertical="center"/>
      <protection locked="0"/>
    </xf>
    <xf numFmtId="164" fontId="43" fillId="95" borderId="151" xfId="50" applyFont="1" applyFill="1" applyBorder="1" applyAlignment="1" applyProtection="1">
      <alignment vertical="center"/>
      <protection locked="0"/>
    </xf>
    <xf numFmtId="0" fontId="45" fillId="0" borderId="0" xfId="1135" applyFont="1" applyAlignment="1" applyProtection="1">
      <alignment horizontal="left" vertical="center"/>
    </xf>
    <xf numFmtId="216" fontId="43" fillId="95" borderId="69" xfId="50" applyNumberFormat="1" applyFont="1" applyFill="1" applyBorder="1" applyAlignment="1" applyProtection="1">
      <alignment horizontal="left" vertical="center" indent="1"/>
      <protection locked="0"/>
    </xf>
    <xf numFmtId="0" fontId="45" fillId="95" borderId="85" xfId="0" applyFont="1" applyFill="1" applyBorder="1" applyAlignment="1" applyProtection="1">
      <alignment horizontal="left" vertical="center" indent="1"/>
      <protection locked="0"/>
    </xf>
    <xf numFmtId="0" fontId="42" fillId="0" borderId="0" xfId="0" applyFont="1" applyFill="1" applyBorder="1" applyAlignment="1" applyProtection="1">
      <alignment horizontal="left" vertical="center"/>
    </xf>
    <xf numFmtId="0" fontId="45" fillId="95" borderId="160" xfId="0" applyFont="1" applyFill="1" applyBorder="1" applyAlignment="1" applyProtection="1">
      <alignment horizontal="left" vertical="center" indent="1"/>
      <protection locked="0"/>
    </xf>
    <xf numFmtId="164" fontId="58" fillId="95" borderId="22" xfId="50" applyFont="1" applyFill="1" applyBorder="1" applyAlignment="1" applyProtection="1">
      <alignment vertical="center"/>
      <protection locked="0"/>
    </xf>
    <xf numFmtId="164" fontId="43" fillId="95" borderId="84" xfId="50" applyFont="1" applyFill="1" applyBorder="1" applyAlignment="1" applyProtection="1">
      <alignment vertical="center"/>
      <protection locked="0"/>
    </xf>
    <xf numFmtId="0" fontId="45" fillId="95" borderId="69" xfId="0" applyFont="1" applyFill="1" applyBorder="1" applyAlignment="1" applyProtection="1">
      <alignment horizontal="left" vertical="center" indent="1"/>
      <protection locked="0"/>
    </xf>
    <xf numFmtId="164" fontId="43" fillId="95" borderId="108" xfId="50" applyFont="1" applyFill="1" applyBorder="1" applyAlignment="1" applyProtection="1">
      <alignment vertical="center"/>
      <protection locked="0"/>
    </xf>
    <xf numFmtId="164" fontId="43" fillId="95" borderId="69" xfId="50" applyFont="1" applyFill="1" applyBorder="1" applyAlignment="1" applyProtection="1">
      <alignment vertical="center"/>
      <protection locked="0"/>
    </xf>
    <xf numFmtId="10" fontId="58" fillId="95" borderId="73" xfId="1" applyNumberFormat="1" applyFont="1" applyFill="1" applyBorder="1" applyAlignment="1" applyProtection="1">
      <alignment horizontal="center" vertical="center"/>
      <protection locked="0"/>
    </xf>
    <xf numFmtId="209" fontId="43" fillId="95" borderId="84" xfId="50" applyNumberFormat="1" applyFont="1" applyFill="1" applyBorder="1" applyAlignment="1" applyProtection="1">
      <alignment horizontal="left" vertical="center" indent="1"/>
      <protection locked="0"/>
    </xf>
    <xf numFmtId="0" fontId="42" fillId="0" borderId="0" xfId="0" applyFont="1" applyFill="1" applyBorder="1" applyAlignment="1" applyProtection="1">
      <alignment horizontal="center" vertical="center"/>
    </xf>
    <xf numFmtId="0" fontId="45" fillId="95" borderId="109" xfId="0" applyFont="1" applyFill="1" applyBorder="1" applyAlignment="1" applyProtection="1">
      <alignment horizontal="left" vertical="center" indent="1"/>
      <protection locked="0"/>
    </xf>
    <xf numFmtId="164" fontId="58" fillId="95" borderId="84" xfId="50" applyFont="1" applyFill="1" applyBorder="1" applyAlignment="1" applyProtection="1">
      <alignment vertical="center"/>
      <protection locked="0"/>
    </xf>
    <xf numFmtId="0" fontId="45" fillId="95" borderId="74" xfId="0" applyFont="1" applyFill="1" applyBorder="1" applyAlignment="1" applyProtection="1">
      <alignment horizontal="left" vertical="center" indent="1"/>
      <protection locked="0"/>
    </xf>
    <xf numFmtId="211" fontId="58" fillId="95" borderId="22" xfId="0" applyNumberFormat="1" applyFont="1" applyFill="1" applyBorder="1" applyAlignment="1" applyProtection="1">
      <alignment horizontal="center" vertical="center"/>
      <protection locked="0"/>
    </xf>
    <xf numFmtId="0" fontId="97" fillId="0" borderId="0" xfId="9110" applyFont="1" applyAlignment="1" applyProtection="1">
      <alignment horizontal="left" vertical="center"/>
    </xf>
    <xf numFmtId="0" fontId="60" fillId="0" borderId="0" xfId="9116" applyFont="1" applyAlignment="1" applyProtection="1">
      <alignment horizontal="left" vertical="center"/>
    </xf>
    <xf numFmtId="10" fontId="63" fillId="95" borderId="16" xfId="1" applyNumberFormat="1" applyFont="1" applyFill="1" applyBorder="1" applyAlignment="1" applyProtection="1">
      <alignment horizontal="right" vertical="center"/>
      <protection locked="0"/>
    </xf>
    <xf numFmtId="211" fontId="58" fillId="95" borderId="69" xfId="0" applyNumberFormat="1" applyFont="1" applyFill="1" applyBorder="1" applyAlignment="1" applyProtection="1">
      <alignment horizontal="center" vertical="center"/>
      <protection locked="0"/>
    </xf>
    <xf numFmtId="3" fontId="58" fillId="95" borderId="69" xfId="0" applyNumberFormat="1" applyFont="1" applyFill="1" applyBorder="1" applyAlignment="1" applyProtection="1">
      <alignment horizontal="center" vertical="center"/>
      <protection locked="0"/>
    </xf>
    <xf numFmtId="3" fontId="58" fillId="95" borderId="84" xfId="0" applyNumberFormat="1" applyFont="1" applyFill="1" applyBorder="1" applyAlignment="1" applyProtection="1">
      <alignment horizontal="center" vertical="center"/>
      <protection locked="0"/>
    </xf>
    <xf numFmtId="3" fontId="43" fillId="95" borderId="84" xfId="0" applyNumberFormat="1" applyFont="1" applyFill="1" applyBorder="1" applyAlignment="1" applyProtection="1">
      <alignment horizontal="center" vertical="center"/>
      <protection locked="0"/>
    </xf>
    <xf numFmtId="3" fontId="43" fillId="95" borderId="69" xfId="0" applyNumberFormat="1" applyFont="1" applyFill="1" applyBorder="1" applyAlignment="1" applyProtection="1">
      <alignment horizontal="center" vertical="center"/>
      <protection locked="0"/>
    </xf>
    <xf numFmtId="211" fontId="58" fillId="95" borderId="73" xfId="0" applyNumberFormat="1" applyFont="1" applyFill="1" applyBorder="1" applyAlignment="1" applyProtection="1">
      <alignment horizontal="center" vertical="center"/>
      <protection locked="0"/>
    </xf>
    <xf numFmtId="3" fontId="58" fillId="95" borderId="73" xfId="0" applyNumberFormat="1" applyFont="1" applyFill="1" applyBorder="1" applyAlignment="1" applyProtection="1">
      <alignment horizontal="center" vertical="center"/>
      <protection locked="0"/>
    </xf>
    <xf numFmtId="209" fontId="43" fillId="95" borderId="69" xfId="50" applyNumberFormat="1" applyFont="1" applyFill="1" applyBorder="1" applyAlignment="1" applyProtection="1">
      <alignment horizontal="left" vertical="center" indent="1"/>
      <protection locked="0"/>
    </xf>
    <xf numFmtId="0" fontId="43" fillId="95" borderId="84" xfId="0" applyFont="1" applyFill="1" applyBorder="1" applyAlignment="1" applyProtection="1">
      <alignment horizontal="left" vertical="center" indent="1"/>
      <protection locked="0"/>
    </xf>
    <xf numFmtId="0" fontId="45" fillId="95" borderId="84" xfId="0" applyFont="1" applyFill="1" applyBorder="1" applyAlignment="1" applyProtection="1">
      <alignment horizontal="left" vertical="center" indent="1"/>
      <protection locked="0"/>
    </xf>
    <xf numFmtId="0" fontId="45" fillId="95" borderId="25" xfId="0" applyFont="1" applyFill="1" applyBorder="1" applyAlignment="1" applyProtection="1">
      <alignment horizontal="left" vertical="center" indent="1"/>
      <protection locked="0"/>
    </xf>
    <xf numFmtId="0" fontId="43" fillId="95" borderId="69" xfId="0" applyFont="1" applyFill="1" applyBorder="1" applyAlignment="1" applyProtection="1">
      <alignment horizontal="left" vertical="center" indent="1"/>
      <protection locked="0"/>
    </xf>
    <xf numFmtId="0" fontId="71" fillId="0" borderId="0" xfId="97" applyFont="1" applyFill="1" applyAlignment="1" applyProtection="1">
      <alignment horizontal="left" vertical="center"/>
    </xf>
    <xf numFmtId="0" fontId="50" fillId="0" borderId="0" xfId="0" applyFont="1" applyFill="1" applyAlignment="1" applyProtection="1">
      <alignment horizontal="left" vertical="center"/>
    </xf>
    <xf numFmtId="0" fontId="116" fillId="0" borderId="0" xfId="1112" applyFont="1" applyAlignment="1" applyProtection="1">
      <alignment horizontal="left" vertical="center"/>
    </xf>
    <xf numFmtId="0" fontId="42" fillId="0" borderId="101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45" fillId="95" borderId="153" xfId="0" applyFont="1" applyFill="1" applyBorder="1" applyAlignment="1" applyProtection="1">
      <alignment horizontal="left" vertical="center" indent="1"/>
      <protection locked="0"/>
    </xf>
    <xf numFmtId="3" fontId="43" fillId="95" borderId="69" xfId="214" applyNumberFormat="1" applyFont="1" applyFill="1" applyBorder="1" applyAlignment="1" applyProtection="1">
      <alignment horizontal="right" vertical="center" indent="1"/>
      <protection locked="0"/>
    </xf>
    <xf numFmtId="0" fontId="45" fillId="95" borderId="42" xfId="0" applyFont="1" applyFill="1" applyBorder="1" applyAlignment="1" applyProtection="1">
      <alignment horizontal="left" vertical="center" indent="1"/>
      <protection locked="0"/>
    </xf>
    <xf numFmtId="3" fontId="43" fillId="95" borderId="108" xfId="214" applyNumberFormat="1" applyFont="1" applyFill="1" applyBorder="1" applyAlignment="1" applyProtection="1">
      <alignment horizontal="right" vertical="center" indent="1"/>
      <protection locked="0"/>
    </xf>
    <xf numFmtId="164" fontId="58" fillId="95" borderId="108" xfId="50" applyFont="1" applyFill="1" applyBorder="1" applyAlignment="1" applyProtection="1">
      <alignment vertical="center"/>
      <protection locked="0"/>
    </xf>
    <xf numFmtId="164" fontId="58" fillId="95" borderId="69" xfId="50" applyFont="1" applyFill="1" applyBorder="1" applyAlignment="1" applyProtection="1">
      <alignment vertical="center"/>
      <protection locked="0"/>
    </xf>
    <xf numFmtId="0" fontId="0" fillId="0" borderId="0" xfId="0" applyProtection="1"/>
    <xf numFmtId="164" fontId="43" fillId="95" borderId="159" xfId="50" applyFont="1" applyFill="1" applyBorder="1" applyAlignment="1" applyProtection="1">
      <alignment vertical="center"/>
      <protection locked="0"/>
    </xf>
    <xf numFmtId="0" fontId="42" fillId="95" borderId="101" xfId="0" applyFont="1" applyFill="1" applyBorder="1" applyAlignment="1" applyProtection="1">
      <alignment horizontal="center" vertical="center"/>
      <protection locked="0"/>
    </xf>
    <xf numFmtId="164" fontId="43" fillId="95" borderId="22" xfId="50" applyFont="1" applyFill="1" applyBorder="1" applyAlignment="1" applyProtection="1">
      <alignment vertical="center"/>
      <protection locked="0"/>
    </xf>
    <xf numFmtId="0" fontId="45" fillId="95" borderId="25" xfId="0" applyFont="1" applyFill="1" applyBorder="1" applyAlignment="1" applyProtection="1">
      <alignment horizontal="left" vertical="center" indent="1"/>
      <protection locked="0"/>
    </xf>
    <xf numFmtId="164" fontId="43" fillId="95" borderId="73" xfId="50" applyFont="1" applyFill="1" applyBorder="1" applyAlignment="1" applyProtection="1">
      <alignment vertical="center"/>
      <protection locked="0"/>
    </xf>
    <xf numFmtId="0" fontId="45" fillId="95" borderId="85" xfId="0" applyFont="1" applyFill="1" applyBorder="1" applyAlignment="1" applyProtection="1">
      <alignment horizontal="left" vertical="center" indent="1"/>
      <protection locked="0"/>
    </xf>
    <xf numFmtId="0" fontId="45" fillId="95" borderId="23" xfId="0" applyFont="1" applyFill="1" applyBorder="1" applyAlignment="1" applyProtection="1">
      <alignment horizontal="left" vertical="center" indent="1"/>
      <protection locked="0"/>
    </xf>
    <xf numFmtId="0" fontId="42" fillId="95" borderId="0" xfId="0" applyFont="1" applyFill="1" applyBorder="1" applyAlignment="1" applyProtection="1">
      <alignment horizontal="center" vertical="center"/>
      <protection locked="0"/>
    </xf>
    <xf numFmtId="0" fontId="43" fillId="0" borderId="0" xfId="0" applyFont="1" applyBorder="1" applyAlignment="1" applyProtection="1">
      <alignment vertical="center"/>
    </xf>
    <xf numFmtId="0" fontId="47" fillId="0" borderId="0" xfId="0" applyFont="1" applyBorder="1" applyAlignment="1" applyProtection="1">
      <alignment vertical="center"/>
    </xf>
    <xf numFmtId="0" fontId="45" fillId="0" borderId="0" xfId="0" applyFont="1" applyFill="1" applyBorder="1" applyAlignment="1" applyProtection="1">
      <alignment horizontal="center" vertical="center"/>
    </xf>
    <xf numFmtId="216" fontId="43" fillId="0" borderId="0" xfId="50" applyNumberFormat="1" applyFont="1" applyFill="1" applyBorder="1" applyAlignment="1" applyProtection="1">
      <alignment horizontal="left" vertical="center" indent="1"/>
    </xf>
    <xf numFmtId="0" fontId="43" fillId="0" borderId="0" xfId="0" applyFont="1" applyBorder="1" applyAlignment="1" applyProtection="1">
      <alignment horizontal="left" vertical="center"/>
    </xf>
    <xf numFmtId="0" fontId="45" fillId="0" borderId="0" xfId="0" applyFont="1" applyBorder="1" applyAlignment="1" applyProtection="1">
      <alignment horizontal="center" vertical="center"/>
    </xf>
    <xf numFmtId="0" fontId="43" fillId="0" borderId="0" xfId="0" applyFont="1" applyBorder="1" applyAlignment="1" applyProtection="1">
      <alignment horizontal="center" vertical="center"/>
    </xf>
    <xf numFmtId="205" fontId="43" fillId="0" borderId="0" xfId="0" applyNumberFormat="1" applyFont="1" applyBorder="1" applyAlignment="1" applyProtection="1">
      <alignment horizontal="center" vertical="center"/>
    </xf>
    <xf numFmtId="0" fontId="47" fillId="0" borderId="0" xfId="0" applyFont="1" applyBorder="1" applyAlignment="1" applyProtection="1">
      <alignment horizontal="left" vertical="center"/>
    </xf>
    <xf numFmtId="0" fontId="47" fillId="0" borderId="0" xfId="0" applyFont="1" applyFill="1" applyBorder="1" applyAlignment="1" applyProtection="1">
      <alignment horizontal="center" vertical="center"/>
    </xf>
    <xf numFmtId="4" fontId="47" fillId="0" borderId="0" xfId="0" applyNumberFormat="1" applyFont="1" applyFill="1" applyBorder="1" applyAlignment="1" applyProtection="1">
      <alignment horizontal="center" vertical="center"/>
    </xf>
    <xf numFmtId="3" fontId="47" fillId="0" borderId="0" xfId="0" applyNumberFormat="1" applyFont="1" applyFill="1" applyBorder="1" applyAlignment="1" applyProtection="1">
      <alignment horizontal="center" vertical="center"/>
    </xf>
    <xf numFmtId="0" fontId="76" fillId="0" borderId="0" xfId="0" applyFont="1" applyBorder="1" applyAlignment="1" applyProtection="1">
      <alignment vertical="center"/>
    </xf>
    <xf numFmtId="209" fontId="42" fillId="0" borderId="16" xfId="50" applyNumberFormat="1" applyFont="1" applyFill="1" applyBorder="1" applyAlignment="1" applyProtection="1">
      <alignment vertical="center"/>
    </xf>
    <xf numFmtId="209" fontId="42" fillId="0" borderId="78" xfId="50" applyNumberFormat="1" applyFont="1" applyFill="1" applyBorder="1" applyAlignment="1" applyProtection="1">
      <alignment vertical="center"/>
    </xf>
    <xf numFmtId="0" fontId="43" fillId="0" borderId="0" xfId="0" applyFont="1" applyAlignment="1" applyProtection="1">
      <alignment horizontal="center" vertical="center"/>
    </xf>
    <xf numFmtId="0" fontId="117" fillId="0" borderId="0" xfId="0" applyFont="1" applyFill="1" applyAlignment="1" applyProtection="1">
      <alignment vertical="center"/>
    </xf>
    <xf numFmtId="0" fontId="43" fillId="0" borderId="0" xfId="0" applyFont="1" applyFill="1" applyAlignment="1" applyProtection="1">
      <alignment horizontal="center" vertical="center"/>
    </xf>
    <xf numFmtId="0" fontId="42" fillId="0" borderId="0" xfId="0" applyFont="1" applyFill="1" applyAlignment="1" applyProtection="1">
      <alignment horizontal="right" vertical="center"/>
    </xf>
    <xf numFmtId="0" fontId="42" fillId="0" borderId="0" xfId="0" applyFont="1" applyAlignment="1" applyProtection="1">
      <alignment horizontal="center" vertical="center"/>
    </xf>
    <xf numFmtId="0" fontId="118" fillId="0" borderId="0" xfId="0" applyFont="1" applyFill="1" applyAlignment="1" applyProtection="1">
      <alignment horizontal="justify" vertical="center"/>
    </xf>
    <xf numFmtId="0" fontId="67" fillId="0" borderId="0" xfId="1112" applyFont="1" applyBorder="1" applyAlignment="1" applyProtection="1">
      <alignment horizontal="center" vertical="center"/>
    </xf>
    <xf numFmtId="0" fontId="68" fillId="0" borderId="0" xfId="1112" applyFont="1" applyBorder="1" applyAlignment="1" applyProtection="1">
      <alignment horizontal="left" vertical="center"/>
    </xf>
    <xf numFmtId="0" fontId="67" fillId="0" borderId="0" xfId="1112" applyFont="1" applyAlignment="1" applyProtection="1">
      <alignment horizontal="center" vertical="center"/>
    </xf>
    <xf numFmtId="0" fontId="67" fillId="0" borderId="0" xfId="1112" applyFont="1" applyFill="1" applyAlignment="1" applyProtection="1">
      <alignment horizontal="center" vertical="center"/>
    </xf>
    <xf numFmtId="164" fontId="43" fillId="95" borderId="163" xfId="50" applyFont="1" applyFill="1" applyBorder="1" applyAlignment="1" applyProtection="1">
      <alignment vertical="center"/>
      <protection locked="0"/>
    </xf>
    <xf numFmtId="0" fontId="42" fillId="95" borderId="0" xfId="0" applyFont="1" applyFill="1" applyBorder="1" applyAlignment="1" applyProtection="1">
      <alignment horizontal="center" vertical="center"/>
      <protection locked="0"/>
    </xf>
    <xf numFmtId="0" fontId="42" fillId="95" borderId="0" xfId="0" applyFont="1" applyFill="1" applyBorder="1" applyAlignment="1" applyProtection="1">
      <alignment horizontal="left" vertical="center"/>
      <protection locked="0"/>
    </xf>
    <xf numFmtId="0" fontId="68" fillId="0" borderId="0" xfId="1112" applyFont="1" applyFill="1" applyBorder="1" applyAlignment="1" applyProtection="1">
      <alignment horizontal="center" vertical="center"/>
    </xf>
    <xf numFmtId="3" fontId="45" fillId="0" borderId="16" xfId="214" applyNumberFormat="1" applyFont="1" applyFill="1" applyBorder="1" applyAlignment="1" applyProtection="1">
      <alignment horizontal="right" vertical="center" indent="1"/>
    </xf>
    <xf numFmtId="0" fontId="43" fillId="0" borderId="0" xfId="0" applyFont="1" applyAlignment="1" applyProtection="1">
      <alignment vertical="center"/>
    </xf>
    <xf numFmtId="0" fontId="59" fillId="2" borderId="0" xfId="107" applyFont="1" applyFill="1" applyAlignment="1" applyProtection="1">
      <alignment vertical="center"/>
    </xf>
    <xf numFmtId="0" fontId="43" fillId="0" borderId="0" xfId="0" applyFont="1" applyFill="1" applyAlignment="1" applyProtection="1">
      <alignment vertical="center"/>
    </xf>
    <xf numFmtId="0" fontId="47" fillId="0" borderId="0" xfId="0" applyFont="1" applyFill="1" applyBorder="1" applyAlignment="1" applyProtection="1">
      <alignment horizontal="right" vertical="center"/>
    </xf>
    <xf numFmtId="9" fontId="43" fillId="0" borderId="0" xfId="0" applyNumberFormat="1" applyFont="1" applyFill="1" applyBorder="1" applyAlignment="1" applyProtection="1">
      <alignment horizontal="left" vertical="center"/>
    </xf>
    <xf numFmtId="0" fontId="45" fillId="0" borderId="0" xfId="0" applyFont="1" applyAlignment="1" applyProtection="1">
      <alignment horizontal="center" vertical="center"/>
    </xf>
    <xf numFmtId="0" fontId="42" fillId="0" borderId="0" xfId="0" applyFont="1" applyFill="1" applyBorder="1" applyAlignment="1" applyProtection="1">
      <alignment horizontal="right" vertical="center"/>
    </xf>
    <xf numFmtId="49" fontId="43" fillId="0" borderId="0" xfId="0" applyNumberFormat="1" applyFont="1" applyBorder="1" applyAlignment="1" applyProtection="1">
      <alignment horizontal="center" vertical="center"/>
    </xf>
    <xf numFmtId="167" fontId="43" fillId="0" borderId="0" xfId="0" applyNumberFormat="1" applyFont="1" applyFill="1" applyBorder="1" applyAlignment="1" applyProtection="1">
      <alignment horizontal="center" vertical="center"/>
    </xf>
    <xf numFmtId="4" fontId="43" fillId="0" borderId="0" xfId="0" applyNumberFormat="1" applyFont="1" applyBorder="1" applyAlignment="1" applyProtection="1">
      <alignment horizontal="center" vertical="center"/>
    </xf>
    <xf numFmtId="166" fontId="43" fillId="0" borderId="0" xfId="0" applyNumberFormat="1" applyFont="1" applyBorder="1" applyAlignment="1" applyProtection="1">
      <alignment horizontal="center" vertical="center"/>
    </xf>
    <xf numFmtId="207" fontId="63" fillId="95" borderId="16" xfId="113" applyNumberFormat="1" applyFont="1" applyFill="1" applyBorder="1" applyAlignment="1" applyProtection="1">
      <alignment horizontal="center" vertical="center"/>
      <protection locked="0"/>
    </xf>
    <xf numFmtId="0" fontId="45" fillId="95" borderId="164" xfId="0" applyFont="1" applyFill="1" applyBorder="1" applyAlignment="1" applyProtection="1">
      <alignment horizontal="left" vertical="center" indent="1"/>
      <protection locked="0"/>
    </xf>
    <xf numFmtId="0" fontId="42" fillId="0" borderId="0" xfId="0" applyFont="1" applyFill="1" applyAlignment="1" applyProtection="1">
      <alignment horizontal="center" vertical="center"/>
    </xf>
    <xf numFmtId="0" fontId="43" fillId="0" borderId="0" xfId="0" applyFont="1" applyFill="1" applyBorder="1" applyAlignment="1" applyProtection="1">
      <alignment vertical="center"/>
    </xf>
    <xf numFmtId="0" fontId="71" fillId="0" borderId="0" xfId="97" applyFont="1" applyFill="1" applyAlignment="1" applyProtection="1">
      <alignment vertical="center"/>
    </xf>
    <xf numFmtId="0" fontId="45" fillId="0" borderId="0" xfId="3" applyFont="1" applyAlignment="1" applyProtection="1">
      <alignment horizontal="left" vertical="center"/>
    </xf>
    <xf numFmtId="0" fontId="45" fillId="0" borderId="0" xfId="0" applyFont="1" applyAlignment="1" applyProtection="1">
      <alignment horizontal="left" vertical="center"/>
    </xf>
    <xf numFmtId="0" fontId="42" fillId="0" borderId="0" xfId="0" applyFont="1" applyFill="1" applyBorder="1" applyAlignment="1" applyProtection="1">
      <alignment horizontal="center" vertical="center"/>
    </xf>
  </cellXfs>
  <cellStyles count="41926">
    <cellStyle name="20% - Ênfase1 2" xfId="11"/>
    <cellStyle name="20% - Ênfase1 2 2" xfId="216"/>
    <cellStyle name="20% - Ênfase1 3" xfId="217"/>
    <cellStyle name="20% - Ênfase1 3 2" xfId="1709"/>
    <cellStyle name="20% - Ênfase1 3 2 2" xfId="5058"/>
    <cellStyle name="20% - Ênfase1 3 2 2 2" xfId="14212"/>
    <cellStyle name="20% - Ênfase1 3 2 3" xfId="10863"/>
    <cellStyle name="20% - Ênfase1 3 3" xfId="3228"/>
    <cellStyle name="20% - Ênfase1 3 3 2" xfId="5059"/>
    <cellStyle name="20% - Ênfase1 3 3 2 2" xfId="14213"/>
    <cellStyle name="20% - Ênfase1 3 3 3" xfId="12382"/>
    <cellStyle name="20% - Ênfase1 3 4" xfId="1198"/>
    <cellStyle name="20% - Ênfase1 3 4 2" xfId="5060"/>
    <cellStyle name="20% - Ênfase1 3 4 2 2" xfId="14214"/>
    <cellStyle name="20% - Ênfase1 3 4 3" xfId="10352"/>
    <cellStyle name="20% - Ênfase1 3 5" xfId="5057"/>
    <cellStyle name="20% - Ênfase1 3 5 2" xfId="14211"/>
    <cellStyle name="20% - Ênfase1 3 6" xfId="9375"/>
    <cellStyle name="20% - Ênfase1 4" xfId="218"/>
    <cellStyle name="20% - Ênfase1 5" xfId="219"/>
    <cellStyle name="20% - Ênfase1 5 2" xfId="1710"/>
    <cellStyle name="20% - Ênfase1 5 2 2" xfId="5062"/>
    <cellStyle name="20% - Ênfase1 5 2 2 2" xfId="14216"/>
    <cellStyle name="20% - Ênfase1 5 2 3" xfId="10864"/>
    <cellStyle name="20% - Ênfase1 5 3" xfId="3229"/>
    <cellStyle name="20% - Ênfase1 5 3 2" xfId="5063"/>
    <cellStyle name="20% - Ênfase1 5 3 2 2" xfId="14217"/>
    <cellStyle name="20% - Ênfase1 5 3 3" xfId="12383"/>
    <cellStyle name="20% - Ênfase1 5 4" xfId="1199"/>
    <cellStyle name="20% - Ênfase1 5 4 2" xfId="5064"/>
    <cellStyle name="20% - Ênfase1 5 4 2 2" xfId="14218"/>
    <cellStyle name="20% - Ênfase1 5 4 3" xfId="10353"/>
    <cellStyle name="20% - Ênfase1 5 5" xfId="5061"/>
    <cellStyle name="20% - Ênfase1 5 5 2" xfId="14215"/>
    <cellStyle name="20% - Ênfase1 5 6" xfId="9377"/>
    <cellStyle name="20% - Ênfase1 6" xfId="220"/>
    <cellStyle name="20% - Ênfase1 6 2" xfId="1711"/>
    <cellStyle name="20% - Ênfase1 6 2 2" xfId="5066"/>
    <cellStyle name="20% - Ênfase1 6 2 2 2" xfId="14220"/>
    <cellStyle name="20% - Ênfase1 6 2 3" xfId="10865"/>
    <cellStyle name="20% - Ênfase1 6 3" xfId="3230"/>
    <cellStyle name="20% - Ênfase1 6 3 2" xfId="5067"/>
    <cellStyle name="20% - Ênfase1 6 3 2 2" xfId="14221"/>
    <cellStyle name="20% - Ênfase1 6 3 3" xfId="12384"/>
    <cellStyle name="20% - Ênfase1 6 4" xfId="1200"/>
    <cellStyle name="20% - Ênfase1 6 4 2" xfId="5068"/>
    <cellStyle name="20% - Ênfase1 6 4 2 2" xfId="14222"/>
    <cellStyle name="20% - Ênfase1 6 4 3" xfId="10354"/>
    <cellStyle name="20% - Ênfase1 6 5" xfId="5065"/>
    <cellStyle name="20% - Ênfase1 6 5 2" xfId="14219"/>
    <cellStyle name="20% - Ênfase1 6 6" xfId="9378"/>
    <cellStyle name="20% - Ênfase1 7" xfId="221"/>
    <cellStyle name="20% - Ênfase1 7 2" xfId="1712"/>
    <cellStyle name="20% - Ênfase1 7 2 2" xfId="5070"/>
    <cellStyle name="20% - Ênfase1 7 2 2 2" xfId="14224"/>
    <cellStyle name="20% - Ênfase1 7 2 3" xfId="10866"/>
    <cellStyle name="20% - Ênfase1 7 3" xfId="3231"/>
    <cellStyle name="20% - Ênfase1 7 3 2" xfId="5071"/>
    <cellStyle name="20% - Ênfase1 7 3 2 2" xfId="14225"/>
    <cellStyle name="20% - Ênfase1 7 3 3" xfId="12385"/>
    <cellStyle name="20% - Ênfase1 7 4" xfId="1201"/>
    <cellStyle name="20% - Ênfase1 7 4 2" xfId="5072"/>
    <cellStyle name="20% - Ênfase1 7 4 2 2" xfId="14226"/>
    <cellStyle name="20% - Ênfase1 7 4 3" xfId="10355"/>
    <cellStyle name="20% - Ênfase1 7 5" xfId="5069"/>
    <cellStyle name="20% - Ênfase1 7 5 2" xfId="14223"/>
    <cellStyle name="20% - Ênfase1 7 6" xfId="9379"/>
    <cellStyle name="20% - Ênfase1 8" xfId="222"/>
    <cellStyle name="20% - Ênfase1 8 2" xfId="1713"/>
    <cellStyle name="20% - Ênfase1 8 2 2" xfId="5074"/>
    <cellStyle name="20% - Ênfase1 8 2 2 2" xfId="14228"/>
    <cellStyle name="20% - Ênfase1 8 2 3" xfId="10867"/>
    <cellStyle name="20% - Ênfase1 8 3" xfId="3232"/>
    <cellStyle name="20% - Ênfase1 8 3 2" xfId="5075"/>
    <cellStyle name="20% - Ênfase1 8 3 2 2" xfId="14229"/>
    <cellStyle name="20% - Ênfase1 8 3 3" xfId="12386"/>
    <cellStyle name="20% - Ênfase1 8 4" xfId="1202"/>
    <cellStyle name="20% - Ênfase1 8 4 2" xfId="5076"/>
    <cellStyle name="20% - Ênfase1 8 4 2 2" xfId="14230"/>
    <cellStyle name="20% - Ênfase1 8 4 3" xfId="10356"/>
    <cellStyle name="20% - Ênfase1 8 5" xfId="5073"/>
    <cellStyle name="20% - Ênfase1 8 5 2" xfId="14227"/>
    <cellStyle name="20% - Ênfase1 8 6" xfId="9380"/>
    <cellStyle name="20% - Ênfase2 2" xfId="12"/>
    <cellStyle name="20% - Ênfase2 3" xfId="223"/>
    <cellStyle name="20% - Ênfase2 3 2" xfId="1714"/>
    <cellStyle name="20% - Ênfase2 3 2 2" xfId="5078"/>
    <cellStyle name="20% - Ênfase2 3 2 2 2" xfId="14232"/>
    <cellStyle name="20% - Ênfase2 3 2 3" xfId="10868"/>
    <cellStyle name="20% - Ênfase2 3 3" xfId="3233"/>
    <cellStyle name="20% - Ênfase2 3 3 2" xfId="5079"/>
    <cellStyle name="20% - Ênfase2 3 3 2 2" xfId="14233"/>
    <cellStyle name="20% - Ênfase2 3 3 3" xfId="12387"/>
    <cellStyle name="20% - Ênfase2 3 4" xfId="1203"/>
    <cellStyle name="20% - Ênfase2 3 4 2" xfId="5080"/>
    <cellStyle name="20% - Ênfase2 3 4 2 2" xfId="14234"/>
    <cellStyle name="20% - Ênfase2 3 4 3" xfId="10357"/>
    <cellStyle name="20% - Ênfase2 3 5" xfId="5077"/>
    <cellStyle name="20% - Ênfase2 3 5 2" xfId="14231"/>
    <cellStyle name="20% - Ênfase2 3 6" xfId="9381"/>
    <cellStyle name="20% - Ênfase2 4" xfId="224"/>
    <cellStyle name="20% - Ênfase2 5" xfId="225"/>
    <cellStyle name="20% - Ênfase2 5 2" xfId="1715"/>
    <cellStyle name="20% - Ênfase2 5 2 2" xfId="5082"/>
    <cellStyle name="20% - Ênfase2 5 2 2 2" xfId="14236"/>
    <cellStyle name="20% - Ênfase2 5 2 3" xfId="10869"/>
    <cellStyle name="20% - Ênfase2 5 3" xfId="3234"/>
    <cellStyle name="20% - Ênfase2 5 3 2" xfId="5083"/>
    <cellStyle name="20% - Ênfase2 5 3 2 2" xfId="14237"/>
    <cellStyle name="20% - Ênfase2 5 3 3" xfId="12388"/>
    <cellStyle name="20% - Ênfase2 5 4" xfId="1204"/>
    <cellStyle name="20% - Ênfase2 5 4 2" xfId="5084"/>
    <cellStyle name="20% - Ênfase2 5 4 2 2" xfId="14238"/>
    <cellStyle name="20% - Ênfase2 5 4 3" xfId="10358"/>
    <cellStyle name="20% - Ênfase2 5 5" xfId="5081"/>
    <cellStyle name="20% - Ênfase2 5 5 2" xfId="14235"/>
    <cellStyle name="20% - Ênfase2 5 6" xfId="9383"/>
    <cellStyle name="20% - Ênfase2 6" xfId="226"/>
    <cellStyle name="20% - Ênfase2 6 2" xfId="1716"/>
    <cellStyle name="20% - Ênfase2 6 2 2" xfId="5086"/>
    <cellStyle name="20% - Ênfase2 6 2 2 2" xfId="14240"/>
    <cellStyle name="20% - Ênfase2 6 2 3" xfId="10870"/>
    <cellStyle name="20% - Ênfase2 6 3" xfId="3235"/>
    <cellStyle name="20% - Ênfase2 6 3 2" xfId="5087"/>
    <cellStyle name="20% - Ênfase2 6 3 2 2" xfId="14241"/>
    <cellStyle name="20% - Ênfase2 6 3 3" xfId="12389"/>
    <cellStyle name="20% - Ênfase2 6 4" xfId="1205"/>
    <cellStyle name="20% - Ênfase2 6 4 2" xfId="5088"/>
    <cellStyle name="20% - Ênfase2 6 4 2 2" xfId="14242"/>
    <cellStyle name="20% - Ênfase2 6 4 3" xfId="10359"/>
    <cellStyle name="20% - Ênfase2 6 5" xfId="5085"/>
    <cellStyle name="20% - Ênfase2 6 5 2" xfId="14239"/>
    <cellStyle name="20% - Ênfase2 6 6" xfId="9384"/>
    <cellStyle name="20% - Ênfase2 7" xfId="227"/>
    <cellStyle name="20% - Ênfase2 7 2" xfId="1717"/>
    <cellStyle name="20% - Ênfase2 7 2 2" xfId="5090"/>
    <cellStyle name="20% - Ênfase2 7 2 2 2" xfId="14244"/>
    <cellStyle name="20% - Ênfase2 7 2 3" xfId="10871"/>
    <cellStyle name="20% - Ênfase2 7 3" xfId="3236"/>
    <cellStyle name="20% - Ênfase2 7 3 2" xfId="5091"/>
    <cellStyle name="20% - Ênfase2 7 3 2 2" xfId="14245"/>
    <cellStyle name="20% - Ênfase2 7 3 3" xfId="12390"/>
    <cellStyle name="20% - Ênfase2 7 4" xfId="1206"/>
    <cellStyle name="20% - Ênfase2 7 4 2" xfId="5092"/>
    <cellStyle name="20% - Ênfase2 7 4 2 2" xfId="14246"/>
    <cellStyle name="20% - Ênfase2 7 4 3" xfId="10360"/>
    <cellStyle name="20% - Ênfase2 7 5" xfId="5089"/>
    <cellStyle name="20% - Ênfase2 7 5 2" xfId="14243"/>
    <cellStyle name="20% - Ênfase2 7 6" xfId="9385"/>
    <cellStyle name="20% - Ênfase2 8" xfId="228"/>
    <cellStyle name="20% - Ênfase2 8 2" xfId="1718"/>
    <cellStyle name="20% - Ênfase2 8 2 2" xfId="5094"/>
    <cellStyle name="20% - Ênfase2 8 2 2 2" xfId="14248"/>
    <cellStyle name="20% - Ênfase2 8 2 3" xfId="10872"/>
    <cellStyle name="20% - Ênfase2 8 3" xfId="3237"/>
    <cellStyle name="20% - Ênfase2 8 3 2" xfId="5095"/>
    <cellStyle name="20% - Ênfase2 8 3 2 2" xfId="14249"/>
    <cellStyle name="20% - Ênfase2 8 3 3" xfId="12391"/>
    <cellStyle name="20% - Ênfase2 8 4" xfId="1207"/>
    <cellStyle name="20% - Ênfase2 8 4 2" xfId="5096"/>
    <cellStyle name="20% - Ênfase2 8 4 2 2" xfId="14250"/>
    <cellStyle name="20% - Ênfase2 8 4 3" xfId="10361"/>
    <cellStyle name="20% - Ênfase2 8 5" xfId="5093"/>
    <cellStyle name="20% - Ênfase2 8 5 2" xfId="14247"/>
    <cellStyle name="20% - Ênfase2 8 6" xfId="9386"/>
    <cellStyle name="20% - Ênfase3 2" xfId="13"/>
    <cellStyle name="20% - Ênfase3 2 2" xfId="229"/>
    <cellStyle name="20% - Ênfase3 3" xfId="230"/>
    <cellStyle name="20% - Ênfase3 3 2" xfId="1719"/>
    <cellStyle name="20% - Ênfase3 3 2 2" xfId="5098"/>
    <cellStyle name="20% - Ênfase3 3 2 2 2" xfId="14252"/>
    <cellStyle name="20% - Ênfase3 3 2 3" xfId="10873"/>
    <cellStyle name="20% - Ênfase3 3 3" xfId="3238"/>
    <cellStyle name="20% - Ênfase3 3 3 2" xfId="5099"/>
    <cellStyle name="20% - Ênfase3 3 3 2 2" xfId="14253"/>
    <cellStyle name="20% - Ênfase3 3 3 3" xfId="12392"/>
    <cellStyle name="20% - Ênfase3 3 4" xfId="1208"/>
    <cellStyle name="20% - Ênfase3 3 4 2" xfId="5100"/>
    <cellStyle name="20% - Ênfase3 3 4 2 2" xfId="14254"/>
    <cellStyle name="20% - Ênfase3 3 4 3" xfId="10362"/>
    <cellStyle name="20% - Ênfase3 3 5" xfId="5097"/>
    <cellStyle name="20% - Ênfase3 3 5 2" xfId="14251"/>
    <cellStyle name="20% - Ênfase3 3 6" xfId="9388"/>
    <cellStyle name="20% - Ênfase3 4" xfId="231"/>
    <cellStyle name="20% - Ênfase3 5" xfId="232"/>
    <cellStyle name="20% - Ênfase3 5 2" xfId="1720"/>
    <cellStyle name="20% - Ênfase3 5 2 2" xfId="5102"/>
    <cellStyle name="20% - Ênfase3 5 2 2 2" xfId="14256"/>
    <cellStyle name="20% - Ênfase3 5 2 3" xfId="10874"/>
    <cellStyle name="20% - Ênfase3 5 3" xfId="3239"/>
    <cellStyle name="20% - Ênfase3 5 3 2" xfId="5103"/>
    <cellStyle name="20% - Ênfase3 5 3 2 2" xfId="14257"/>
    <cellStyle name="20% - Ênfase3 5 3 3" xfId="12393"/>
    <cellStyle name="20% - Ênfase3 5 4" xfId="1209"/>
    <cellStyle name="20% - Ênfase3 5 4 2" xfId="5104"/>
    <cellStyle name="20% - Ênfase3 5 4 2 2" xfId="14258"/>
    <cellStyle name="20% - Ênfase3 5 4 3" xfId="10363"/>
    <cellStyle name="20% - Ênfase3 5 5" xfId="5101"/>
    <cellStyle name="20% - Ênfase3 5 5 2" xfId="14255"/>
    <cellStyle name="20% - Ênfase3 5 6" xfId="9390"/>
    <cellStyle name="20% - Ênfase3 6" xfId="233"/>
    <cellStyle name="20% - Ênfase3 6 2" xfId="1721"/>
    <cellStyle name="20% - Ênfase3 6 2 2" xfId="5106"/>
    <cellStyle name="20% - Ênfase3 6 2 2 2" xfId="14260"/>
    <cellStyle name="20% - Ênfase3 6 2 3" xfId="10875"/>
    <cellStyle name="20% - Ênfase3 6 3" xfId="3240"/>
    <cellStyle name="20% - Ênfase3 6 3 2" xfId="5107"/>
    <cellStyle name="20% - Ênfase3 6 3 2 2" xfId="14261"/>
    <cellStyle name="20% - Ênfase3 6 3 3" xfId="12394"/>
    <cellStyle name="20% - Ênfase3 6 4" xfId="1210"/>
    <cellStyle name="20% - Ênfase3 6 4 2" xfId="5108"/>
    <cellStyle name="20% - Ênfase3 6 4 2 2" xfId="14262"/>
    <cellStyle name="20% - Ênfase3 6 4 3" xfId="10364"/>
    <cellStyle name="20% - Ênfase3 6 5" xfId="5105"/>
    <cellStyle name="20% - Ênfase3 6 5 2" xfId="14259"/>
    <cellStyle name="20% - Ênfase3 6 6" xfId="9391"/>
    <cellStyle name="20% - Ênfase3 7" xfId="234"/>
    <cellStyle name="20% - Ênfase3 7 2" xfId="1722"/>
    <cellStyle name="20% - Ênfase3 7 2 2" xfId="5110"/>
    <cellStyle name="20% - Ênfase3 7 2 2 2" xfId="14264"/>
    <cellStyle name="20% - Ênfase3 7 2 3" xfId="10876"/>
    <cellStyle name="20% - Ênfase3 7 3" xfId="3241"/>
    <cellStyle name="20% - Ênfase3 7 3 2" xfId="5111"/>
    <cellStyle name="20% - Ênfase3 7 3 2 2" xfId="14265"/>
    <cellStyle name="20% - Ênfase3 7 3 3" xfId="12395"/>
    <cellStyle name="20% - Ênfase3 7 4" xfId="1211"/>
    <cellStyle name="20% - Ênfase3 7 4 2" xfId="5112"/>
    <cellStyle name="20% - Ênfase3 7 4 2 2" xfId="14266"/>
    <cellStyle name="20% - Ênfase3 7 4 3" xfId="10365"/>
    <cellStyle name="20% - Ênfase3 7 5" xfId="5109"/>
    <cellStyle name="20% - Ênfase3 7 5 2" xfId="14263"/>
    <cellStyle name="20% - Ênfase3 7 6" xfId="9392"/>
    <cellStyle name="20% - Ênfase3 8" xfId="235"/>
    <cellStyle name="20% - Ênfase3 8 2" xfId="1723"/>
    <cellStyle name="20% - Ênfase3 8 2 2" xfId="5114"/>
    <cellStyle name="20% - Ênfase3 8 2 2 2" xfId="14268"/>
    <cellStyle name="20% - Ênfase3 8 2 3" xfId="10877"/>
    <cellStyle name="20% - Ênfase3 8 3" xfId="3242"/>
    <cellStyle name="20% - Ênfase3 8 3 2" xfId="5115"/>
    <cellStyle name="20% - Ênfase3 8 3 2 2" xfId="14269"/>
    <cellStyle name="20% - Ênfase3 8 3 3" xfId="12396"/>
    <cellStyle name="20% - Ênfase3 8 4" xfId="1212"/>
    <cellStyle name="20% - Ênfase3 8 4 2" xfId="5116"/>
    <cellStyle name="20% - Ênfase3 8 4 2 2" xfId="14270"/>
    <cellStyle name="20% - Ênfase3 8 4 3" xfId="10366"/>
    <cellStyle name="20% - Ênfase3 8 5" xfId="5113"/>
    <cellStyle name="20% - Ênfase3 8 5 2" xfId="14267"/>
    <cellStyle name="20% - Ênfase3 8 6" xfId="9393"/>
    <cellStyle name="20% - Ênfase4 2" xfId="14"/>
    <cellStyle name="20% - Ênfase4 2 2" xfId="236"/>
    <cellStyle name="20% - Ênfase4 3" xfId="237"/>
    <cellStyle name="20% - Ênfase4 3 2" xfId="1724"/>
    <cellStyle name="20% - Ênfase4 3 2 2" xfId="5118"/>
    <cellStyle name="20% - Ênfase4 3 2 2 2" xfId="14272"/>
    <cellStyle name="20% - Ênfase4 3 2 3" xfId="10878"/>
    <cellStyle name="20% - Ênfase4 3 3" xfId="3243"/>
    <cellStyle name="20% - Ênfase4 3 3 2" xfId="5119"/>
    <cellStyle name="20% - Ênfase4 3 3 2 2" xfId="14273"/>
    <cellStyle name="20% - Ênfase4 3 3 3" xfId="12397"/>
    <cellStyle name="20% - Ênfase4 3 4" xfId="1213"/>
    <cellStyle name="20% - Ênfase4 3 4 2" xfId="5120"/>
    <cellStyle name="20% - Ênfase4 3 4 2 2" xfId="14274"/>
    <cellStyle name="20% - Ênfase4 3 4 3" xfId="10367"/>
    <cellStyle name="20% - Ênfase4 3 5" xfId="5117"/>
    <cellStyle name="20% - Ênfase4 3 5 2" xfId="14271"/>
    <cellStyle name="20% - Ênfase4 3 6" xfId="9395"/>
    <cellStyle name="20% - Ênfase4 4" xfId="238"/>
    <cellStyle name="20% - Ênfase4 5" xfId="239"/>
    <cellStyle name="20% - Ênfase4 5 2" xfId="1725"/>
    <cellStyle name="20% - Ênfase4 5 2 2" xfId="5122"/>
    <cellStyle name="20% - Ênfase4 5 2 2 2" xfId="14276"/>
    <cellStyle name="20% - Ênfase4 5 2 3" xfId="10879"/>
    <cellStyle name="20% - Ênfase4 5 3" xfId="3244"/>
    <cellStyle name="20% - Ênfase4 5 3 2" xfId="5123"/>
    <cellStyle name="20% - Ênfase4 5 3 2 2" xfId="14277"/>
    <cellStyle name="20% - Ênfase4 5 3 3" xfId="12398"/>
    <cellStyle name="20% - Ênfase4 5 4" xfId="1214"/>
    <cellStyle name="20% - Ênfase4 5 4 2" xfId="5124"/>
    <cellStyle name="20% - Ênfase4 5 4 2 2" xfId="14278"/>
    <cellStyle name="20% - Ênfase4 5 4 3" xfId="10368"/>
    <cellStyle name="20% - Ênfase4 5 5" xfId="5121"/>
    <cellStyle name="20% - Ênfase4 5 5 2" xfId="14275"/>
    <cellStyle name="20% - Ênfase4 5 6" xfId="9397"/>
    <cellStyle name="20% - Ênfase4 6" xfId="240"/>
    <cellStyle name="20% - Ênfase4 6 2" xfId="1726"/>
    <cellStyle name="20% - Ênfase4 6 2 2" xfId="5126"/>
    <cellStyle name="20% - Ênfase4 6 2 2 2" xfId="14280"/>
    <cellStyle name="20% - Ênfase4 6 2 3" xfId="10880"/>
    <cellStyle name="20% - Ênfase4 6 3" xfId="3245"/>
    <cellStyle name="20% - Ênfase4 6 3 2" xfId="5127"/>
    <cellStyle name="20% - Ênfase4 6 3 2 2" xfId="14281"/>
    <cellStyle name="20% - Ênfase4 6 3 3" xfId="12399"/>
    <cellStyle name="20% - Ênfase4 6 4" xfId="1215"/>
    <cellStyle name="20% - Ênfase4 6 4 2" xfId="5128"/>
    <cellStyle name="20% - Ênfase4 6 4 2 2" xfId="14282"/>
    <cellStyle name="20% - Ênfase4 6 4 3" xfId="10369"/>
    <cellStyle name="20% - Ênfase4 6 5" xfId="5125"/>
    <cellStyle name="20% - Ênfase4 6 5 2" xfId="14279"/>
    <cellStyle name="20% - Ênfase4 6 6" xfId="9398"/>
    <cellStyle name="20% - Ênfase4 7" xfId="241"/>
    <cellStyle name="20% - Ênfase4 7 2" xfId="1727"/>
    <cellStyle name="20% - Ênfase4 7 2 2" xfId="5130"/>
    <cellStyle name="20% - Ênfase4 7 2 2 2" xfId="14284"/>
    <cellStyle name="20% - Ênfase4 7 2 3" xfId="10881"/>
    <cellStyle name="20% - Ênfase4 7 3" xfId="3246"/>
    <cellStyle name="20% - Ênfase4 7 3 2" xfId="5131"/>
    <cellStyle name="20% - Ênfase4 7 3 2 2" xfId="14285"/>
    <cellStyle name="20% - Ênfase4 7 3 3" xfId="12400"/>
    <cellStyle name="20% - Ênfase4 7 4" xfId="1216"/>
    <cellStyle name="20% - Ênfase4 7 4 2" xfId="5132"/>
    <cellStyle name="20% - Ênfase4 7 4 2 2" xfId="14286"/>
    <cellStyle name="20% - Ênfase4 7 4 3" xfId="10370"/>
    <cellStyle name="20% - Ênfase4 7 5" xfId="5129"/>
    <cellStyle name="20% - Ênfase4 7 5 2" xfId="14283"/>
    <cellStyle name="20% - Ênfase4 7 6" xfId="9399"/>
    <cellStyle name="20% - Ênfase4 8" xfId="242"/>
    <cellStyle name="20% - Ênfase4 8 2" xfId="1728"/>
    <cellStyle name="20% - Ênfase4 8 2 2" xfId="5134"/>
    <cellStyle name="20% - Ênfase4 8 2 2 2" xfId="14288"/>
    <cellStyle name="20% - Ênfase4 8 2 3" xfId="10882"/>
    <cellStyle name="20% - Ênfase4 8 3" xfId="3247"/>
    <cellStyle name="20% - Ênfase4 8 3 2" xfId="5135"/>
    <cellStyle name="20% - Ênfase4 8 3 2 2" xfId="14289"/>
    <cellStyle name="20% - Ênfase4 8 3 3" xfId="12401"/>
    <cellStyle name="20% - Ênfase4 8 4" xfId="1217"/>
    <cellStyle name="20% - Ênfase4 8 4 2" xfId="5136"/>
    <cellStyle name="20% - Ênfase4 8 4 2 2" xfId="14290"/>
    <cellStyle name="20% - Ênfase4 8 4 3" xfId="10371"/>
    <cellStyle name="20% - Ênfase4 8 5" xfId="5133"/>
    <cellStyle name="20% - Ênfase4 8 5 2" xfId="14287"/>
    <cellStyle name="20% - Ênfase4 8 6" xfId="9400"/>
    <cellStyle name="20% - Ênfase5 2" xfId="15"/>
    <cellStyle name="20% - Ênfase5 2 2" xfId="243"/>
    <cellStyle name="20% - Ênfase5 3" xfId="244"/>
    <cellStyle name="20% - Ênfase5 3 2" xfId="1729"/>
    <cellStyle name="20% - Ênfase5 3 2 2" xfId="5138"/>
    <cellStyle name="20% - Ênfase5 3 2 2 2" xfId="14292"/>
    <cellStyle name="20% - Ênfase5 3 2 3" xfId="10883"/>
    <cellStyle name="20% - Ênfase5 3 3" xfId="3248"/>
    <cellStyle name="20% - Ênfase5 3 3 2" xfId="5139"/>
    <cellStyle name="20% - Ênfase5 3 3 2 2" xfId="14293"/>
    <cellStyle name="20% - Ênfase5 3 3 3" xfId="12402"/>
    <cellStyle name="20% - Ênfase5 3 4" xfId="1218"/>
    <cellStyle name="20% - Ênfase5 3 4 2" xfId="5140"/>
    <cellStyle name="20% - Ênfase5 3 4 2 2" xfId="14294"/>
    <cellStyle name="20% - Ênfase5 3 4 3" xfId="10372"/>
    <cellStyle name="20% - Ênfase5 3 5" xfId="5137"/>
    <cellStyle name="20% - Ênfase5 3 5 2" xfId="14291"/>
    <cellStyle name="20% - Ênfase5 3 6" xfId="9402"/>
    <cellStyle name="20% - Ênfase5 4" xfId="245"/>
    <cellStyle name="20% - Ênfase5 5" xfId="246"/>
    <cellStyle name="20% - Ênfase5 5 2" xfId="1730"/>
    <cellStyle name="20% - Ênfase5 5 2 2" xfId="5142"/>
    <cellStyle name="20% - Ênfase5 5 2 2 2" xfId="14296"/>
    <cellStyle name="20% - Ênfase5 5 2 3" xfId="10884"/>
    <cellStyle name="20% - Ênfase5 5 3" xfId="3249"/>
    <cellStyle name="20% - Ênfase5 5 3 2" xfId="5143"/>
    <cellStyle name="20% - Ênfase5 5 3 2 2" xfId="14297"/>
    <cellStyle name="20% - Ênfase5 5 3 3" xfId="12403"/>
    <cellStyle name="20% - Ênfase5 5 4" xfId="1219"/>
    <cellStyle name="20% - Ênfase5 5 4 2" xfId="5144"/>
    <cellStyle name="20% - Ênfase5 5 4 2 2" xfId="14298"/>
    <cellStyle name="20% - Ênfase5 5 4 3" xfId="10373"/>
    <cellStyle name="20% - Ênfase5 5 5" xfId="5141"/>
    <cellStyle name="20% - Ênfase5 5 5 2" xfId="14295"/>
    <cellStyle name="20% - Ênfase5 5 6" xfId="9404"/>
    <cellStyle name="20% - Ênfase5 6" xfId="247"/>
    <cellStyle name="20% - Ênfase5 6 2" xfId="1731"/>
    <cellStyle name="20% - Ênfase5 6 2 2" xfId="5146"/>
    <cellStyle name="20% - Ênfase5 6 2 2 2" xfId="14300"/>
    <cellStyle name="20% - Ênfase5 6 2 3" xfId="10885"/>
    <cellStyle name="20% - Ênfase5 6 3" xfId="3250"/>
    <cellStyle name="20% - Ênfase5 6 3 2" xfId="5147"/>
    <cellStyle name="20% - Ênfase5 6 3 2 2" xfId="14301"/>
    <cellStyle name="20% - Ênfase5 6 3 3" xfId="12404"/>
    <cellStyle name="20% - Ênfase5 6 4" xfId="1220"/>
    <cellStyle name="20% - Ênfase5 6 4 2" xfId="5148"/>
    <cellStyle name="20% - Ênfase5 6 4 2 2" xfId="14302"/>
    <cellStyle name="20% - Ênfase5 6 4 3" xfId="10374"/>
    <cellStyle name="20% - Ênfase5 6 5" xfId="5145"/>
    <cellStyle name="20% - Ênfase5 6 5 2" xfId="14299"/>
    <cellStyle name="20% - Ênfase5 6 6" xfId="9405"/>
    <cellStyle name="20% - Ênfase6 2" xfId="16"/>
    <cellStyle name="20% - Ênfase6 2 2" xfId="248"/>
    <cellStyle name="20% - Ênfase6 3" xfId="249"/>
    <cellStyle name="20% - Ênfase6 3 2" xfId="1732"/>
    <cellStyle name="20% - Ênfase6 3 2 2" xfId="5150"/>
    <cellStyle name="20% - Ênfase6 3 2 2 2" xfId="14304"/>
    <cellStyle name="20% - Ênfase6 3 2 3" xfId="10886"/>
    <cellStyle name="20% - Ênfase6 3 3" xfId="3251"/>
    <cellStyle name="20% - Ênfase6 3 3 2" xfId="5151"/>
    <cellStyle name="20% - Ênfase6 3 3 2 2" xfId="14305"/>
    <cellStyle name="20% - Ênfase6 3 3 3" xfId="12405"/>
    <cellStyle name="20% - Ênfase6 3 4" xfId="1221"/>
    <cellStyle name="20% - Ênfase6 3 4 2" xfId="5152"/>
    <cellStyle name="20% - Ênfase6 3 4 2 2" xfId="14306"/>
    <cellStyle name="20% - Ênfase6 3 4 3" xfId="10375"/>
    <cellStyle name="20% - Ênfase6 3 5" xfId="5149"/>
    <cellStyle name="20% - Ênfase6 3 5 2" xfId="14303"/>
    <cellStyle name="20% - Ênfase6 3 6" xfId="9407"/>
    <cellStyle name="20% - Ênfase6 4" xfId="250"/>
    <cellStyle name="20% - Ênfase6 5" xfId="251"/>
    <cellStyle name="20% - Ênfase6 5 2" xfId="1733"/>
    <cellStyle name="20% - Ênfase6 5 2 2" xfId="5154"/>
    <cellStyle name="20% - Ênfase6 5 2 2 2" xfId="14308"/>
    <cellStyle name="20% - Ênfase6 5 2 3" xfId="10887"/>
    <cellStyle name="20% - Ênfase6 5 3" xfId="3252"/>
    <cellStyle name="20% - Ênfase6 5 3 2" xfId="5155"/>
    <cellStyle name="20% - Ênfase6 5 3 2 2" xfId="14309"/>
    <cellStyle name="20% - Ênfase6 5 3 3" xfId="12406"/>
    <cellStyle name="20% - Ênfase6 5 4" xfId="1222"/>
    <cellStyle name="20% - Ênfase6 5 4 2" xfId="5156"/>
    <cellStyle name="20% - Ênfase6 5 4 2 2" xfId="14310"/>
    <cellStyle name="20% - Ênfase6 5 4 3" xfId="10376"/>
    <cellStyle name="20% - Ênfase6 5 5" xfId="5153"/>
    <cellStyle name="20% - Ênfase6 5 5 2" xfId="14307"/>
    <cellStyle name="20% - Ênfase6 5 6" xfId="9409"/>
    <cellStyle name="20% - Ênfase6 6" xfId="252"/>
    <cellStyle name="20% - Ênfase6 6 2" xfId="1734"/>
    <cellStyle name="20% - Ênfase6 6 2 2" xfId="5158"/>
    <cellStyle name="20% - Ênfase6 6 2 2 2" xfId="14312"/>
    <cellStyle name="20% - Ênfase6 6 2 3" xfId="10888"/>
    <cellStyle name="20% - Ênfase6 6 3" xfId="3253"/>
    <cellStyle name="20% - Ênfase6 6 3 2" xfId="5159"/>
    <cellStyle name="20% - Ênfase6 6 3 2 2" xfId="14313"/>
    <cellStyle name="20% - Ênfase6 6 3 3" xfId="12407"/>
    <cellStyle name="20% - Ênfase6 6 4" xfId="1223"/>
    <cellStyle name="20% - Ênfase6 6 4 2" xfId="5160"/>
    <cellStyle name="20% - Ênfase6 6 4 2 2" xfId="14314"/>
    <cellStyle name="20% - Ênfase6 6 4 3" xfId="10377"/>
    <cellStyle name="20% - Ênfase6 6 5" xfId="5157"/>
    <cellStyle name="20% - Ênfase6 6 5 2" xfId="14311"/>
    <cellStyle name="20% - Ênfase6 6 6" xfId="9410"/>
    <cellStyle name="40% - Ênfase1 2" xfId="17"/>
    <cellStyle name="40% - Ênfase1 2 2" xfId="253"/>
    <cellStyle name="40% - Ênfase1 3" xfId="254"/>
    <cellStyle name="40% - Ênfase1 3 2" xfId="1735"/>
    <cellStyle name="40% - Ênfase1 3 2 2" xfId="5162"/>
    <cellStyle name="40% - Ênfase1 3 2 2 2" xfId="14316"/>
    <cellStyle name="40% - Ênfase1 3 2 3" xfId="10889"/>
    <cellStyle name="40% - Ênfase1 3 3" xfId="3254"/>
    <cellStyle name="40% - Ênfase1 3 3 2" xfId="5163"/>
    <cellStyle name="40% - Ênfase1 3 3 2 2" xfId="14317"/>
    <cellStyle name="40% - Ênfase1 3 3 3" xfId="12408"/>
    <cellStyle name="40% - Ênfase1 3 4" xfId="1224"/>
    <cellStyle name="40% - Ênfase1 3 4 2" xfId="5164"/>
    <cellStyle name="40% - Ênfase1 3 4 2 2" xfId="14318"/>
    <cellStyle name="40% - Ênfase1 3 4 3" xfId="10378"/>
    <cellStyle name="40% - Ênfase1 3 5" xfId="5161"/>
    <cellStyle name="40% - Ênfase1 3 5 2" xfId="14315"/>
    <cellStyle name="40% - Ênfase1 3 6" xfId="9412"/>
    <cellStyle name="40% - Ênfase1 4" xfId="255"/>
    <cellStyle name="40% - Ênfase1 5" xfId="256"/>
    <cellStyle name="40% - Ênfase1 5 2" xfId="1736"/>
    <cellStyle name="40% - Ênfase1 5 2 2" xfId="5166"/>
    <cellStyle name="40% - Ênfase1 5 2 2 2" xfId="14320"/>
    <cellStyle name="40% - Ênfase1 5 2 3" xfId="10890"/>
    <cellStyle name="40% - Ênfase1 5 3" xfId="3255"/>
    <cellStyle name="40% - Ênfase1 5 3 2" xfId="5167"/>
    <cellStyle name="40% - Ênfase1 5 3 2 2" xfId="14321"/>
    <cellStyle name="40% - Ênfase1 5 3 3" xfId="12409"/>
    <cellStyle name="40% - Ênfase1 5 4" xfId="1225"/>
    <cellStyle name="40% - Ênfase1 5 4 2" xfId="5168"/>
    <cellStyle name="40% - Ênfase1 5 4 2 2" xfId="14322"/>
    <cellStyle name="40% - Ênfase1 5 4 3" xfId="10379"/>
    <cellStyle name="40% - Ênfase1 5 5" xfId="5165"/>
    <cellStyle name="40% - Ênfase1 5 5 2" xfId="14319"/>
    <cellStyle name="40% - Ênfase1 5 6" xfId="9414"/>
    <cellStyle name="40% - Ênfase1 6" xfId="257"/>
    <cellStyle name="40% - Ênfase1 6 2" xfId="1737"/>
    <cellStyle name="40% - Ênfase1 6 2 2" xfId="5170"/>
    <cellStyle name="40% - Ênfase1 6 2 2 2" xfId="14324"/>
    <cellStyle name="40% - Ênfase1 6 2 3" xfId="10891"/>
    <cellStyle name="40% - Ênfase1 6 3" xfId="3256"/>
    <cellStyle name="40% - Ênfase1 6 3 2" xfId="5171"/>
    <cellStyle name="40% - Ênfase1 6 3 2 2" xfId="14325"/>
    <cellStyle name="40% - Ênfase1 6 3 3" xfId="12410"/>
    <cellStyle name="40% - Ênfase1 6 4" xfId="1226"/>
    <cellStyle name="40% - Ênfase1 6 4 2" xfId="5172"/>
    <cellStyle name="40% - Ênfase1 6 4 2 2" xfId="14326"/>
    <cellStyle name="40% - Ênfase1 6 4 3" xfId="10380"/>
    <cellStyle name="40% - Ênfase1 6 5" xfId="5169"/>
    <cellStyle name="40% - Ênfase1 6 5 2" xfId="14323"/>
    <cellStyle name="40% - Ênfase1 6 6" xfId="9415"/>
    <cellStyle name="40% - Ênfase2 2" xfId="18"/>
    <cellStyle name="40% - Ênfase2 3" xfId="258"/>
    <cellStyle name="40% - Ênfase2 3 2" xfId="1738"/>
    <cellStyle name="40% - Ênfase2 3 2 2" xfId="5174"/>
    <cellStyle name="40% - Ênfase2 3 2 2 2" xfId="14328"/>
    <cellStyle name="40% - Ênfase2 3 2 3" xfId="10892"/>
    <cellStyle name="40% - Ênfase2 3 3" xfId="3257"/>
    <cellStyle name="40% - Ênfase2 3 3 2" xfId="5175"/>
    <cellStyle name="40% - Ênfase2 3 3 2 2" xfId="14329"/>
    <cellStyle name="40% - Ênfase2 3 3 3" xfId="12411"/>
    <cellStyle name="40% - Ênfase2 3 4" xfId="1227"/>
    <cellStyle name="40% - Ênfase2 3 4 2" xfId="5176"/>
    <cellStyle name="40% - Ênfase2 3 4 2 2" xfId="14330"/>
    <cellStyle name="40% - Ênfase2 3 4 3" xfId="10381"/>
    <cellStyle name="40% - Ênfase2 3 5" xfId="5173"/>
    <cellStyle name="40% - Ênfase2 3 5 2" xfId="14327"/>
    <cellStyle name="40% - Ênfase2 3 6" xfId="9416"/>
    <cellStyle name="40% - Ênfase2 4" xfId="259"/>
    <cellStyle name="40% - Ênfase2 4 2" xfId="1739"/>
    <cellStyle name="40% - Ênfase2 4 2 2" xfId="5178"/>
    <cellStyle name="40% - Ênfase2 4 2 2 2" xfId="14332"/>
    <cellStyle name="40% - Ênfase2 4 2 3" xfId="10893"/>
    <cellStyle name="40% - Ênfase2 4 3" xfId="3258"/>
    <cellStyle name="40% - Ênfase2 4 3 2" xfId="5179"/>
    <cellStyle name="40% - Ênfase2 4 3 2 2" xfId="14333"/>
    <cellStyle name="40% - Ênfase2 4 3 3" xfId="12412"/>
    <cellStyle name="40% - Ênfase2 4 4" xfId="1228"/>
    <cellStyle name="40% - Ênfase2 4 4 2" xfId="5180"/>
    <cellStyle name="40% - Ênfase2 4 4 2 2" xfId="14334"/>
    <cellStyle name="40% - Ênfase2 4 4 3" xfId="10382"/>
    <cellStyle name="40% - Ênfase2 4 5" xfId="5177"/>
    <cellStyle name="40% - Ênfase2 4 5 2" xfId="14331"/>
    <cellStyle name="40% - Ênfase2 4 6" xfId="9417"/>
    <cellStyle name="40% - Ênfase2 5" xfId="260"/>
    <cellStyle name="40% - Ênfase2 5 2" xfId="1740"/>
    <cellStyle name="40% - Ênfase2 5 2 2" xfId="5182"/>
    <cellStyle name="40% - Ênfase2 5 2 2 2" xfId="14336"/>
    <cellStyle name="40% - Ênfase2 5 2 3" xfId="10894"/>
    <cellStyle name="40% - Ênfase2 5 3" xfId="3259"/>
    <cellStyle name="40% - Ênfase2 5 3 2" xfId="5183"/>
    <cellStyle name="40% - Ênfase2 5 3 2 2" xfId="14337"/>
    <cellStyle name="40% - Ênfase2 5 3 3" xfId="12413"/>
    <cellStyle name="40% - Ênfase2 5 4" xfId="1229"/>
    <cellStyle name="40% - Ênfase2 5 4 2" xfId="5184"/>
    <cellStyle name="40% - Ênfase2 5 4 2 2" xfId="14338"/>
    <cellStyle name="40% - Ênfase2 5 4 3" xfId="10383"/>
    <cellStyle name="40% - Ênfase2 5 5" xfId="5181"/>
    <cellStyle name="40% - Ênfase2 5 5 2" xfId="14335"/>
    <cellStyle name="40% - Ênfase2 5 6" xfId="9418"/>
    <cellStyle name="40% - Ênfase3 2" xfId="19"/>
    <cellStyle name="40% - Ênfase3 2 2" xfId="261"/>
    <cellStyle name="40% - Ênfase3 3" xfId="262"/>
    <cellStyle name="40% - Ênfase3 3 2" xfId="1741"/>
    <cellStyle name="40% - Ênfase3 3 2 2" xfId="5186"/>
    <cellStyle name="40% - Ênfase3 3 2 2 2" xfId="14340"/>
    <cellStyle name="40% - Ênfase3 3 2 3" xfId="10895"/>
    <cellStyle name="40% - Ênfase3 3 3" xfId="3260"/>
    <cellStyle name="40% - Ênfase3 3 3 2" xfId="5187"/>
    <cellStyle name="40% - Ênfase3 3 3 2 2" xfId="14341"/>
    <cellStyle name="40% - Ênfase3 3 3 3" xfId="12414"/>
    <cellStyle name="40% - Ênfase3 3 4" xfId="1230"/>
    <cellStyle name="40% - Ênfase3 3 4 2" xfId="5188"/>
    <cellStyle name="40% - Ênfase3 3 4 2 2" xfId="14342"/>
    <cellStyle name="40% - Ênfase3 3 4 3" xfId="10384"/>
    <cellStyle name="40% - Ênfase3 3 5" xfId="5185"/>
    <cellStyle name="40% - Ênfase3 3 5 2" xfId="14339"/>
    <cellStyle name="40% - Ênfase3 3 6" xfId="9420"/>
    <cellStyle name="40% - Ênfase3 4" xfId="263"/>
    <cellStyle name="40% - Ênfase3 5" xfId="264"/>
    <cellStyle name="40% - Ênfase3 5 2" xfId="1742"/>
    <cellStyle name="40% - Ênfase3 5 2 2" xfId="5190"/>
    <cellStyle name="40% - Ênfase3 5 2 2 2" xfId="14344"/>
    <cellStyle name="40% - Ênfase3 5 2 3" xfId="10896"/>
    <cellStyle name="40% - Ênfase3 5 3" xfId="3261"/>
    <cellStyle name="40% - Ênfase3 5 3 2" xfId="5191"/>
    <cellStyle name="40% - Ênfase3 5 3 2 2" xfId="14345"/>
    <cellStyle name="40% - Ênfase3 5 3 3" xfId="12415"/>
    <cellStyle name="40% - Ênfase3 5 4" xfId="1231"/>
    <cellStyle name="40% - Ênfase3 5 4 2" xfId="5192"/>
    <cellStyle name="40% - Ênfase3 5 4 2 2" xfId="14346"/>
    <cellStyle name="40% - Ênfase3 5 4 3" xfId="10385"/>
    <cellStyle name="40% - Ênfase3 5 5" xfId="5189"/>
    <cellStyle name="40% - Ênfase3 5 5 2" xfId="14343"/>
    <cellStyle name="40% - Ênfase3 5 6" xfId="9422"/>
    <cellStyle name="40% - Ênfase3 6" xfId="265"/>
    <cellStyle name="40% - Ênfase3 6 2" xfId="1743"/>
    <cellStyle name="40% - Ênfase3 6 2 2" xfId="5194"/>
    <cellStyle name="40% - Ênfase3 6 2 2 2" xfId="14348"/>
    <cellStyle name="40% - Ênfase3 6 2 3" xfId="10897"/>
    <cellStyle name="40% - Ênfase3 6 3" xfId="3262"/>
    <cellStyle name="40% - Ênfase3 6 3 2" xfId="5195"/>
    <cellStyle name="40% - Ênfase3 6 3 2 2" xfId="14349"/>
    <cellStyle name="40% - Ênfase3 6 3 3" xfId="12416"/>
    <cellStyle name="40% - Ênfase3 6 4" xfId="1232"/>
    <cellStyle name="40% - Ênfase3 6 4 2" xfId="5196"/>
    <cellStyle name="40% - Ênfase3 6 4 2 2" xfId="14350"/>
    <cellStyle name="40% - Ênfase3 6 4 3" xfId="10386"/>
    <cellStyle name="40% - Ênfase3 6 5" xfId="5193"/>
    <cellStyle name="40% - Ênfase3 6 5 2" xfId="14347"/>
    <cellStyle name="40% - Ênfase3 6 6" xfId="9423"/>
    <cellStyle name="40% - Ênfase3 7" xfId="266"/>
    <cellStyle name="40% - Ênfase3 7 2" xfId="1744"/>
    <cellStyle name="40% - Ênfase3 7 2 2" xfId="5198"/>
    <cellStyle name="40% - Ênfase3 7 2 2 2" xfId="14352"/>
    <cellStyle name="40% - Ênfase3 7 2 3" xfId="10898"/>
    <cellStyle name="40% - Ênfase3 7 3" xfId="3263"/>
    <cellStyle name="40% - Ênfase3 7 3 2" xfId="5199"/>
    <cellStyle name="40% - Ênfase3 7 3 2 2" xfId="14353"/>
    <cellStyle name="40% - Ênfase3 7 3 3" xfId="12417"/>
    <cellStyle name="40% - Ênfase3 7 4" xfId="1233"/>
    <cellStyle name="40% - Ênfase3 7 4 2" xfId="5200"/>
    <cellStyle name="40% - Ênfase3 7 4 2 2" xfId="14354"/>
    <cellStyle name="40% - Ênfase3 7 4 3" xfId="10387"/>
    <cellStyle name="40% - Ênfase3 7 5" xfId="5197"/>
    <cellStyle name="40% - Ênfase3 7 5 2" xfId="14351"/>
    <cellStyle name="40% - Ênfase3 7 6" xfId="9424"/>
    <cellStyle name="40% - Ênfase3 8" xfId="267"/>
    <cellStyle name="40% - Ênfase3 8 2" xfId="1745"/>
    <cellStyle name="40% - Ênfase3 8 2 2" xfId="5202"/>
    <cellStyle name="40% - Ênfase3 8 2 2 2" xfId="14356"/>
    <cellStyle name="40% - Ênfase3 8 2 3" xfId="10899"/>
    <cellStyle name="40% - Ênfase3 8 3" xfId="3264"/>
    <cellStyle name="40% - Ênfase3 8 3 2" xfId="5203"/>
    <cellStyle name="40% - Ênfase3 8 3 2 2" xfId="14357"/>
    <cellStyle name="40% - Ênfase3 8 3 3" xfId="12418"/>
    <cellStyle name="40% - Ênfase3 8 4" xfId="1234"/>
    <cellStyle name="40% - Ênfase3 8 4 2" xfId="5204"/>
    <cellStyle name="40% - Ênfase3 8 4 2 2" xfId="14358"/>
    <cellStyle name="40% - Ênfase3 8 4 3" xfId="10388"/>
    <cellStyle name="40% - Ênfase3 8 5" xfId="5201"/>
    <cellStyle name="40% - Ênfase3 8 5 2" xfId="14355"/>
    <cellStyle name="40% - Ênfase3 8 6" xfId="9425"/>
    <cellStyle name="40% - Ênfase4 2" xfId="20"/>
    <cellStyle name="40% - Ênfase4 2 2" xfId="268"/>
    <cellStyle name="40% - Ênfase4 3" xfId="269"/>
    <cellStyle name="40% - Ênfase4 3 2" xfId="1746"/>
    <cellStyle name="40% - Ênfase4 3 2 2" xfId="5206"/>
    <cellStyle name="40% - Ênfase4 3 2 2 2" xfId="14360"/>
    <cellStyle name="40% - Ênfase4 3 2 3" xfId="10900"/>
    <cellStyle name="40% - Ênfase4 3 3" xfId="3265"/>
    <cellStyle name="40% - Ênfase4 3 3 2" xfId="5207"/>
    <cellStyle name="40% - Ênfase4 3 3 2 2" xfId="14361"/>
    <cellStyle name="40% - Ênfase4 3 3 3" xfId="12419"/>
    <cellStyle name="40% - Ênfase4 3 4" xfId="1235"/>
    <cellStyle name="40% - Ênfase4 3 4 2" xfId="5208"/>
    <cellStyle name="40% - Ênfase4 3 4 2 2" xfId="14362"/>
    <cellStyle name="40% - Ênfase4 3 4 3" xfId="10389"/>
    <cellStyle name="40% - Ênfase4 3 5" xfId="5205"/>
    <cellStyle name="40% - Ênfase4 3 5 2" xfId="14359"/>
    <cellStyle name="40% - Ênfase4 3 6" xfId="9427"/>
    <cellStyle name="40% - Ênfase4 4" xfId="270"/>
    <cellStyle name="40% - Ênfase4 5" xfId="271"/>
    <cellStyle name="40% - Ênfase4 5 2" xfId="1747"/>
    <cellStyle name="40% - Ênfase4 5 2 2" xfId="5210"/>
    <cellStyle name="40% - Ênfase4 5 2 2 2" xfId="14364"/>
    <cellStyle name="40% - Ênfase4 5 2 3" xfId="10901"/>
    <cellStyle name="40% - Ênfase4 5 3" xfId="3266"/>
    <cellStyle name="40% - Ênfase4 5 3 2" xfId="5211"/>
    <cellStyle name="40% - Ênfase4 5 3 2 2" xfId="14365"/>
    <cellStyle name="40% - Ênfase4 5 3 3" xfId="12420"/>
    <cellStyle name="40% - Ênfase4 5 4" xfId="1236"/>
    <cellStyle name="40% - Ênfase4 5 4 2" xfId="5212"/>
    <cellStyle name="40% - Ênfase4 5 4 2 2" xfId="14366"/>
    <cellStyle name="40% - Ênfase4 5 4 3" xfId="10390"/>
    <cellStyle name="40% - Ênfase4 5 5" xfId="5209"/>
    <cellStyle name="40% - Ênfase4 5 5 2" xfId="14363"/>
    <cellStyle name="40% - Ênfase4 5 6" xfId="9429"/>
    <cellStyle name="40% - Ênfase4 6" xfId="272"/>
    <cellStyle name="40% - Ênfase4 6 2" xfId="1748"/>
    <cellStyle name="40% - Ênfase4 6 2 2" xfId="5214"/>
    <cellStyle name="40% - Ênfase4 6 2 2 2" xfId="14368"/>
    <cellStyle name="40% - Ênfase4 6 2 3" xfId="10902"/>
    <cellStyle name="40% - Ênfase4 6 3" xfId="3267"/>
    <cellStyle name="40% - Ênfase4 6 3 2" xfId="5215"/>
    <cellStyle name="40% - Ênfase4 6 3 2 2" xfId="14369"/>
    <cellStyle name="40% - Ênfase4 6 3 3" xfId="12421"/>
    <cellStyle name="40% - Ênfase4 6 4" xfId="1237"/>
    <cellStyle name="40% - Ênfase4 6 4 2" xfId="5216"/>
    <cellStyle name="40% - Ênfase4 6 4 2 2" xfId="14370"/>
    <cellStyle name="40% - Ênfase4 6 4 3" xfId="10391"/>
    <cellStyle name="40% - Ênfase4 6 5" xfId="5213"/>
    <cellStyle name="40% - Ênfase4 6 5 2" xfId="14367"/>
    <cellStyle name="40% - Ênfase4 6 6" xfId="9430"/>
    <cellStyle name="40% - Ênfase5 2" xfId="21"/>
    <cellStyle name="40% - Ênfase5 2 2" xfId="273"/>
    <cellStyle name="40% - Ênfase5 3" xfId="274"/>
    <cellStyle name="40% - Ênfase5 3 2" xfId="1749"/>
    <cellStyle name="40% - Ênfase5 3 2 2" xfId="5218"/>
    <cellStyle name="40% - Ênfase5 3 2 2 2" xfId="14372"/>
    <cellStyle name="40% - Ênfase5 3 2 3" xfId="10903"/>
    <cellStyle name="40% - Ênfase5 3 3" xfId="3268"/>
    <cellStyle name="40% - Ênfase5 3 3 2" xfId="5219"/>
    <cellStyle name="40% - Ênfase5 3 3 2 2" xfId="14373"/>
    <cellStyle name="40% - Ênfase5 3 3 3" xfId="12422"/>
    <cellStyle name="40% - Ênfase5 3 4" xfId="1238"/>
    <cellStyle name="40% - Ênfase5 3 4 2" xfId="5220"/>
    <cellStyle name="40% - Ênfase5 3 4 2 2" xfId="14374"/>
    <cellStyle name="40% - Ênfase5 3 4 3" xfId="10392"/>
    <cellStyle name="40% - Ênfase5 3 5" xfId="5217"/>
    <cellStyle name="40% - Ênfase5 3 5 2" xfId="14371"/>
    <cellStyle name="40% - Ênfase5 3 6" xfId="9432"/>
    <cellStyle name="40% - Ênfase5 4" xfId="275"/>
    <cellStyle name="40% - Ênfase5 5" xfId="276"/>
    <cellStyle name="40% - Ênfase5 5 2" xfId="1750"/>
    <cellStyle name="40% - Ênfase5 5 2 2" xfId="5222"/>
    <cellStyle name="40% - Ênfase5 5 2 2 2" xfId="14376"/>
    <cellStyle name="40% - Ênfase5 5 2 3" xfId="10904"/>
    <cellStyle name="40% - Ênfase5 5 3" xfId="3269"/>
    <cellStyle name="40% - Ênfase5 5 3 2" xfId="5223"/>
    <cellStyle name="40% - Ênfase5 5 3 2 2" xfId="14377"/>
    <cellStyle name="40% - Ênfase5 5 3 3" xfId="12423"/>
    <cellStyle name="40% - Ênfase5 5 4" xfId="1239"/>
    <cellStyle name="40% - Ênfase5 5 4 2" xfId="5224"/>
    <cellStyle name="40% - Ênfase5 5 4 2 2" xfId="14378"/>
    <cellStyle name="40% - Ênfase5 5 4 3" xfId="10393"/>
    <cellStyle name="40% - Ênfase5 5 5" xfId="5221"/>
    <cellStyle name="40% - Ênfase5 5 5 2" xfId="14375"/>
    <cellStyle name="40% - Ênfase5 5 6" xfId="9434"/>
    <cellStyle name="40% - Ênfase5 6" xfId="277"/>
    <cellStyle name="40% - Ênfase5 6 2" xfId="1751"/>
    <cellStyle name="40% - Ênfase5 6 2 2" xfId="5226"/>
    <cellStyle name="40% - Ênfase5 6 2 2 2" xfId="14380"/>
    <cellStyle name="40% - Ênfase5 6 2 3" xfId="10905"/>
    <cellStyle name="40% - Ênfase5 6 3" xfId="3270"/>
    <cellStyle name="40% - Ênfase5 6 3 2" xfId="5227"/>
    <cellStyle name="40% - Ênfase5 6 3 2 2" xfId="14381"/>
    <cellStyle name="40% - Ênfase5 6 3 3" xfId="12424"/>
    <cellStyle name="40% - Ênfase5 6 4" xfId="1240"/>
    <cellStyle name="40% - Ênfase5 6 4 2" xfId="5228"/>
    <cellStyle name="40% - Ênfase5 6 4 2 2" xfId="14382"/>
    <cellStyle name="40% - Ênfase5 6 4 3" xfId="10394"/>
    <cellStyle name="40% - Ênfase5 6 5" xfId="5225"/>
    <cellStyle name="40% - Ênfase5 6 5 2" xfId="14379"/>
    <cellStyle name="40% - Ênfase5 6 6" xfId="9435"/>
    <cellStyle name="40% - Ênfase6 2" xfId="22"/>
    <cellStyle name="40% - Ênfase6 2 2" xfId="278"/>
    <cellStyle name="40% - Ênfase6 3" xfId="279"/>
    <cellStyle name="40% - Ênfase6 3 2" xfId="1752"/>
    <cellStyle name="40% - Ênfase6 3 2 2" xfId="5230"/>
    <cellStyle name="40% - Ênfase6 3 2 2 2" xfId="14384"/>
    <cellStyle name="40% - Ênfase6 3 2 3" xfId="10906"/>
    <cellStyle name="40% - Ênfase6 3 3" xfId="3271"/>
    <cellStyle name="40% - Ênfase6 3 3 2" xfId="5231"/>
    <cellStyle name="40% - Ênfase6 3 3 2 2" xfId="14385"/>
    <cellStyle name="40% - Ênfase6 3 3 3" xfId="12425"/>
    <cellStyle name="40% - Ênfase6 3 4" xfId="1241"/>
    <cellStyle name="40% - Ênfase6 3 4 2" xfId="5232"/>
    <cellStyle name="40% - Ênfase6 3 4 2 2" xfId="14386"/>
    <cellStyle name="40% - Ênfase6 3 4 3" xfId="10395"/>
    <cellStyle name="40% - Ênfase6 3 5" xfId="5229"/>
    <cellStyle name="40% - Ênfase6 3 5 2" xfId="14383"/>
    <cellStyle name="40% - Ênfase6 3 6" xfId="9437"/>
    <cellStyle name="40% - Ênfase6 4" xfId="280"/>
    <cellStyle name="40% - Ênfase6 5" xfId="281"/>
    <cellStyle name="40% - Ênfase6 5 2" xfId="1753"/>
    <cellStyle name="40% - Ênfase6 5 2 2" xfId="5234"/>
    <cellStyle name="40% - Ênfase6 5 2 2 2" xfId="14388"/>
    <cellStyle name="40% - Ênfase6 5 2 3" xfId="10907"/>
    <cellStyle name="40% - Ênfase6 5 3" xfId="3272"/>
    <cellStyle name="40% - Ênfase6 5 3 2" xfId="5235"/>
    <cellStyle name="40% - Ênfase6 5 3 2 2" xfId="14389"/>
    <cellStyle name="40% - Ênfase6 5 3 3" xfId="12426"/>
    <cellStyle name="40% - Ênfase6 5 4" xfId="1242"/>
    <cellStyle name="40% - Ênfase6 5 4 2" xfId="5236"/>
    <cellStyle name="40% - Ênfase6 5 4 2 2" xfId="14390"/>
    <cellStyle name="40% - Ênfase6 5 4 3" xfId="10396"/>
    <cellStyle name="40% - Ênfase6 5 5" xfId="5233"/>
    <cellStyle name="40% - Ênfase6 5 5 2" xfId="14387"/>
    <cellStyle name="40% - Ênfase6 5 6" xfId="9439"/>
    <cellStyle name="40% - Ênfase6 6" xfId="282"/>
    <cellStyle name="40% - Ênfase6 6 2" xfId="1754"/>
    <cellStyle name="40% - Ênfase6 6 2 2" xfId="5238"/>
    <cellStyle name="40% - Ênfase6 6 2 2 2" xfId="14392"/>
    <cellStyle name="40% - Ênfase6 6 2 3" xfId="10908"/>
    <cellStyle name="40% - Ênfase6 6 3" xfId="3273"/>
    <cellStyle name="40% - Ênfase6 6 3 2" xfId="5239"/>
    <cellStyle name="40% - Ênfase6 6 3 2 2" xfId="14393"/>
    <cellStyle name="40% - Ênfase6 6 3 3" xfId="12427"/>
    <cellStyle name="40% - Ênfase6 6 4" xfId="1243"/>
    <cellStyle name="40% - Ênfase6 6 4 2" xfId="5240"/>
    <cellStyle name="40% - Ênfase6 6 4 2 2" xfId="14394"/>
    <cellStyle name="40% - Ênfase6 6 4 3" xfId="10397"/>
    <cellStyle name="40% - Ênfase6 6 5" xfId="5237"/>
    <cellStyle name="40% - Ênfase6 6 5 2" xfId="14391"/>
    <cellStyle name="40% - Ênfase6 6 6" xfId="9440"/>
    <cellStyle name="60% - Ênfase1 2" xfId="23"/>
    <cellStyle name="60% - Ênfase1 2 2" xfId="283"/>
    <cellStyle name="60% - Ênfase1 3" xfId="284"/>
    <cellStyle name="60% - Ênfase2 2" xfId="24"/>
    <cellStyle name="60% - Ênfase2 2 2" xfId="285"/>
    <cellStyle name="60% - Ênfase2 3" xfId="286"/>
    <cellStyle name="60% - Ênfase3 2" xfId="25"/>
    <cellStyle name="60% - Ênfase3 2 2" xfId="287"/>
    <cellStyle name="60% - Ênfase3 3" xfId="288"/>
    <cellStyle name="60% - Ênfase3 4" xfId="289"/>
    <cellStyle name="60% - Ênfase4 2" xfId="26"/>
    <cellStyle name="60% - Ênfase4 2 2" xfId="290"/>
    <cellStyle name="60% - Ênfase4 3" xfId="291"/>
    <cellStyle name="60% - Ênfase4 4" xfId="292"/>
    <cellStyle name="60% - Ênfase5 2" xfId="27"/>
    <cellStyle name="60% - Ênfase5 2 2" xfId="293"/>
    <cellStyle name="60% - Ênfase5 3" xfId="294"/>
    <cellStyle name="60% - Ênfase6 2" xfId="28"/>
    <cellStyle name="60% - Ênfase6 3" xfId="295"/>
    <cellStyle name="60% - Ênfase6 4" xfId="296"/>
    <cellStyle name="A3 297 x 420 mm" xfId="29"/>
    <cellStyle name="Bom" xfId="1134" builtinId="26"/>
    <cellStyle name="Bom 2" xfId="30"/>
    <cellStyle name="Bom 2 2" xfId="297"/>
    <cellStyle name="Bom 2 2 2" xfId="298"/>
    <cellStyle name="Bom 2 2 3" xfId="299"/>
    <cellStyle name="Bom 2 2 4" xfId="300"/>
    <cellStyle name="Bom 2 3" xfId="301"/>
    <cellStyle name="Bom 2 4" xfId="302"/>
    <cellStyle name="Bom 2 5" xfId="303"/>
    <cellStyle name="Bom 3" xfId="31"/>
    <cellStyle name="Bom 3 2" xfId="304"/>
    <cellStyle name="Bom 3 3" xfId="305"/>
    <cellStyle name="Bom 4" xfId="32"/>
    <cellStyle name="Bom 4 2" xfId="306"/>
    <cellStyle name="Bom 4 2 2" xfId="307"/>
    <cellStyle name="Bom 4 3" xfId="308"/>
    <cellStyle name="Bom 4 4" xfId="1121"/>
    <cellStyle name="Bom 5" xfId="309"/>
    <cellStyle name="Bom 5 2" xfId="310"/>
    <cellStyle name="Bom 5 3" xfId="311"/>
    <cellStyle name="Bom 5 4" xfId="312"/>
    <cellStyle name="Bom 6" xfId="313"/>
    <cellStyle name="Bom 6 2" xfId="314"/>
    <cellStyle name="Bom 7" xfId="315"/>
    <cellStyle name="Cálculo 10" xfId="9118"/>
    <cellStyle name="Cálculo 10 2" xfId="18249"/>
    <cellStyle name="Cálculo 10 3" xfId="25235"/>
    <cellStyle name="Cálculo 10 4" xfId="25504"/>
    <cellStyle name="Cálculo 10 5" xfId="35539"/>
    <cellStyle name="Cálculo 10 6" xfId="38461"/>
    <cellStyle name="Cálculo 11" xfId="9119"/>
    <cellStyle name="Cálculo 11 2" xfId="18250"/>
    <cellStyle name="Cálculo 11 3" xfId="25236"/>
    <cellStyle name="Cálculo 11 4" xfId="24365"/>
    <cellStyle name="Cálculo 11 5" xfId="35540"/>
    <cellStyle name="Cálculo 11 6" xfId="38462"/>
    <cellStyle name="Cálculo 2" xfId="33"/>
    <cellStyle name="Cálculo 2 10" xfId="25516"/>
    <cellStyle name="Cálculo 2 11" xfId="31867"/>
    <cellStyle name="Cálculo 2 12" xfId="35521"/>
    <cellStyle name="Cálculo 2 13" xfId="38457"/>
    <cellStyle name="Cálculo 2 2" xfId="316"/>
    <cellStyle name="Cálculo 2 2 10" xfId="2868"/>
    <cellStyle name="Cálculo 2 2 10 2" xfId="5242"/>
    <cellStyle name="Cálculo 2 2 10 2 2" xfId="14396"/>
    <cellStyle name="Cálculo 2 2 10 2 3" xfId="21392"/>
    <cellStyle name="Cálculo 2 2 10 2 4" xfId="24333"/>
    <cellStyle name="Cálculo 2 2 10 2 5" xfId="32287"/>
    <cellStyle name="Cálculo 2 2 10 2 6" xfId="35962"/>
    <cellStyle name="Cálculo 2 2 10 2 7" xfId="38688"/>
    <cellStyle name="Cálculo 2 2 10 2 8" xfId="40322"/>
    <cellStyle name="Cálculo 2 2 10 3" xfId="12022"/>
    <cellStyle name="Cálculo 2 2 10 4" xfId="19025"/>
    <cellStyle name="Cálculo 2 2 10 5" xfId="24655"/>
    <cellStyle name="Cálculo 2 2 10 6" xfId="22653"/>
    <cellStyle name="Cálculo 2 2 10 7" xfId="22490"/>
    <cellStyle name="Cálculo 2 2 10 8" xfId="15452"/>
    <cellStyle name="Cálculo 2 2 10 9" xfId="25943"/>
    <cellStyle name="Cálculo 2 2 11" xfId="2882"/>
    <cellStyle name="Cálculo 2 2 11 2" xfId="5243"/>
    <cellStyle name="Cálculo 2 2 11 2 2" xfId="14397"/>
    <cellStyle name="Cálculo 2 2 11 2 3" xfId="21393"/>
    <cellStyle name="Cálculo 2 2 11 2 4" xfId="26860"/>
    <cellStyle name="Cálculo 2 2 11 2 5" xfId="32288"/>
    <cellStyle name="Cálculo 2 2 11 2 6" xfId="35963"/>
    <cellStyle name="Cálculo 2 2 11 2 7" xfId="38689"/>
    <cellStyle name="Cálculo 2 2 11 2 8" xfId="40323"/>
    <cellStyle name="Cálculo 2 2 11 3" xfId="12036"/>
    <cellStyle name="Cálculo 2 2 11 4" xfId="19039"/>
    <cellStyle name="Cálculo 2 2 11 5" xfId="17286"/>
    <cellStyle name="Cálculo 2 2 11 6" xfId="27883"/>
    <cellStyle name="Cálculo 2 2 11 7" xfId="29893"/>
    <cellStyle name="Cálculo 2 2 11 8" xfId="33869"/>
    <cellStyle name="Cálculo 2 2 11 9" xfId="37431"/>
    <cellStyle name="Cálculo 2 2 12" xfId="4145"/>
    <cellStyle name="Cálculo 2 2 12 2" xfId="5244"/>
    <cellStyle name="Cálculo 2 2 12 2 2" xfId="14398"/>
    <cellStyle name="Cálculo 2 2 12 2 3" xfId="21394"/>
    <cellStyle name="Cálculo 2 2 12 2 4" xfId="26829"/>
    <cellStyle name="Cálculo 2 2 12 2 5" xfId="32289"/>
    <cellStyle name="Cálculo 2 2 12 2 6" xfId="35964"/>
    <cellStyle name="Cálculo 2 2 12 2 7" xfId="38690"/>
    <cellStyle name="Cálculo 2 2 12 2 8" xfId="40324"/>
    <cellStyle name="Cálculo 2 2 12 3" xfId="13299"/>
    <cellStyle name="Cálculo 2 2 12 4" xfId="20297"/>
    <cellStyle name="Cálculo 2 2 12 5" xfId="21316"/>
    <cellStyle name="Cálculo 2 2 12 6" xfId="28140"/>
    <cellStyle name="Cálculo 2 2 12 7" xfId="28638"/>
    <cellStyle name="Cálculo 2 2 12 8" xfId="31694"/>
    <cellStyle name="Cálculo 2 2 12 9" xfId="35374"/>
    <cellStyle name="Cálculo 2 2 13" xfId="5241"/>
    <cellStyle name="Cálculo 2 2 13 2" xfId="14395"/>
    <cellStyle name="Cálculo 2 2 13 3" xfId="21391"/>
    <cellStyle name="Cálculo 2 2 13 4" xfId="26859"/>
    <cellStyle name="Cálculo 2 2 13 5" xfId="32286"/>
    <cellStyle name="Cálculo 2 2 13 6" xfId="35961"/>
    <cellStyle name="Cálculo 2 2 13 7" xfId="38687"/>
    <cellStyle name="Cálculo 2 2 13 8" xfId="40321"/>
    <cellStyle name="Cálculo 2 2 14" xfId="9474"/>
    <cellStyle name="Cálculo 2 2 15" xfId="17977"/>
    <cellStyle name="Cálculo 2 2 16" xfId="29328"/>
    <cellStyle name="Cálculo 2 2 17" xfId="25101"/>
    <cellStyle name="Cálculo 2 2 18" xfId="31749"/>
    <cellStyle name="Cálculo 2 2 19" xfId="35429"/>
    <cellStyle name="Cálculo 2 2 2" xfId="317"/>
    <cellStyle name="Cálculo 2 2 2 10" xfId="2883"/>
    <cellStyle name="Cálculo 2 2 2 10 2" xfId="5246"/>
    <cellStyle name="Cálculo 2 2 2 10 2 2" xfId="14400"/>
    <cellStyle name="Cálculo 2 2 2 10 2 3" xfId="21396"/>
    <cellStyle name="Cálculo 2 2 2 10 2 4" xfId="24967"/>
    <cellStyle name="Cálculo 2 2 2 10 2 5" xfId="32291"/>
    <cellStyle name="Cálculo 2 2 2 10 2 6" xfId="35966"/>
    <cellStyle name="Cálculo 2 2 2 10 2 7" xfId="38692"/>
    <cellStyle name="Cálculo 2 2 2 10 2 8" xfId="40326"/>
    <cellStyle name="Cálculo 2 2 2 10 3" xfId="12037"/>
    <cellStyle name="Cálculo 2 2 2 10 4" xfId="19040"/>
    <cellStyle name="Cálculo 2 2 2 10 5" xfId="9941"/>
    <cellStyle name="Cálculo 2 2 2 10 6" xfId="9990"/>
    <cellStyle name="Cálculo 2 2 2 10 7" xfId="29164"/>
    <cellStyle name="Cálculo 2 2 2 10 8" xfId="22869"/>
    <cellStyle name="Cálculo 2 2 2 10 9" xfId="31286"/>
    <cellStyle name="Cálculo 2 2 2 11" xfId="4325"/>
    <cellStyle name="Cálculo 2 2 2 11 2" xfId="5247"/>
    <cellStyle name="Cálculo 2 2 2 11 2 2" xfId="14401"/>
    <cellStyle name="Cálculo 2 2 2 11 2 3" xfId="21397"/>
    <cellStyle name="Cálculo 2 2 2 11 2 4" xfId="24966"/>
    <cellStyle name="Cálculo 2 2 2 11 2 5" xfId="32292"/>
    <cellStyle name="Cálculo 2 2 2 11 2 6" xfId="35967"/>
    <cellStyle name="Cálculo 2 2 2 11 2 7" xfId="38693"/>
    <cellStyle name="Cálculo 2 2 2 11 2 8" xfId="40327"/>
    <cellStyle name="Cálculo 2 2 2 11 3" xfId="13479"/>
    <cellStyle name="Cálculo 2 2 2 11 4" xfId="20477"/>
    <cellStyle name="Cálculo 2 2 2 11 5" xfId="27668"/>
    <cellStyle name="Cálculo 2 2 2 11 6" xfId="28838"/>
    <cellStyle name="Cálculo 2 2 2 11 7" xfId="26471"/>
    <cellStyle name="Cálculo 2 2 2 11 8" xfId="33333"/>
    <cellStyle name="Cálculo 2 2 2 11 9" xfId="37008"/>
    <cellStyle name="Cálculo 2 2 2 12" xfId="5245"/>
    <cellStyle name="Cálculo 2 2 2 12 2" xfId="14399"/>
    <cellStyle name="Cálculo 2 2 2 12 3" xfId="21395"/>
    <cellStyle name="Cálculo 2 2 2 12 4" xfId="26863"/>
    <cellStyle name="Cálculo 2 2 2 12 5" xfId="32290"/>
    <cellStyle name="Cálculo 2 2 2 12 6" xfId="35965"/>
    <cellStyle name="Cálculo 2 2 2 12 7" xfId="38691"/>
    <cellStyle name="Cálculo 2 2 2 12 8" xfId="40325"/>
    <cellStyle name="Cálculo 2 2 2 13" xfId="9475"/>
    <cellStyle name="Cálculo 2 2 2 14" xfId="17976"/>
    <cellStyle name="Cálculo 2 2 2 15" xfId="18157"/>
    <cellStyle name="Cálculo 2 2 2 16" xfId="28219"/>
    <cellStyle name="Cálculo 2 2 2 17" xfId="29144"/>
    <cellStyle name="Cálculo 2 2 2 18" xfId="29156"/>
    <cellStyle name="Cálculo 2 2 2 19" xfId="35537"/>
    <cellStyle name="Cálculo 2 2 2 2" xfId="1684"/>
    <cellStyle name="Cálculo 2 2 2 2 10" xfId="28660"/>
    <cellStyle name="Cálculo 2 2 2 2 11" xfId="10700"/>
    <cellStyle name="Cálculo 2 2 2 2 12" xfId="17503"/>
    <cellStyle name="Cálculo 2 2 2 2 13" xfId="30222"/>
    <cellStyle name="Cálculo 2 2 2 2 14" xfId="34193"/>
    <cellStyle name="Cálculo 2 2 2 2 2" xfId="2511"/>
    <cellStyle name="Cálculo 2 2 2 2 2 2" xfId="5249"/>
    <cellStyle name="Cálculo 2 2 2 2 2 2 2" xfId="14403"/>
    <cellStyle name="Cálculo 2 2 2 2 2 2 3" xfId="21399"/>
    <cellStyle name="Cálculo 2 2 2 2 2 2 4" xfId="24964"/>
    <cellStyle name="Cálculo 2 2 2 2 2 2 5" xfId="32294"/>
    <cellStyle name="Cálculo 2 2 2 2 2 2 6" xfId="35969"/>
    <cellStyle name="Cálculo 2 2 2 2 2 2 7" xfId="38695"/>
    <cellStyle name="Cálculo 2 2 2 2 2 2 8" xfId="40329"/>
    <cellStyle name="Cálculo 2 2 2 2 2 3" xfId="11665"/>
    <cellStyle name="Cálculo 2 2 2 2 2 4" xfId="18668"/>
    <cellStyle name="Cálculo 2 2 2 2 2 5" xfId="22600"/>
    <cellStyle name="Cálculo 2 2 2 2 2 6" xfId="19575"/>
    <cellStyle name="Cálculo 2 2 2 2 2 7" xfId="30076"/>
    <cellStyle name="Cálculo 2 2 2 2 2 8" xfId="34053"/>
    <cellStyle name="Cálculo 2 2 2 2 2 9" xfId="37615"/>
    <cellStyle name="Cálculo 2 2 2 2 3" xfId="3661"/>
    <cellStyle name="Cálculo 2 2 2 2 3 2" xfId="5250"/>
    <cellStyle name="Cálculo 2 2 2 2 3 2 2" xfId="14404"/>
    <cellStyle name="Cálculo 2 2 2 2 3 2 3" xfId="21400"/>
    <cellStyle name="Cálculo 2 2 2 2 3 2 4" xfId="24080"/>
    <cellStyle name="Cálculo 2 2 2 2 3 2 5" xfId="32295"/>
    <cellStyle name="Cálculo 2 2 2 2 3 2 6" xfId="35970"/>
    <cellStyle name="Cálculo 2 2 2 2 3 2 7" xfId="38696"/>
    <cellStyle name="Cálculo 2 2 2 2 3 2 8" xfId="40330"/>
    <cellStyle name="Cálculo 2 2 2 2 3 3" xfId="12815"/>
    <cellStyle name="Cálculo 2 2 2 2 3 4" xfId="19814"/>
    <cellStyle name="Cálculo 2 2 2 2 3 5" xfId="23068"/>
    <cellStyle name="Cálculo 2 2 2 2 3 6" xfId="29179"/>
    <cellStyle name="Cálculo 2 2 2 2 3 7" xfId="19779"/>
    <cellStyle name="Cálculo 2 2 2 2 3 8" xfId="32099"/>
    <cellStyle name="Cálculo 2 2 2 2 3 9" xfId="35776"/>
    <cellStyle name="Cálculo 2 2 2 2 4" xfId="4170"/>
    <cellStyle name="Cálculo 2 2 2 2 4 2" xfId="5251"/>
    <cellStyle name="Cálculo 2 2 2 2 4 2 2" xfId="14405"/>
    <cellStyle name="Cálculo 2 2 2 2 4 2 3" xfId="21401"/>
    <cellStyle name="Cálculo 2 2 2 2 4 2 4" xfId="24077"/>
    <cellStyle name="Cálculo 2 2 2 2 4 2 5" xfId="32296"/>
    <cellStyle name="Cálculo 2 2 2 2 4 2 6" xfId="35971"/>
    <cellStyle name="Cálculo 2 2 2 2 4 2 7" xfId="38697"/>
    <cellStyle name="Cálculo 2 2 2 2 4 2 8" xfId="40331"/>
    <cellStyle name="Cálculo 2 2 2 2 4 3" xfId="13324"/>
    <cellStyle name="Cálculo 2 2 2 2 4 4" xfId="20322"/>
    <cellStyle name="Cálculo 2 2 2 2 4 5" xfId="27747"/>
    <cellStyle name="Cálculo 2 2 2 2 4 6" xfId="22987"/>
    <cellStyle name="Cálculo 2 2 2 2 4 7" xfId="27271"/>
    <cellStyle name="Cálculo 2 2 2 2 4 8" xfId="33369"/>
    <cellStyle name="Cálculo 2 2 2 2 4 9" xfId="37044"/>
    <cellStyle name="Cálculo 2 2 2 2 5" xfId="3079"/>
    <cellStyle name="Cálculo 2 2 2 2 5 2" xfId="5252"/>
    <cellStyle name="Cálculo 2 2 2 2 5 2 2" xfId="14406"/>
    <cellStyle name="Cálculo 2 2 2 2 5 2 3" xfId="21402"/>
    <cellStyle name="Cálculo 2 2 2 2 5 2 4" xfId="20052"/>
    <cellStyle name="Cálculo 2 2 2 2 5 2 5" xfId="32297"/>
    <cellStyle name="Cálculo 2 2 2 2 5 2 6" xfId="35972"/>
    <cellStyle name="Cálculo 2 2 2 2 5 2 7" xfId="38698"/>
    <cellStyle name="Cálculo 2 2 2 2 5 2 8" xfId="40332"/>
    <cellStyle name="Cálculo 2 2 2 2 5 3" xfId="12233"/>
    <cellStyle name="Cálculo 2 2 2 2 5 4" xfId="19236"/>
    <cellStyle name="Cálculo 2 2 2 2 5 5" xfId="23329"/>
    <cellStyle name="Cálculo 2 2 2 2 5 6" xfId="26417"/>
    <cellStyle name="Cálculo 2 2 2 2 5 7" xfId="25651"/>
    <cellStyle name="Cálculo 2 2 2 2 5 8" xfId="33773"/>
    <cellStyle name="Cálculo 2 2 2 2 5 9" xfId="37335"/>
    <cellStyle name="Cálculo 2 2 2 2 6" xfId="3763"/>
    <cellStyle name="Cálculo 2 2 2 2 6 2" xfId="5253"/>
    <cellStyle name="Cálculo 2 2 2 2 6 2 2" xfId="14407"/>
    <cellStyle name="Cálculo 2 2 2 2 6 2 3" xfId="21403"/>
    <cellStyle name="Cálculo 2 2 2 2 6 2 4" xfId="26864"/>
    <cellStyle name="Cálculo 2 2 2 2 6 2 5" xfId="32298"/>
    <cellStyle name="Cálculo 2 2 2 2 6 2 6" xfId="35973"/>
    <cellStyle name="Cálculo 2 2 2 2 6 2 7" xfId="38699"/>
    <cellStyle name="Cálculo 2 2 2 2 6 2 8" xfId="40333"/>
    <cellStyle name="Cálculo 2 2 2 2 6 3" xfId="12917"/>
    <cellStyle name="Cálculo 2 2 2 2 6 4" xfId="19916"/>
    <cellStyle name="Cálculo 2 2 2 2 6 5" xfId="9615"/>
    <cellStyle name="Cálculo 2 2 2 2 6 6" xfId="26582"/>
    <cellStyle name="Cálculo 2 2 2 2 6 7" xfId="17032"/>
    <cellStyle name="Cálculo 2 2 2 2 6 8" xfId="33533"/>
    <cellStyle name="Cálculo 2 2 2 2 6 9" xfId="37201"/>
    <cellStyle name="Cálculo 2 2 2 2 7" xfId="5248"/>
    <cellStyle name="Cálculo 2 2 2 2 7 2" xfId="14402"/>
    <cellStyle name="Cálculo 2 2 2 2 7 3" xfId="21398"/>
    <cellStyle name="Cálculo 2 2 2 2 7 4" xfId="24965"/>
    <cellStyle name="Cálculo 2 2 2 2 7 5" xfId="32293"/>
    <cellStyle name="Cálculo 2 2 2 2 7 6" xfId="35968"/>
    <cellStyle name="Cálculo 2 2 2 2 7 7" xfId="38694"/>
    <cellStyle name="Cálculo 2 2 2 2 7 8" xfId="40328"/>
    <cellStyle name="Cálculo 2 2 2 2 8" xfId="10838"/>
    <cellStyle name="Cálculo 2 2 2 2 9" xfId="9733"/>
    <cellStyle name="Cálculo 2 2 2 3" xfId="2283"/>
    <cellStyle name="Cálculo 2 2 2 3 10" xfId="18206"/>
    <cellStyle name="Cálculo 2 2 2 3 11" xfId="17772"/>
    <cellStyle name="Cálculo 2 2 2 3 12" xfId="30181"/>
    <cellStyle name="Cálculo 2 2 2 3 13" xfId="31467"/>
    <cellStyle name="Cálculo 2 2 2 3 14" xfId="35171"/>
    <cellStyle name="Cálculo 2 2 2 3 2" xfId="2683"/>
    <cellStyle name="Cálculo 2 2 2 3 2 2" xfId="5255"/>
    <cellStyle name="Cálculo 2 2 2 3 2 2 2" xfId="14409"/>
    <cellStyle name="Cálculo 2 2 2 3 2 2 3" xfId="21405"/>
    <cellStyle name="Cálculo 2 2 2 3 2 2 4" xfId="26865"/>
    <cellStyle name="Cálculo 2 2 2 3 2 2 5" xfId="32300"/>
    <cellStyle name="Cálculo 2 2 2 3 2 2 6" xfId="35975"/>
    <cellStyle name="Cálculo 2 2 2 3 2 2 7" xfId="38701"/>
    <cellStyle name="Cálculo 2 2 2 3 2 2 8" xfId="40335"/>
    <cellStyle name="Cálculo 2 2 2 3 2 3" xfId="11837"/>
    <cellStyle name="Cálculo 2 2 2 3 2 4" xfId="18840"/>
    <cellStyle name="Cálculo 2 2 2 3 2 5" xfId="18143"/>
    <cellStyle name="Cálculo 2 2 2 3 2 6" xfId="21334"/>
    <cellStyle name="Cálculo 2 2 2 3 2 7" xfId="28111"/>
    <cellStyle name="Cálculo 2 2 2 3 2 8" xfId="15525"/>
    <cellStyle name="Cálculo 2 2 2 3 2 9" xfId="34981"/>
    <cellStyle name="Cálculo 2 2 2 3 3" xfId="3965"/>
    <cellStyle name="Cálculo 2 2 2 3 3 2" xfId="5256"/>
    <cellStyle name="Cálculo 2 2 2 3 3 2 2" xfId="14410"/>
    <cellStyle name="Cálculo 2 2 2 3 3 2 3" xfId="21406"/>
    <cellStyle name="Cálculo 2 2 2 3 3 2 4" xfId="26862"/>
    <cellStyle name="Cálculo 2 2 2 3 3 2 5" xfId="32301"/>
    <cellStyle name="Cálculo 2 2 2 3 3 2 6" xfId="35976"/>
    <cellStyle name="Cálculo 2 2 2 3 3 2 7" xfId="38702"/>
    <cellStyle name="Cálculo 2 2 2 3 3 2 8" xfId="40336"/>
    <cellStyle name="Cálculo 2 2 2 3 3 3" xfId="13119"/>
    <cellStyle name="Cálculo 2 2 2 3 3 4" xfId="20117"/>
    <cellStyle name="Cálculo 2 2 2 3 3 5" xfId="22911"/>
    <cellStyle name="Cálculo 2 2 2 3 3 6" xfId="26625"/>
    <cellStyle name="Cálculo 2 2 2 3 3 7" xfId="28891"/>
    <cellStyle name="Cálculo 2 2 2 3 3 8" xfId="31836"/>
    <cellStyle name="Cálculo 2 2 2 3 3 9" xfId="35490"/>
    <cellStyle name="Cálculo 2 2 2 3 4" xfId="4403"/>
    <cellStyle name="Cálculo 2 2 2 3 4 2" xfId="5257"/>
    <cellStyle name="Cálculo 2 2 2 3 4 2 2" xfId="14411"/>
    <cellStyle name="Cálculo 2 2 2 3 4 2 3" xfId="21407"/>
    <cellStyle name="Cálculo 2 2 2 3 4 2 4" xfId="26861"/>
    <cellStyle name="Cálculo 2 2 2 3 4 2 5" xfId="32302"/>
    <cellStyle name="Cálculo 2 2 2 3 4 2 6" xfId="35977"/>
    <cellStyle name="Cálculo 2 2 2 3 4 2 7" xfId="38703"/>
    <cellStyle name="Cálculo 2 2 2 3 4 2 8" xfId="40337"/>
    <cellStyle name="Cálculo 2 2 2 3 4 3" xfId="13557"/>
    <cellStyle name="Cálculo 2 2 2 3 4 4" xfId="20555"/>
    <cellStyle name="Cálculo 2 2 2 3 4 5" xfId="27626"/>
    <cellStyle name="Cálculo 2 2 2 3 4 6" xfId="25198"/>
    <cellStyle name="Cálculo 2 2 2 3 4 7" xfId="18194"/>
    <cellStyle name="Cálculo 2 2 2 3 4 8" xfId="31743"/>
    <cellStyle name="Cálculo 2 2 2 3 4 9" xfId="35423"/>
    <cellStyle name="Cálculo 2 2 2 3 5" xfId="4657"/>
    <cellStyle name="Cálculo 2 2 2 3 5 2" xfId="5258"/>
    <cellStyle name="Cálculo 2 2 2 3 5 2 2" xfId="14412"/>
    <cellStyle name="Cálculo 2 2 2 3 5 2 3" xfId="21408"/>
    <cellStyle name="Cálculo 2 2 2 3 5 2 4" xfId="26866"/>
    <cellStyle name="Cálculo 2 2 2 3 5 2 5" xfId="32303"/>
    <cellStyle name="Cálculo 2 2 2 3 5 2 6" xfId="35978"/>
    <cellStyle name="Cálculo 2 2 2 3 5 2 7" xfId="38704"/>
    <cellStyle name="Cálculo 2 2 2 3 5 2 8" xfId="40338"/>
    <cellStyle name="Cálculo 2 2 2 3 5 3" xfId="13811"/>
    <cellStyle name="Cálculo 2 2 2 3 5 4" xfId="20809"/>
    <cellStyle name="Cálculo 2 2 2 3 5 5" xfId="27509"/>
    <cellStyle name="Cálculo 2 2 2 3 5 6" xfId="11268"/>
    <cellStyle name="Cálculo 2 2 2 3 5 7" xfId="26819"/>
    <cellStyle name="Cálculo 2 2 2 3 5 8" xfId="25845"/>
    <cellStyle name="Cálculo 2 2 2 3 5 9" xfId="25808"/>
    <cellStyle name="Cálculo 2 2 2 3 6" xfId="4903"/>
    <cellStyle name="Cálculo 2 2 2 3 6 2" xfId="5259"/>
    <cellStyle name="Cálculo 2 2 2 3 6 2 2" xfId="14413"/>
    <cellStyle name="Cálculo 2 2 2 3 6 2 3" xfId="21409"/>
    <cellStyle name="Cálculo 2 2 2 3 6 2 4" xfId="22829"/>
    <cellStyle name="Cálculo 2 2 2 3 6 2 5" xfId="32304"/>
    <cellStyle name="Cálculo 2 2 2 3 6 2 6" xfId="35979"/>
    <cellStyle name="Cálculo 2 2 2 3 6 2 7" xfId="38705"/>
    <cellStyle name="Cálculo 2 2 2 3 6 2 8" xfId="40339"/>
    <cellStyle name="Cálculo 2 2 2 3 6 3" xfId="14057"/>
    <cellStyle name="Cálculo 2 2 2 3 6 4" xfId="21055"/>
    <cellStyle name="Cálculo 2 2 2 3 6 5" xfId="27387"/>
    <cellStyle name="Cálculo 2 2 2 3 6 6" xfId="29248"/>
    <cellStyle name="Cálculo 2 2 2 3 6 7" xfId="31949"/>
    <cellStyle name="Cálculo 2 2 2 3 6 8" xfId="35627"/>
    <cellStyle name="Cálculo 2 2 2 3 6 9" xfId="38538"/>
    <cellStyle name="Cálculo 2 2 2 3 7" xfId="5254"/>
    <cellStyle name="Cálculo 2 2 2 3 7 2" xfId="14408"/>
    <cellStyle name="Cálculo 2 2 2 3 7 3" xfId="21404"/>
    <cellStyle name="Cálculo 2 2 2 3 7 4" xfId="24328"/>
    <cellStyle name="Cálculo 2 2 2 3 7 5" xfId="32299"/>
    <cellStyle name="Cálculo 2 2 2 3 7 6" xfId="35974"/>
    <cellStyle name="Cálculo 2 2 2 3 7 7" xfId="38700"/>
    <cellStyle name="Cálculo 2 2 2 3 7 8" xfId="40334"/>
    <cellStyle name="Cálculo 2 2 2 3 8" xfId="11437"/>
    <cellStyle name="Cálculo 2 2 2 3 9" xfId="18440"/>
    <cellStyle name="Cálculo 2 2 2 4" xfId="2364"/>
    <cellStyle name="Cálculo 2 2 2 4 10" xfId="22510"/>
    <cellStyle name="Cálculo 2 2 2 4 11" xfId="26153"/>
    <cellStyle name="Cálculo 2 2 2 4 12" xfId="29018"/>
    <cellStyle name="Cálculo 2 2 2 4 13" xfId="34125"/>
    <cellStyle name="Cálculo 2 2 2 4 14" xfId="37687"/>
    <cellStyle name="Cálculo 2 2 2 4 2" xfId="2764"/>
    <cellStyle name="Cálculo 2 2 2 4 2 2" xfId="5261"/>
    <cellStyle name="Cálculo 2 2 2 4 2 2 2" xfId="14415"/>
    <cellStyle name="Cálculo 2 2 2 4 2 2 3" xfId="21411"/>
    <cellStyle name="Cálculo 2 2 2 4 2 2 4" xfId="17064"/>
    <cellStyle name="Cálculo 2 2 2 4 2 2 5" xfId="32306"/>
    <cellStyle name="Cálculo 2 2 2 4 2 2 6" xfId="35981"/>
    <cellStyle name="Cálculo 2 2 2 4 2 2 7" xfId="38707"/>
    <cellStyle name="Cálculo 2 2 2 4 2 2 8" xfId="40341"/>
    <cellStyle name="Cálculo 2 2 2 4 2 3" xfId="11918"/>
    <cellStyle name="Cálculo 2 2 2 4 2 4" xfId="18921"/>
    <cellStyle name="Cálculo 2 2 2 4 2 5" xfId="28401"/>
    <cellStyle name="Cálculo 2 2 2 4 2 6" xfId="28075"/>
    <cellStyle name="Cálculo 2 2 2 4 2 7" xfId="29951"/>
    <cellStyle name="Cálculo 2 2 2 4 2 8" xfId="33928"/>
    <cellStyle name="Cálculo 2 2 2 4 2 9" xfId="37490"/>
    <cellStyle name="Cálculo 2 2 2 4 3" xfId="4046"/>
    <cellStyle name="Cálculo 2 2 2 4 3 2" xfId="5262"/>
    <cellStyle name="Cálculo 2 2 2 4 3 2 2" xfId="14416"/>
    <cellStyle name="Cálculo 2 2 2 4 3 2 3" xfId="21412"/>
    <cellStyle name="Cálculo 2 2 2 4 3 2 4" xfId="26868"/>
    <cellStyle name="Cálculo 2 2 2 4 3 2 5" xfId="32307"/>
    <cellStyle name="Cálculo 2 2 2 4 3 2 6" xfId="35982"/>
    <cellStyle name="Cálculo 2 2 2 4 3 2 7" xfId="38708"/>
    <cellStyle name="Cálculo 2 2 2 4 3 2 8" xfId="40342"/>
    <cellStyle name="Cálculo 2 2 2 4 3 3" xfId="13200"/>
    <cellStyle name="Cálculo 2 2 2 4 3 4" xfId="20198"/>
    <cellStyle name="Cálculo 2 2 2 4 3 5" xfId="27808"/>
    <cellStyle name="Cálculo 2 2 2 4 3 6" xfId="17996"/>
    <cellStyle name="Cálculo 2 2 2 4 3 7" xfId="29525"/>
    <cellStyle name="Cálculo 2 2 2 4 3 8" xfId="33441"/>
    <cellStyle name="Cálculo 2 2 2 4 3 9" xfId="37116"/>
    <cellStyle name="Cálculo 2 2 2 4 4" xfId="4484"/>
    <cellStyle name="Cálculo 2 2 2 4 4 2" xfId="5263"/>
    <cellStyle name="Cálculo 2 2 2 4 4 2 2" xfId="14417"/>
    <cellStyle name="Cálculo 2 2 2 4 4 2 3" xfId="21413"/>
    <cellStyle name="Cálculo 2 2 2 4 4 2 4" xfId="24959"/>
    <cellStyle name="Cálculo 2 2 2 4 4 2 5" xfId="32308"/>
    <cellStyle name="Cálculo 2 2 2 4 4 2 6" xfId="35983"/>
    <cellStyle name="Cálculo 2 2 2 4 4 2 7" xfId="38709"/>
    <cellStyle name="Cálculo 2 2 2 4 4 2 8" xfId="40343"/>
    <cellStyle name="Cálculo 2 2 2 4 4 3" xfId="13638"/>
    <cellStyle name="Cálculo 2 2 2 4 4 4" xfId="20636"/>
    <cellStyle name="Cálculo 2 2 2 4 4 5" xfId="23990"/>
    <cellStyle name="Cálculo 2 2 2 4 4 6" xfId="26705"/>
    <cellStyle name="Cálculo 2 2 2 4 4 7" xfId="23020"/>
    <cellStyle name="Cálculo 2 2 2 4 4 8" xfId="31170"/>
    <cellStyle name="Cálculo 2 2 2 4 4 9" xfId="17329"/>
    <cellStyle name="Cálculo 2 2 2 4 5" xfId="4738"/>
    <cellStyle name="Cálculo 2 2 2 4 5 2" xfId="5264"/>
    <cellStyle name="Cálculo 2 2 2 4 5 2 2" xfId="14418"/>
    <cellStyle name="Cálculo 2 2 2 4 5 2 3" xfId="21414"/>
    <cellStyle name="Cálculo 2 2 2 4 5 2 4" xfId="24957"/>
    <cellStyle name="Cálculo 2 2 2 4 5 2 5" xfId="32309"/>
    <cellStyle name="Cálculo 2 2 2 4 5 2 6" xfId="35984"/>
    <cellStyle name="Cálculo 2 2 2 4 5 2 7" xfId="38710"/>
    <cellStyle name="Cálculo 2 2 2 4 5 2 8" xfId="40344"/>
    <cellStyle name="Cálculo 2 2 2 4 5 3" xfId="13892"/>
    <cellStyle name="Cálculo 2 2 2 4 5 4" xfId="20890"/>
    <cellStyle name="Cálculo 2 2 2 4 5 5" xfId="22771"/>
    <cellStyle name="Cálculo 2 2 2 4 5 6" xfId="28164"/>
    <cellStyle name="Cálculo 2 2 2 4 5 7" xfId="22426"/>
    <cellStyle name="Cálculo 2 2 2 4 5 8" xfId="15442"/>
    <cellStyle name="Cálculo 2 2 2 4 5 9" xfId="35059"/>
    <cellStyle name="Cálculo 2 2 2 4 6" xfId="4984"/>
    <cellStyle name="Cálculo 2 2 2 4 6 2" xfId="5265"/>
    <cellStyle name="Cálculo 2 2 2 4 6 2 2" xfId="14419"/>
    <cellStyle name="Cálculo 2 2 2 4 6 2 3" xfId="21415"/>
    <cellStyle name="Cálculo 2 2 2 4 6 2 4" xfId="10114"/>
    <cellStyle name="Cálculo 2 2 2 4 6 2 5" xfId="32310"/>
    <cellStyle name="Cálculo 2 2 2 4 6 2 6" xfId="35985"/>
    <cellStyle name="Cálculo 2 2 2 4 6 2 7" xfId="38711"/>
    <cellStyle name="Cálculo 2 2 2 4 6 2 8" xfId="40345"/>
    <cellStyle name="Cálculo 2 2 2 4 6 3" xfId="14138"/>
    <cellStyle name="Cálculo 2 2 2 4 6 4" xfId="21136"/>
    <cellStyle name="Cálculo 2 2 2 4 6 5" xfId="24819"/>
    <cellStyle name="Cálculo 2 2 2 4 6 6" xfId="29302"/>
    <cellStyle name="Cálculo 2 2 2 4 6 7" xfId="32030"/>
    <cellStyle name="Cálculo 2 2 2 4 6 8" xfId="35708"/>
    <cellStyle name="Cálculo 2 2 2 4 6 9" xfId="38619"/>
    <cellStyle name="Cálculo 2 2 2 4 7" xfId="5260"/>
    <cellStyle name="Cálculo 2 2 2 4 7 2" xfId="14414"/>
    <cellStyle name="Cálculo 2 2 2 4 7 3" xfId="21410"/>
    <cellStyle name="Cálculo 2 2 2 4 7 4" xfId="26867"/>
    <cellStyle name="Cálculo 2 2 2 4 7 5" xfId="32305"/>
    <cellStyle name="Cálculo 2 2 2 4 7 6" xfId="35980"/>
    <cellStyle name="Cálculo 2 2 2 4 7 7" xfId="38706"/>
    <cellStyle name="Cálculo 2 2 2 4 7 8" xfId="40340"/>
    <cellStyle name="Cálculo 2 2 2 4 8" xfId="11518"/>
    <cellStyle name="Cálculo 2 2 2 4 9" xfId="18521"/>
    <cellStyle name="Cálculo 2 2 2 5" xfId="2325"/>
    <cellStyle name="Cálculo 2 2 2 5 10" xfId="22434"/>
    <cellStyle name="Cálculo 2 2 2 5 11" xfId="21224"/>
    <cellStyle name="Cálculo 2 2 2 5 12" xfId="30168"/>
    <cellStyle name="Cálculo 2 2 2 5 13" xfId="34143"/>
    <cellStyle name="Cálculo 2 2 2 5 14" xfId="37705"/>
    <cellStyle name="Cálculo 2 2 2 5 2" xfId="2725"/>
    <cellStyle name="Cálculo 2 2 2 5 2 2" xfId="5267"/>
    <cellStyle name="Cálculo 2 2 2 5 2 2 2" xfId="14421"/>
    <cellStyle name="Cálculo 2 2 2 5 2 2 3" xfId="21417"/>
    <cellStyle name="Cálculo 2 2 2 5 2 2 4" xfId="24961"/>
    <cellStyle name="Cálculo 2 2 2 5 2 2 5" xfId="32312"/>
    <cellStyle name="Cálculo 2 2 2 5 2 2 6" xfId="35987"/>
    <cellStyle name="Cálculo 2 2 2 5 2 2 7" xfId="38713"/>
    <cellStyle name="Cálculo 2 2 2 5 2 2 8" xfId="40347"/>
    <cellStyle name="Cálculo 2 2 2 5 2 3" xfId="11879"/>
    <cellStyle name="Cálculo 2 2 2 5 2 4" xfId="18882"/>
    <cellStyle name="Cálculo 2 2 2 5 2 5" xfId="17075"/>
    <cellStyle name="Cálculo 2 2 2 5 2 6" xfId="23190"/>
    <cellStyle name="Cálculo 2 2 2 5 2 7" xfId="25078"/>
    <cellStyle name="Cálculo 2 2 2 5 2 8" xfId="33947"/>
    <cellStyle name="Cálculo 2 2 2 5 2 9" xfId="37509"/>
    <cellStyle name="Cálculo 2 2 2 5 3" xfId="4007"/>
    <cellStyle name="Cálculo 2 2 2 5 3 2" xfId="5268"/>
    <cellStyle name="Cálculo 2 2 2 5 3 2 2" xfId="14422"/>
    <cellStyle name="Cálculo 2 2 2 5 3 2 3" xfId="21418"/>
    <cellStyle name="Cálculo 2 2 2 5 3 2 4" xfId="24960"/>
    <cellStyle name="Cálculo 2 2 2 5 3 2 5" xfId="32313"/>
    <cellStyle name="Cálculo 2 2 2 5 3 2 6" xfId="35988"/>
    <cellStyle name="Cálculo 2 2 2 5 3 2 7" xfId="38714"/>
    <cellStyle name="Cálculo 2 2 2 5 3 2 8" xfId="40348"/>
    <cellStyle name="Cálculo 2 2 2 5 3 3" xfId="13161"/>
    <cellStyle name="Cálculo 2 2 2 5 3 4" xfId="20159"/>
    <cellStyle name="Cálculo 2 2 2 5 3 5" xfId="17593"/>
    <cellStyle name="Cálculo 2 2 2 5 3 6" xfId="29432"/>
    <cellStyle name="Cálculo 2 2 2 5 3 7" xfId="28947"/>
    <cellStyle name="Cálculo 2 2 2 5 3 8" xfId="17828"/>
    <cellStyle name="Cálculo 2 2 2 5 3 9" xfId="31019"/>
    <cellStyle name="Cálculo 2 2 2 5 4" xfId="4445"/>
    <cellStyle name="Cálculo 2 2 2 5 4 2" xfId="5269"/>
    <cellStyle name="Cálculo 2 2 2 5 4 2 2" xfId="14423"/>
    <cellStyle name="Cálculo 2 2 2 5 4 2 3" xfId="21419"/>
    <cellStyle name="Cálculo 2 2 2 5 4 2 4" xfId="24958"/>
    <cellStyle name="Cálculo 2 2 2 5 4 2 5" xfId="32314"/>
    <cellStyle name="Cálculo 2 2 2 5 4 2 6" xfId="35989"/>
    <cellStyle name="Cálculo 2 2 2 5 4 2 7" xfId="38715"/>
    <cellStyle name="Cálculo 2 2 2 5 4 2 8" xfId="40349"/>
    <cellStyle name="Cálculo 2 2 2 5 4 3" xfId="13599"/>
    <cellStyle name="Cálculo 2 2 2 5 4 4" xfId="20597"/>
    <cellStyle name="Cálculo 2 2 2 5 4 5" xfId="27613"/>
    <cellStyle name="Cálculo 2 2 2 5 4 6" xfId="9327"/>
    <cellStyle name="Cálculo 2 2 2 5 4 7" xfId="24359"/>
    <cellStyle name="Cálculo 2 2 2 5 4 8" xfId="31764"/>
    <cellStyle name="Cálculo 2 2 2 5 4 9" xfId="35444"/>
    <cellStyle name="Cálculo 2 2 2 5 5" xfId="4699"/>
    <cellStyle name="Cálculo 2 2 2 5 5 2" xfId="5270"/>
    <cellStyle name="Cálculo 2 2 2 5 5 2 2" xfId="14424"/>
    <cellStyle name="Cálculo 2 2 2 5 5 2 3" xfId="21420"/>
    <cellStyle name="Cálculo 2 2 2 5 5 2 4" xfId="17483"/>
    <cellStyle name="Cálculo 2 2 2 5 5 2 5" xfId="32315"/>
    <cellStyle name="Cálculo 2 2 2 5 5 2 6" xfId="35990"/>
    <cellStyle name="Cálculo 2 2 2 5 5 2 7" xfId="38716"/>
    <cellStyle name="Cálculo 2 2 2 5 5 2 8" xfId="40350"/>
    <cellStyle name="Cálculo 2 2 2 5 5 3" xfId="13853"/>
    <cellStyle name="Cálculo 2 2 2 5 5 4" xfId="20851"/>
    <cellStyle name="Cálculo 2 2 2 5 5 5" xfId="22780"/>
    <cellStyle name="Cálculo 2 2 2 5 5 6" xfId="29451"/>
    <cellStyle name="Cálculo 2 2 2 5 5 7" xfId="25100"/>
    <cellStyle name="Cálculo 2 2 2 5 5 8" xfId="26091"/>
    <cellStyle name="Cálculo 2 2 2 5 5 9" xfId="34893"/>
    <cellStyle name="Cálculo 2 2 2 5 6" xfId="4945"/>
    <cellStyle name="Cálculo 2 2 2 5 6 2" xfId="5271"/>
    <cellStyle name="Cálculo 2 2 2 5 6 2 2" xfId="14425"/>
    <cellStyle name="Cálculo 2 2 2 5 6 2 3" xfId="21421"/>
    <cellStyle name="Cálculo 2 2 2 5 6 2 4" xfId="22619"/>
    <cellStyle name="Cálculo 2 2 2 5 6 2 5" xfId="32316"/>
    <cellStyle name="Cálculo 2 2 2 5 6 2 6" xfId="35991"/>
    <cellStyle name="Cálculo 2 2 2 5 6 2 7" xfId="38717"/>
    <cellStyle name="Cálculo 2 2 2 5 6 2 8" xfId="40351"/>
    <cellStyle name="Cálculo 2 2 2 5 6 3" xfId="14099"/>
    <cellStyle name="Cálculo 2 2 2 5 6 4" xfId="21097"/>
    <cellStyle name="Cálculo 2 2 2 5 6 5" xfId="27363"/>
    <cellStyle name="Cálculo 2 2 2 5 6 6" xfId="26777"/>
    <cellStyle name="Cálculo 2 2 2 5 6 7" xfId="31991"/>
    <cellStyle name="Cálculo 2 2 2 5 6 8" xfId="35669"/>
    <cellStyle name="Cálculo 2 2 2 5 6 9" xfId="38580"/>
    <cellStyle name="Cálculo 2 2 2 5 7" xfId="5266"/>
    <cellStyle name="Cálculo 2 2 2 5 7 2" xfId="14420"/>
    <cellStyle name="Cálculo 2 2 2 5 7 3" xfId="21416"/>
    <cellStyle name="Cálculo 2 2 2 5 7 4" xfId="24962"/>
    <cellStyle name="Cálculo 2 2 2 5 7 5" xfId="32311"/>
    <cellStyle name="Cálculo 2 2 2 5 7 6" xfId="35986"/>
    <cellStyle name="Cálculo 2 2 2 5 7 7" xfId="38712"/>
    <cellStyle name="Cálculo 2 2 2 5 7 8" xfId="40346"/>
    <cellStyle name="Cálculo 2 2 2 5 8" xfId="11479"/>
    <cellStyle name="Cálculo 2 2 2 5 9" xfId="18482"/>
    <cellStyle name="Cálculo 2 2 2 6" xfId="1619"/>
    <cellStyle name="Cálculo 2 2 2 6 10" xfId="21389"/>
    <cellStyle name="Cálculo 2 2 2 6 11" xfId="25737"/>
    <cellStyle name="Cálculo 2 2 2 6 12" xfId="34931"/>
    <cellStyle name="Cálculo 2 2 2 6 13" xfId="38394"/>
    <cellStyle name="Cálculo 2 2 2 6 2" xfId="3275"/>
    <cellStyle name="Cálculo 2 2 2 6 2 2" xfId="5273"/>
    <cellStyle name="Cálculo 2 2 2 6 2 2 2" xfId="14427"/>
    <cellStyle name="Cálculo 2 2 2 6 2 2 3" xfId="21423"/>
    <cellStyle name="Cálculo 2 2 2 6 2 2 4" xfId="26872"/>
    <cellStyle name="Cálculo 2 2 2 6 2 2 5" xfId="32318"/>
    <cellStyle name="Cálculo 2 2 2 6 2 2 6" xfId="35993"/>
    <cellStyle name="Cálculo 2 2 2 6 2 2 7" xfId="38719"/>
    <cellStyle name="Cálculo 2 2 2 6 2 2 8" xfId="40353"/>
    <cellStyle name="Cálculo 2 2 2 6 2 3" xfId="12429"/>
    <cellStyle name="Cálculo 2 2 2 6 2 4" xfId="19431"/>
    <cellStyle name="Cálculo 2 2 2 6 2 5" xfId="9591"/>
    <cellStyle name="Cálculo 2 2 2 6 2 6" xfId="19823"/>
    <cellStyle name="Cálculo 2 2 2 6 2 7" xfId="19589"/>
    <cellStyle name="Cálculo 2 2 2 6 2 8" xfId="33689"/>
    <cellStyle name="Cálculo 2 2 2 6 2 9" xfId="37277"/>
    <cellStyle name="Cálculo 2 2 2 6 3" xfId="2954"/>
    <cellStyle name="Cálculo 2 2 2 6 3 2" xfId="5274"/>
    <cellStyle name="Cálculo 2 2 2 6 3 2 2" xfId="14428"/>
    <cellStyle name="Cálculo 2 2 2 6 3 2 3" xfId="21424"/>
    <cellStyle name="Cálculo 2 2 2 6 3 2 4" xfId="17718"/>
    <cellStyle name="Cálculo 2 2 2 6 3 2 5" xfId="32319"/>
    <cellStyle name="Cálculo 2 2 2 6 3 2 6" xfId="35994"/>
    <cellStyle name="Cálculo 2 2 2 6 3 2 7" xfId="38720"/>
    <cellStyle name="Cálculo 2 2 2 6 3 2 8" xfId="40354"/>
    <cellStyle name="Cálculo 2 2 2 6 3 3" xfId="12108"/>
    <cellStyle name="Cálculo 2 2 2 6 3 4" xfId="19111"/>
    <cellStyle name="Cálculo 2 2 2 6 3 5" xfId="24001"/>
    <cellStyle name="Cálculo 2 2 2 6 3 6" xfId="24551"/>
    <cellStyle name="Cálculo 2 2 2 6 3 7" xfId="15461"/>
    <cellStyle name="Cálculo 2 2 2 6 3 8" xfId="33834"/>
    <cellStyle name="Cálculo 2 2 2 6 3 9" xfId="37396"/>
    <cellStyle name="Cálculo 2 2 2 6 4" xfId="4250"/>
    <cellStyle name="Cálculo 2 2 2 6 4 2" xfId="5275"/>
    <cellStyle name="Cálculo 2 2 2 6 4 2 2" xfId="14429"/>
    <cellStyle name="Cálculo 2 2 2 6 4 2 3" xfId="21425"/>
    <cellStyle name="Cálculo 2 2 2 6 4 2 4" xfId="26874"/>
    <cellStyle name="Cálculo 2 2 2 6 4 2 5" xfId="32320"/>
    <cellStyle name="Cálculo 2 2 2 6 4 2 6" xfId="35995"/>
    <cellStyle name="Cálculo 2 2 2 6 4 2 7" xfId="38721"/>
    <cellStyle name="Cálculo 2 2 2 6 4 2 8" xfId="40355"/>
    <cellStyle name="Cálculo 2 2 2 6 4 3" xfId="13404"/>
    <cellStyle name="Cálculo 2 2 2 6 4 4" xfId="20402"/>
    <cellStyle name="Cálculo 2 2 2 6 4 5" xfId="27707"/>
    <cellStyle name="Cálculo 2 2 2 6 4 6" xfId="9210"/>
    <cellStyle name="Cálculo 2 2 2 6 4 7" xfId="28635"/>
    <cellStyle name="Cálculo 2 2 2 6 4 8" xfId="33345"/>
    <cellStyle name="Cálculo 2 2 2 6 4 9" xfId="37020"/>
    <cellStyle name="Cálculo 2 2 2 6 5" xfId="3142"/>
    <cellStyle name="Cálculo 2 2 2 6 5 2" xfId="5276"/>
    <cellStyle name="Cálculo 2 2 2 6 5 2 2" xfId="14430"/>
    <cellStyle name="Cálculo 2 2 2 6 5 2 3" xfId="21426"/>
    <cellStyle name="Cálculo 2 2 2 6 5 2 4" xfId="9182"/>
    <cellStyle name="Cálculo 2 2 2 6 5 2 5" xfId="32321"/>
    <cellStyle name="Cálculo 2 2 2 6 5 2 6" xfId="35996"/>
    <cellStyle name="Cálculo 2 2 2 6 5 2 7" xfId="38722"/>
    <cellStyle name="Cálculo 2 2 2 6 5 2 8" xfId="40356"/>
    <cellStyle name="Cálculo 2 2 2 6 5 3" xfId="12296"/>
    <cellStyle name="Cálculo 2 2 2 6 5 4" xfId="19299"/>
    <cellStyle name="Cálculo 2 2 2 6 5 5" xfId="28250"/>
    <cellStyle name="Cálculo 2 2 2 6 5 6" xfId="22508"/>
    <cellStyle name="Cálculo 2 2 2 6 5 7" xfId="19427"/>
    <cellStyle name="Cálculo 2 2 2 6 5 8" xfId="33746"/>
    <cellStyle name="Cálculo 2 2 2 6 5 9" xfId="37308"/>
    <cellStyle name="Cálculo 2 2 2 6 6" xfId="5272"/>
    <cellStyle name="Cálculo 2 2 2 6 6 2" xfId="14426"/>
    <cellStyle name="Cálculo 2 2 2 6 6 3" xfId="21422"/>
    <cellStyle name="Cálculo 2 2 2 6 6 4" xfId="26873"/>
    <cellStyle name="Cálculo 2 2 2 6 6 5" xfId="32317"/>
    <cellStyle name="Cálculo 2 2 2 6 6 6" xfId="35992"/>
    <cellStyle name="Cálculo 2 2 2 6 6 7" xfId="38718"/>
    <cellStyle name="Cálculo 2 2 2 6 6 8" xfId="40352"/>
    <cellStyle name="Cálculo 2 2 2 6 7" xfId="10773"/>
    <cellStyle name="Cálculo 2 2 2 6 8" xfId="16542"/>
    <cellStyle name="Cálculo 2 2 2 6 9" xfId="25134"/>
    <cellStyle name="Cálculo 2 2 2 7" xfId="2447"/>
    <cellStyle name="Cálculo 2 2 2 7 2" xfId="5277"/>
    <cellStyle name="Cálculo 2 2 2 7 2 2" xfId="14431"/>
    <cellStyle name="Cálculo 2 2 2 7 2 3" xfId="21427"/>
    <cellStyle name="Cálculo 2 2 2 7 2 4" xfId="26875"/>
    <cellStyle name="Cálculo 2 2 2 7 2 5" xfId="32322"/>
    <cellStyle name="Cálculo 2 2 2 7 2 6" xfId="35997"/>
    <cellStyle name="Cálculo 2 2 2 7 2 7" xfId="38723"/>
    <cellStyle name="Cálculo 2 2 2 7 2 8" xfId="40357"/>
    <cellStyle name="Cálculo 2 2 2 7 3" xfId="11601"/>
    <cellStyle name="Cálculo 2 2 2 7 4" xfId="18604"/>
    <cellStyle name="Cálculo 2 2 2 7 5" xfId="24149"/>
    <cellStyle name="Cálculo 2 2 2 7 6" xfId="23031"/>
    <cellStyle name="Cálculo 2 2 2 7 7" xfId="30108"/>
    <cellStyle name="Cálculo 2 2 2 7 8" xfId="34085"/>
    <cellStyle name="Cálculo 2 2 2 7 9" xfId="37647"/>
    <cellStyle name="Cálculo 2 2 2 8" xfId="2922"/>
    <cellStyle name="Cálculo 2 2 2 8 2" xfId="5278"/>
    <cellStyle name="Cálculo 2 2 2 8 2 2" xfId="14432"/>
    <cellStyle name="Cálculo 2 2 2 8 2 3" xfId="21428"/>
    <cellStyle name="Cálculo 2 2 2 8 2 4" xfId="26878"/>
    <cellStyle name="Cálculo 2 2 2 8 2 5" xfId="32323"/>
    <cellStyle name="Cálculo 2 2 2 8 2 6" xfId="35998"/>
    <cellStyle name="Cálculo 2 2 2 8 2 7" xfId="38724"/>
    <cellStyle name="Cálculo 2 2 2 8 2 8" xfId="40358"/>
    <cellStyle name="Cálculo 2 2 2 8 3" xfId="12076"/>
    <cellStyle name="Cálculo 2 2 2 8 4" xfId="19079"/>
    <cellStyle name="Cálculo 2 2 2 8 5" xfId="23999"/>
    <cellStyle name="Cálculo 2 2 2 8 6" xfId="29125"/>
    <cellStyle name="Cálculo 2 2 2 8 7" xfId="17661"/>
    <cellStyle name="Cálculo 2 2 2 8 8" xfId="10138"/>
    <cellStyle name="Cálculo 2 2 2 8 9" xfId="34994"/>
    <cellStyle name="Cálculo 2 2 2 9" xfId="3111"/>
    <cellStyle name="Cálculo 2 2 2 9 2" xfId="5279"/>
    <cellStyle name="Cálculo 2 2 2 9 2 2" xfId="14433"/>
    <cellStyle name="Cálculo 2 2 2 9 2 3" xfId="21429"/>
    <cellStyle name="Cálculo 2 2 2 9 2 4" xfId="9464"/>
    <cellStyle name="Cálculo 2 2 2 9 2 5" xfId="32324"/>
    <cellStyle name="Cálculo 2 2 2 9 2 6" xfId="35999"/>
    <cellStyle name="Cálculo 2 2 2 9 2 7" xfId="38725"/>
    <cellStyle name="Cálculo 2 2 2 9 2 8" xfId="40359"/>
    <cellStyle name="Cálculo 2 2 2 9 3" xfId="12265"/>
    <cellStyle name="Cálculo 2 2 2 9 4" xfId="19268"/>
    <cellStyle name="Cálculo 2 2 2 9 5" xfId="28268"/>
    <cellStyle name="Cálculo 2 2 2 9 6" xfId="28787"/>
    <cellStyle name="Cálculo 2 2 2 9 7" xfId="28726"/>
    <cellStyle name="Cálculo 2 2 2 9 8" xfId="33761"/>
    <cellStyle name="Cálculo 2 2 2 9 9" xfId="37323"/>
    <cellStyle name="Cálculo 2 2 20" xfId="38455"/>
    <cellStyle name="Cálculo 2 2 3" xfId="1908"/>
    <cellStyle name="Cálculo 2 2 3 10" xfId="28548"/>
    <cellStyle name="Cálculo 2 2 3 11" xfId="26020"/>
    <cellStyle name="Cálculo 2 2 3 12" xfId="25717"/>
    <cellStyle name="Cálculo 2 2 3 13" xfId="29172"/>
    <cellStyle name="Cálculo 2 2 3 14" xfId="23289"/>
    <cellStyle name="Cálculo 2 2 3 2" xfId="2573"/>
    <cellStyle name="Cálculo 2 2 3 2 2" xfId="5281"/>
    <cellStyle name="Cálculo 2 2 3 2 2 2" xfId="14435"/>
    <cellStyle name="Cálculo 2 2 3 2 2 3" xfId="21431"/>
    <cellStyle name="Cálculo 2 2 3 2 2 4" xfId="10102"/>
    <cellStyle name="Cálculo 2 2 3 2 2 5" xfId="32326"/>
    <cellStyle name="Cálculo 2 2 3 2 2 6" xfId="36001"/>
    <cellStyle name="Cálculo 2 2 3 2 2 7" xfId="38727"/>
    <cellStyle name="Cálculo 2 2 3 2 2 8" xfId="40361"/>
    <cellStyle name="Cálculo 2 2 3 2 3" xfId="11727"/>
    <cellStyle name="Cálculo 2 2 3 2 4" xfId="18730"/>
    <cellStyle name="Cálculo 2 2 3 2 5" xfId="21352"/>
    <cellStyle name="Cálculo 2 2 3 2 6" xfId="21249"/>
    <cellStyle name="Cálculo 2 2 3 2 7" xfId="30046"/>
    <cellStyle name="Cálculo 2 2 3 2 8" xfId="34023"/>
    <cellStyle name="Cálculo 2 2 3 2 9" xfId="37585"/>
    <cellStyle name="Cálculo 2 2 3 3" xfId="3778"/>
    <cellStyle name="Cálculo 2 2 3 3 2" xfId="5282"/>
    <cellStyle name="Cálculo 2 2 3 3 2 2" xfId="14436"/>
    <cellStyle name="Cálculo 2 2 3 3 2 3" xfId="21432"/>
    <cellStyle name="Cálculo 2 2 3 3 2 4" xfId="26877"/>
    <cellStyle name="Cálculo 2 2 3 3 2 5" xfId="32327"/>
    <cellStyle name="Cálculo 2 2 3 3 2 6" xfId="36002"/>
    <cellStyle name="Cálculo 2 2 3 3 2 7" xfId="38728"/>
    <cellStyle name="Cálculo 2 2 3 3 2 8" xfId="40362"/>
    <cellStyle name="Cálculo 2 2 3 3 3" xfId="12932"/>
    <cellStyle name="Cálculo 2 2 3 3 4" xfId="19931"/>
    <cellStyle name="Cálculo 2 2 3 3 5" xfId="27941"/>
    <cellStyle name="Cálculo 2 2 3 3 6" xfId="10037"/>
    <cellStyle name="Cálculo 2 2 3 3 7" xfId="29376"/>
    <cellStyle name="Cálculo 2 2 3 3 8" xfId="24764"/>
    <cellStyle name="Cálculo 2 2 3 3 9" xfId="33661"/>
    <cellStyle name="Cálculo 2 2 3 4" xfId="4268"/>
    <cellStyle name="Cálculo 2 2 3 4 2" xfId="5283"/>
    <cellStyle name="Cálculo 2 2 3 4 2 2" xfId="14437"/>
    <cellStyle name="Cálculo 2 2 3 4 2 3" xfId="21433"/>
    <cellStyle name="Cálculo 2 2 3 4 2 4" xfId="24327"/>
    <cellStyle name="Cálculo 2 2 3 4 2 5" xfId="32328"/>
    <cellStyle name="Cálculo 2 2 3 4 2 6" xfId="36003"/>
    <cellStyle name="Cálculo 2 2 3 4 2 7" xfId="38729"/>
    <cellStyle name="Cálculo 2 2 3 4 2 8" xfId="40363"/>
    <cellStyle name="Cálculo 2 2 3 4 3" xfId="13422"/>
    <cellStyle name="Cálculo 2 2 3 4 4" xfId="20420"/>
    <cellStyle name="Cálculo 2 2 3 4 5" xfId="27698"/>
    <cellStyle name="Cálculo 2 2 3 4 6" xfId="26678"/>
    <cellStyle name="Cálculo 2 2 3 4 7" xfId="28885"/>
    <cellStyle name="Cálculo 2 2 3 4 8" xfId="31705"/>
    <cellStyle name="Cálculo 2 2 3 4 9" xfId="35385"/>
    <cellStyle name="Cálculo 2 2 3 5" xfId="2900"/>
    <cellStyle name="Cálculo 2 2 3 5 2" xfId="5284"/>
    <cellStyle name="Cálculo 2 2 3 5 2 2" xfId="14438"/>
    <cellStyle name="Cálculo 2 2 3 5 2 3" xfId="21434"/>
    <cellStyle name="Cálculo 2 2 3 5 2 4" xfId="26881"/>
    <cellStyle name="Cálculo 2 2 3 5 2 5" xfId="32329"/>
    <cellStyle name="Cálculo 2 2 3 5 2 6" xfId="36004"/>
    <cellStyle name="Cálculo 2 2 3 5 2 7" xfId="38730"/>
    <cellStyle name="Cálculo 2 2 3 5 2 8" xfId="40364"/>
    <cellStyle name="Cálculo 2 2 3 5 3" xfId="12054"/>
    <cellStyle name="Cálculo 2 2 3 5 4" xfId="19057"/>
    <cellStyle name="Cálculo 2 2 3 5 5" xfId="17541"/>
    <cellStyle name="Cálculo 2 2 3 5 6" xfId="23183"/>
    <cellStyle name="Cálculo 2 2 3 5 7" xfId="26502"/>
    <cellStyle name="Cálculo 2 2 3 5 8" xfId="29654"/>
    <cellStyle name="Cálculo 2 2 3 5 9" xfId="25791"/>
    <cellStyle name="Cálculo 2 2 3 6" xfId="2880"/>
    <cellStyle name="Cálculo 2 2 3 6 2" xfId="5285"/>
    <cellStyle name="Cálculo 2 2 3 6 2 2" xfId="14439"/>
    <cellStyle name="Cálculo 2 2 3 6 2 3" xfId="21435"/>
    <cellStyle name="Cálculo 2 2 3 6 2 4" xfId="26871"/>
    <cellStyle name="Cálculo 2 2 3 6 2 5" xfId="32330"/>
    <cellStyle name="Cálculo 2 2 3 6 2 6" xfId="36005"/>
    <cellStyle name="Cálculo 2 2 3 6 2 7" xfId="38731"/>
    <cellStyle name="Cálculo 2 2 3 6 2 8" xfId="40365"/>
    <cellStyle name="Cálculo 2 2 3 6 3" xfId="12034"/>
    <cellStyle name="Cálculo 2 2 3 6 4" xfId="19037"/>
    <cellStyle name="Cálculo 2 2 3 6 5" xfId="28342"/>
    <cellStyle name="Cálculo 2 2 3 6 6" xfId="19605"/>
    <cellStyle name="Cálculo 2 2 3 6 7" xfId="29894"/>
    <cellStyle name="Cálculo 2 2 3 6 8" xfId="31548"/>
    <cellStyle name="Cálculo 2 2 3 6 9" xfId="35258"/>
    <cellStyle name="Cálculo 2 2 3 7" xfId="5280"/>
    <cellStyle name="Cálculo 2 2 3 7 2" xfId="14434"/>
    <cellStyle name="Cálculo 2 2 3 7 3" xfId="21430"/>
    <cellStyle name="Cálculo 2 2 3 7 4" xfId="26876"/>
    <cellStyle name="Cálculo 2 2 3 7 5" xfId="32325"/>
    <cellStyle name="Cálculo 2 2 3 7 6" xfId="36000"/>
    <cellStyle name="Cálculo 2 2 3 7 7" xfId="38726"/>
    <cellStyle name="Cálculo 2 2 3 7 8" xfId="40360"/>
    <cellStyle name="Cálculo 2 2 3 8" xfId="11062"/>
    <cellStyle name="Cálculo 2 2 3 9" xfId="15466"/>
    <cellStyle name="Cálculo 2 2 4" xfId="2343"/>
    <cellStyle name="Cálculo 2 2 4 10" xfId="23060"/>
    <cellStyle name="Cálculo 2 2 4 11" xfId="26142"/>
    <cellStyle name="Cálculo 2 2 4 12" xfId="22905"/>
    <cellStyle name="Cálculo 2 2 4 13" xfId="34135"/>
    <cellStyle name="Cálculo 2 2 4 14" xfId="37697"/>
    <cellStyle name="Cálculo 2 2 4 2" xfId="2743"/>
    <cellStyle name="Cálculo 2 2 4 2 2" xfId="5287"/>
    <cellStyle name="Cálculo 2 2 4 2 2 2" xfId="14441"/>
    <cellStyle name="Cálculo 2 2 4 2 2 3" xfId="21437"/>
    <cellStyle name="Cálculo 2 2 4 2 2 4" xfId="24069"/>
    <cellStyle name="Cálculo 2 2 4 2 2 5" xfId="32332"/>
    <cellStyle name="Cálculo 2 2 4 2 2 6" xfId="36007"/>
    <cellStyle name="Cálculo 2 2 4 2 2 7" xfId="38733"/>
    <cellStyle name="Cálculo 2 2 4 2 2 8" xfId="40367"/>
    <cellStyle name="Cálculo 2 2 4 2 3" xfId="11897"/>
    <cellStyle name="Cálculo 2 2 4 2 4" xfId="18900"/>
    <cellStyle name="Cálculo 2 2 4 2 5" xfId="28411"/>
    <cellStyle name="Cálculo 2 2 4 2 6" xfId="21297"/>
    <cellStyle name="Cálculo 2 2 4 2 7" xfId="29954"/>
    <cellStyle name="Cálculo 2 2 4 2 8" xfId="31530"/>
    <cellStyle name="Cálculo 2 2 4 2 9" xfId="35240"/>
    <cellStyle name="Cálculo 2 2 4 3" xfId="4025"/>
    <cellStyle name="Cálculo 2 2 4 3 2" xfId="5288"/>
    <cellStyle name="Cálculo 2 2 4 3 2 2" xfId="14442"/>
    <cellStyle name="Cálculo 2 2 4 3 2 3" xfId="21438"/>
    <cellStyle name="Cálculo 2 2 4 3 2 4" xfId="26880"/>
    <cellStyle name="Cálculo 2 2 4 3 2 5" xfId="32333"/>
    <cellStyle name="Cálculo 2 2 4 3 2 6" xfId="36008"/>
    <cellStyle name="Cálculo 2 2 4 3 2 7" xfId="38734"/>
    <cellStyle name="Cálculo 2 2 4 3 2 8" xfId="40368"/>
    <cellStyle name="Cálculo 2 2 4 3 3" xfId="13179"/>
    <cellStyle name="Cálculo 2 2 4 3 4" xfId="20177"/>
    <cellStyle name="Cálculo 2 2 4 3 5" xfId="27818"/>
    <cellStyle name="Cálculo 2 2 4 3 6" xfId="22996"/>
    <cellStyle name="Cálculo 2 2 4 3 7" xfId="9921"/>
    <cellStyle name="Cálculo 2 2 4 3 8" xfId="26062"/>
    <cellStyle name="Cálculo 2 2 4 3 9" xfId="30363"/>
    <cellStyle name="Cálculo 2 2 4 4" xfId="4463"/>
    <cellStyle name="Cálculo 2 2 4 4 2" xfId="5289"/>
    <cellStyle name="Cálculo 2 2 4 4 2 2" xfId="14443"/>
    <cellStyle name="Cálculo 2 2 4 4 2 3" xfId="21439"/>
    <cellStyle name="Cálculo 2 2 4 4 2 4" xfId="22827"/>
    <cellStyle name="Cálculo 2 2 4 4 2 5" xfId="32334"/>
    <cellStyle name="Cálculo 2 2 4 4 2 6" xfId="36009"/>
    <cellStyle name="Cálculo 2 2 4 4 2 7" xfId="38735"/>
    <cellStyle name="Cálculo 2 2 4 4 2 8" xfId="40369"/>
    <cellStyle name="Cálculo 2 2 4 4 3" xfId="13617"/>
    <cellStyle name="Cálculo 2 2 4 4 4" xfId="20615"/>
    <cellStyle name="Cálculo 2 2 4 4 5" xfId="17536"/>
    <cellStyle name="Cálculo 2 2 4 4 6" xfId="26698"/>
    <cellStyle name="Cálculo 2 2 4 4 7" xfId="21351"/>
    <cellStyle name="Cálculo 2 2 4 4 8" xfId="32278"/>
    <cellStyle name="Cálculo 2 2 4 4 9" xfId="35953"/>
    <cellStyle name="Cálculo 2 2 4 5" xfId="4717"/>
    <cellStyle name="Cálculo 2 2 4 5 2" xfId="5290"/>
    <cellStyle name="Cálculo 2 2 4 5 2 2" xfId="14444"/>
    <cellStyle name="Cálculo 2 2 4 5 2 3" xfId="21440"/>
    <cellStyle name="Cálculo 2 2 4 5 2 4" xfId="26883"/>
    <cellStyle name="Cálculo 2 2 4 5 2 5" xfId="32335"/>
    <cellStyle name="Cálculo 2 2 4 5 2 6" xfId="36010"/>
    <cellStyle name="Cálculo 2 2 4 5 2 7" xfId="38736"/>
    <cellStyle name="Cálculo 2 2 4 5 2 8" xfId="40370"/>
    <cellStyle name="Cálculo 2 2 4 5 3" xfId="13871"/>
    <cellStyle name="Cálculo 2 2 4 5 4" xfId="20869"/>
    <cellStyle name="Cálculo 2 2 4 5 5" xfId="17529"/>
    <cellStyle name="Cálculo 2 2 4 5 6" xfId="17629"/>
    <cellStyle name="Cálculo 2 2 4 5 7" xfId="25574"/>
    <cellStyle name="Cálculo 2 2 4 5 8" xfId="31788"/>
    <cellStyle name="Cálculo 2 2 4 5 9" xfId="35468"/>
    <cellStyle name="Cálculo 2 2 4 6" xfId="4963"/>
    <cellStyle name="Cálculo 2 2 4 6 2" xfId="5291"/>
    <cellStyle name="Cálculo 2 2 4 6 2 2" xfId="14445"/>
    <cellStyle name="Cálculo 2 2 4 6 2 3" xfId="21441"/>
    <cellStyle name="Cálculo 2 2 4 6 2 4" xfId="24323"/>
    <cellStyle name="Cálculo 2 2 4 6 2 5" xfId="32336"/>
    <cellStyle name="Cálculo 2 2 4 6 2 6" xfId="36011"/>
    <cellStyle name="Cálculo 2 2 4 6 2 7" xfId="38737"/>
    <cellStyle name="Cálculo 2 2 4 6 2 8" xfId="40371"/>
    <cellStyle name="Cálculo 2 2 4 6 3" xfId="14117"/>
    <cellStyle name="Cálculo 2 2 4 6 4" xfId="21115"/>
    <cellStyle name="Cálculo 2 2 4 6 5" xfId="24267"/>
    <cellStyle name="Cálculo 2 2 4 6 6" xfId="17050"/>
    <cellStyle name="Cálculo 2 2 4 6 7" xfId="32009"/>
    <cellStyle name="Cálculo 2 2 4 6 8" xfId="35687"/>
    <cellStyle name="Cálculo 2 2 4 6 9" xfId="38598"/>
    <cellStyle name="Cálculo 2 2 4 7" xfId="5286"/>
    <cellStyle name="Cálculo 2 2 4 7 2" xfId="14440"/>
    <cellStyle name="Cálculo 2 2 4 7 3" xfId="21436"/>
    <cellStyle name="Cálculo 2 2 4 7 4" xfId="24954"/>
    <cellStyle name="Cálculo 2 2 4 7 5" xfId="32331"/>
    <cellStyle name="Cálculo 2 2 4 7 6" xfId="36006"/>
    <cellStyle name="Cálculo 2 2 4 7 7" xfId="38732"/>
    <cellStyle name="Cálculo 2 2 4 7 8" xfId="40366"/>
    <cellStyle name="Cálculo 2 2 4 8" xfId="11497"/>
    <cellStyle name="Cálculo 2 2 4 9" xfId="18500"/>
    <cellStyle name="Cálculo 2 2 5" xfId="1806"/>
    <cellStyle name="Cálculo 2 2 5 10" xfId="24502"/>
    <cellStyle name="Cálculo 2 2 5 11" xfId="26005"/>
    <cellStyle name="Cálculo 2 2 5 12" xfId="30931"/>
    <cellStyle name="Cálculo 2 2 5 13" xfId="26019"/>
    <cellStyle name="Cálculo 2 2 5 14" xfId="33596"/>
    <cellStyle name="Cálculo 2 2 5 2" xfId="2550"/>
    <cellStyle name="Cálculo 2 2 5 2 2" xfId="5293"/>
    <cellStyle name="Cálculo 2 2 5 2 2 2" xfId="14447"/>
    <cellStyle name="Cálculo 2 2 5 2 2 3" xfId="21443"/>
    <cellStyle name="Cálculo 2 2 5 2 2 4" xfId="26879"/>
    <cellStyle name="Cálculo 2 2 5 2 2 5" xfId="32338"/>
    <cellStyle name="Cálculo 2 2 5 2 2 6" xfId="36013"/>
    <cellStyle name="Cálculo 2 2 5 2 2 7" xfId="38739"/>
    <cellStyle name="Cálculo 2 2 5 2 2 8" xfId="40373"/>
    <cellStyle name="Cálculo 2 2 5 2 3" xfId="11704"/>
    <cellStyle name="Cálculo 2 2 5 2 4" xfId="18707"/>
    <cellStyle name="Cálculo 2 2 5 2 5" xfId="22945"/>
    <cellStyle name="Cálculo 2 2 5 2 6" xfId="26244"/>
    <cellStyle name="Cálculo 2 2 5 2 7" xfId="30057"/>
    <cellStyle name="Cálculo 2 2 5 2 8" xfId="34033"/>
    <cellStyle name="Cálculo 2 2 5 2 9" xfId="37595"/>
    <cellStyle name="Cálculo 2 2 5 3" xfId="3724"/>
    <cellStyle name="Cálculo 2 2 5 3 2" xfId="5294"/>
    <cellStyle name="Cálculo 2 2 5 3 2 2" xfId="14448"/>
    <cellStyle name="Cálculo 2 2 5 3 2 3" xfId="21444"/>
    <cellStyle name="Cálculo 2 2 5 3 2 4" xfId="24956"/>
    <cellStyle name="Cálculo 2 2 5 3 2 5" xfId="32339"/>
    <cellStyle name="Cálculo 2 2 5 3 2 6" xfId="36014"/>
    <cellStyle name="Cálculo 2 2 5 3 2 7" xfId="38740"/>
    <cellStyle name="Cálculo 2 2 5 3 2 8" xfId="40374"/>
    <cellStyle name="Cálculo 2 2 5 3 3" xfId="12878"/>
    <cellStyle name="Cálculo 2 2 5 3 4" xfId="19877"/>
    <cellStyle name="Cálculo 2 2 5 3 5" xfId="17272"/>
    <cellStyle name="Cálculo 2 2 5 3 6" xfId="25144"/>
    <cellStyle name="Cálculo 2 2 5 3 7" xfId="29371"/>
    <cellStyle name="Cálculo 2 2 5 3 8" xfId="33552"/>
    <cellStyle name="Cálculo 2 2 5 3 9" xfId="37220"/>
    <cellStyle name="Cálculo 2 2 5 4" xfId="4228"/>
    <cellStyle name="Cálculo 2 2 5 4 2" xfId="5295"/>
    <cellStyle name="Cálculo 2 2 5 4 2 2" xfId="14449"/>
    <cellStyle name="Cálculo 2 2 5 4 2 3" xfId="21445"/>
    <cellStyle name="Cálculo 2 2 5 4 2 4" xfId="24079"/>
    <cellStyle name="Cálculo 2 2 5 4 2 5" xfId="32340"/>
    <cellStyle name="Cálculo 2 2 5 4 2 6" xfId="36015"/>
    <cellStyle name="Cálculo 2 2 5 4 2 7" xfId="38741"/>
    <cellStyle name="Cálculo 2 2 5 4 2 8" xfId="40375"/>
    <cellStyle name="Cálculo 2 2 5 4 3" xfId="13382"/>
    <cellStyle name="Cálculo 2 2 5 4 4" xfId="20380"/>
    <cellStyle name="Cálculo 2 2 5 4 5" xfId="27718"/>
    <cellStyle name="Cálculo 2 2 5 4 6" xfId="29502"/>
    <cellStyle name="Cálculo 2 2 5 4 7" xfId="28886"/>
    <cellStyle name="Cálculo 2 2 5 4 8" xfId="33357"/>
    <cellStyle name="Cálculo 2 2 5 4 9" xfId="37032"/>
    <cellStyle name="Cálculo 2 2 5 5" xfId="4196"/>
    <cellStyle name="Cálculo 2 2 5 5 2" xfId="5296"/>
    <cellStyle name="Cálculo 2 2 5 5 2 2" xfId="14450"/>
    <cellStyle name="Cálculo 2 2 5 5 2 3" xfId="21446"/>
    <cellStyle name="Cálculo 2 2 5 5 2 4" xfId="28924"/>
    <cellStyle name="Cálculo 2 2 5 5 2 5" xfId="32341"/>
    <cellStyle name="Cálculo 2 2 5 5 2 6" xfId="36016"/>
    <cellStyle name="Cálculo 2 2 5 5 2 7" xfId="38742"/>
    <cellStyle name="Cálculo 2 2 5 5 2 8" xfId="40376"/>
    <cellStyle name="Cálculo 2 2 5 5 3" xfId="13350"/>
    <cellStyle name="Cálculo 2 2 5 5 4" xfId="20348"/>
    <cellStyle name="Cálculo 2 2 5 5 5" xfId="24013"/>
    <cellStyle name="Cálculo 2 2 5 5 6" xfId="9669"/>
    <cellStyle name="Cálculo 2 2 5 5 7" xfId="28105"/>
    <cellStyle name="Cálculo 2 2 5 5 8" xfId="28523"/>
    <cellStyle name="Cálculo 2 2 5 5 9" xfId="33670"/>
    <cellStyle name="Cálculo 2 2 5 6" xfId="3114"/>
    <cellStyle name="Cálculo 2 2 5 6 2" xfId="5297"/>
    <cellStyle name="Cálculo 2 2 5 6 2 2" xfId="14451"/>
    <cellStyle name="Cálculo 2 2 5 6 2 3" xfId="21447"/>
    <cellStyle name="Cálculo 2 2 5 6 2 4" xfId="17270"/>
    <cellStyle name="Cálculo 2 2 5 6 2 5" xfId="32342"/>
    <cellStyle name="Cálculo 2 2 5 6 2 6" xfId="36017"/>
    <cellStyle name="Cálculo 2 2 5 6 2 7" xfId="38743"/>
    <cellStyle name="Cálculo 2 2 5 6 2 8" xfId="40377"/>
    <cellStyle name="Cálculo 2 2 5 6 3" xfId="12268"/>
    <cellStyle name="Cálculo 2 2 5 6 4" xfId="19271"/>
    <cellStyle name="Cálculo 2 2 5 6 5" xfId="22743"/>
    <cellStyle name="Cálculo 2 2 5 6 6" xfId="26426"/>
    <cellStyle name="Cálculo 2 2 5 6 7" xfId="29783"/>
    <cellStyle name="Cálculo 2 2 5 6 8" xfId="28208"/>
    <cellStyle name="Cálculo 2 2 5 6 9" xfId="33477"/>
    <cellStyle name="Cálculo 2 2 5 7" xfId="5292"/>
    <cellStyle name="Cálculo 2 2 5 7 2" xfId="14446"/>
    <cellStyle name="Cálculo 2 2 5 7 3" xfId="21442"/>
    <cellStyle name="Cálculo 2 2 5 7 4" xfId="26882"/>
    <cellStyle name="Cálculo 2 2 5 7 5" xfId="32337"/>
    <cellStyle name="Cálculo 2 2 5 7 6" xfId="36012"/>
    <cellStyle name="Cálculo 2 2 5 7 7" xfId="38738"/>
    <cellStyle name="Cálculo 2 2 5 7 8" xfId="40372"/>
    <cellStyle name="Cálculo 2 2 5 8" xfId="10960"/>
    <cellStyle name="Cálculo 2 2 5 9" xfId="15550"/>
    <cellStyle name="Cálculo 2 2 6" xfId="2337"/>
    <cellStyle name="Cálculo 2 2 6 10" xfId="17697"/>
    <cellStyle name="Cálculo 2 2 6 11" xfId="26135"/>
    <cellStyle name="Cálculo 2 2 6 12" xfId="25676"/>
    <cellStyle name="Cálculo 2 2 6 13" xfId="34138"/>
    <cellStyle name="Cálculo 2 2 6 14" xfId="37700"/>
    <cellStyle name="Cálculo 2 2 6 2" xfId="2737"/>
    <cellStyle name="Cálculo 2 2 6 2 2" xfId="5299"/>
    <cellStyle name="Cálculo 2 2 6 2 2 2" xfId="14453"/>
    <cellStyle name="Cálculo 2 2 6 2 2 3" xfId="21449"/>
    <cellStyle name="Cálculo 2 2 6 2 2 4" xfId="19732"/>
    <cellStyle name="Cálculo 2 2 6 2 2 5" xfId="32344"/>
    <cellStyle name="Cálculo 2 2 6 2 2 6" xfId="36019"/>
    <cellStyle name="Cálculo 2 2 6 2 2 7" xfId="38745"/>
    <cellStyle name="Cálculo 2 2 6 2 2 8" xfId="40379"/>
    <cellStyle name="Cálculo 2 2 6 2 3" xfId="11891"/>
    <cellStyle name="Cálculo 2 2 6 2 4" xfId="18894"/>
    <cellStyle name="Cálculo 2 2 6 2 5" xfId="22879"/>
    <cellStyle name="Cálculo 2 2 6 2 6" xfId="23136"/>
    <cellStyle name="Cálculo 2 2 6 2 7" xfId="22493"/>
    <cellStyle name="Cálculo 2 2 6 2 8" xfId="25779"/>
    <cellStyle name="Cálculo 2 2 6 2 9" xfId="34982"/>
    <cellStyle name="Cálculo 2 2 6 3" xfId="4019"/>
    <cellStyle name="Cálculo 2 2 6 3 2" xfId="5300"/>
    <cellStyle name="Cálculo 2 2 6 3 2 2" xfId="14454"/>
    <cellStyle name="Cálculo 2 2 6 3 2 3" xfId="21450"/>
    <cellStyle name="Cálculo 2 2 6 3 2 4" xfId="24953"/>
    <cellStyle name="Cálculo 2 2 6 3 2 5" xfId="32345"/>
    <cellStyle name="Cálculo 2 2 6 3 2 6" xfId="36020"/>
    <cellStyle name="Cálculo 2 2 6 3 2 7" xfId="38746"/>
    <cellStyle name="Cálculo 2 2 6 3 2 8" xfId="40380"/>
    <cellStyle name="Cálculo 2 2 6 3 3" xfId="13173"/>
    <cellStyle name="Cálculo 2 2 6 3 4" xfId="20171"/>
    <cellStyle name="Cálculo 2 2 6 3 5" xfId="19643"/>
    <cellStyle name="Cálculo 2 2 6 3 6" xfId="26629"/>
    <cellStyle name="Cálculo 2 2 6 3 7" xfId="28724"/>
    <cellStyle name="Cálculo 2 2 6 3 8" xfId="22700"/>
    <cellStyle name="Cálculo 2 2 6 3 9" xfId="31238"/>
    <cellStyle name="Cálculo 2 2 6 4" xfId="4457"/>
    <cellStyle name="Cálculo 2 2 6 4 2" xfId="5301"/>
    <cellStyle name="Cálculo 2 2 6 4 2 2" xfId="14455"/>
    <cellStyle name="Cálculo 2 2 6 4 2 3" xfId="21451"/>
    <cellStyle name="Cálculo 2 2 6 4 2 4" xfId="26885"/>
    <cellStyle name="Cálculo 2 2 6 4 2 5" xfId="32346"/>
    <cellStyle name="Cálculo 2 2 6 4 2 6" xfId="36021"/>
    <cellStyle name="Cálculo 2 2 6 4 2 7" xfId="38747"/>
    <cellStyle name="Cálculo 2 2 6 4 2 8" xfId="40381"/>
    <cellStyle name="Cálculo 2 2 6 4 3" xfId="13611"/>
    <cellStyle name="Cálculo 2 2 6 4 4" xfId="20609"/>
    <cellStyle name="Cálculo 2 2 6 4 5" xfId="27588"/>
    <cellStyle name="Cálculo 2 2 6 4 6" xfId="28163"/>
    <cellStyle name="Cálculo 2 2 6 4 7" xfId="17696"/>
    <cellStyle name="Cálculo 2 2 6 4 8" xfId="31171"/>
    <cellStyle name="Cálculo 2 2 6 4 9" xfId="22928"/>
    <cellStyle name="Cálculo 2 2 6 5" xfId="4711"/>
    <cellStyle name="Cálculo 2 2 6 5 2" xfId="5302"/>
    <cellStyle name="Cálculo 2 2 6 5 2 2" xfId="14456"/>
    <cellStyle name="Cálculo 2 2 6 5 2 3" xfId="21452"/>
    <cellStyle name="Cálculo 2 2 6 5 2 4" xfId="26870"/>
    <cellStyle name="Cálculo 2 2 6 5 2 5" xfId="32347"/>
    <cellStyle name="Cálculo 2 2 6 5 2 6" xfId="36022"/>
    <cellStyle name="Cálculo 2 2 6 5 2 7" xfId="38748"/>
    <cellStyle name="Cálculo 2 2 6 5 2 8" xfId="40382"/>
    <cellStyle name="Cálculo 2 2 6 5 3" xfId="13865"/>
    <cellStyle name="Cálculo 2 2 6 5 4" xfId="20863"/>
    <cellStyle name="Cálculo 2 2 6 5 5" xfId="27474"/>
    <cellStyle name="Cálculo 2 2 6 5 6" xfId="27888"/>
    <cellStyle name="Cálculo 2 2 6 5 7" xfId="17485"/>
    <cellStyle name="Cálculo 2 2 6 5 8" xfId="31185"/>
    <cellStyle name="Cálculo 2 2 6 5 9" xfId="35057"/>
    <cellStyle name="Cálculo 2 2 6 6" xfId="4957"/>
    <cellStyle name="Cálculo 2 2 6 6 2" xfId="5303"/>
    <cellStyle name="Cálculo 2 2 6 6 2 2" xfId="14457"/>
    <cellStyle name="Cálculo 2 2 6 6 2 3" xfId="21453"/>
    <cellStyle name="Cálculo 2 2 6 6 2 4" xfId="24955"/>
    <cellStyle name="Cálculo 2 2 6 6 2 5" xfId="32348"/>
    <cellStyle name="Cálculo 2 2 6 6 2 6" xfId="36023"/>
    <cellStyle name="Cálculo 2 2 6 6 2 7" xfId="38749"/>
    <cellStyle name="Cálculo 2 2 6 6 2 8" xfId="40383"/>
    <cellStyle name="Cálculo 2 2 6 6 3" xfId="14111"/>
    <cellStyle name="Cálculo 2 2 6 6 4" xfId="21109"/>
    <cellStyle name="Cálculo 2 2 6 6 5" xfId="27360"/>
    <cellStyle name="Cálculo 2 2 6 6 6" xfId="25193"/>
    <cellStyle name="Cálculo 2 2 6 6 7" xfId="32003"/>
    <cellStyle name="Cálculo 2 2 6 6 8" xfId="35681"/>
    <cellStyle name="Cálculo 2 2 6 6 9" xfId="38592"/>
    <cellStyle name="Cálculo 2 2 6 7" xfId="5298"/>
    <cellStyle name="Cálculo 2 2 6 7 2" xfId="14452"/>
    <cellStyle name="Cálculo 2 2 6 7 3" xfId="21448"/>
    <cellStyle name="Cálculo 2 2 6 7 4" xfId="26884"/>
    <cellStyle name="Cálculo 2 2 6 7 5" xfId="32343"/>
    <cellStyle name="Cálculo 2 2 6 7 6" xfId="36018"/>
    <cellStyle name="Cálculo 2 2 6 7 7" xfId="38744"/>
    <cellStyle name="Cálculo 2 2 6 7 8" xfId="40378"/>
    <cellStyle name="Cálculo 2 2 6 8" xfId="11491"/>
    <cellStyle name="Cálculo 2 2 6 9" xfId="18494"/>
    <cellStyle name="Cálculo 2 2 7" xfId="1618"/>
    <cellStyle name="Cálculo 2 2 7 10" xfId="29050"/>
    <cellStyle name="Cálculo 2 2 7 11" xfId="25334"/>
    <cellStyle name="Cálculo 2 2 7 12" xfId="31360"/>
    <cellStyle name="Cálculo 2 2 7 13" xfId="35120"/>
    <cellStyle name="Cálculo 2 2 7 2" xfId="3274"/>
    <cellStyle name="Cálculo 2 2 7 2 2" xfId="5305"/>
    <cellStyle name="Cálculo 2 2 7 2 2 2" xfId="14459"/>
    <cellStyle name="Cálculo 2 2 7 2 2 3" xfId="21455"/>
    <cellStyle name="Cálculo 2 2 7 2 2 4" xfId="26891"/>
    <cellStyle name="Cálculo 2 2 7 2 2 5" xfId="32350"/>
    <cellStyle name="Cálculo 2 2 7 2 2 6" xfId="36025"/>
    <cellStyle name="Cálculo 2 2 7 2 2 7" xfId="38751"/>
    <cellStyle name="Cálculo 2 2 7 2 2 8" xfId="40385"/>
    <cellStyle name="Cálculo 2 2 7 2 3" xfId="12428"/>
    <cellStyle name="Cálculo 2 2 7 2 4" xfId="19430"/>
    <cellStyle name="Cálculo 2 2 7 2 5" xfId="28190"/>
    <cellStyle name="Cálculo 2 2 7 2 6" xfId="18299"/>
    <cellStyle name="Cálculo 2 2 7 2 7" xfId="29713"/>
    <cellStyle name="Cálculo 2 2 7 2 8" xfId="33686"/>
    <cellStyle name="Cálculo 2 2 7 2 9" xfId="37274"/>
    <cellStyle name="Cálculo 2 2 7 3" xfId="2955"/>
    <cellStyle name="Cálculo 2 2 7 3 2" xfId="5306"/>
    <cellStyle name="Cálculo 2 2 7 3 2 2" xfId="14460"/>
    <cellStyle name="Cálculo 2 2 7 3 2 3" xfId="21456"/>
    <cellStyle name="Cálculo 2 2 7 3 2 4" xfId="24952"/>
    <cellStyle name="Cálculo 2 2 7 3 2 5" xfId="32351"/>
    <cellStyle name="Cálculo 2 2 7 3 2 6" xfId="36026"/>
    <cellStyle name="Cálculo 2 2 7 3 2 7" xfId="38752"/>
    <cellStyle name="Cálculo 2 2 7 3 2 8" xfId="40386"/>
    <cellStyle name="Cálculo 2 2 7 3 3" xfId="12109"/>
    <cellStyle name="Cálculo 2 2 7 3 4" xfId="19112"/>
    <cellStyle name="Cálculo 2 2 7 3 5" xfId="24668"/>
    <cellStyle name="Cálculo 2 2 7 3 6" xfId="29133"/>
    <cellStyle name="Cálculo 2 2 7 3 7" xfId="29857"/>
    <cellStyle name="Cálculo 2 2 7 3 8" xfId="24720"/>
    <cellStyle name="Cálculo 2 2 7 3 9" xfId="33645"/>
    <cellStyle name="Cálculo 2 2 7 4" xfId="2915"/>
    <cellStyle name="Cálculo 2 2 7 4 2" xfId="5307"/>
    <cellStyle name="Cálculo 2 2 7 4 2 2" xfId="14461"/>
    <cellStyle name="Cálculo 2 2 7 4 2 3" xfId="21457"/>
    <cellStyle name="Cálculo 2 2 7 4 2 4" xfId="24951"/>
    <cellStyle name="Cálculo 2 2 7 4 2 5" xfId="32352"/>
    <cellStyle name="Cálculo 2 2 7 4 2 6" xfId="36027"/>
    <cellStyle name="Cálculo 2 2 7 4 2 7" xfId="38753"/>
    <cellStyle name="Cálculo 2 2 7 4 2 8" xfId="40387"/>
    <cellStyle name="Cálculo 2 2 7 4 3" xfId="12069"/>
    <cellStyle name="Cálculo 2 2 7 4 4" xfId="19072"/>
    <cellStyle name="Cálculo 2 2 7 4 5" xfId="23992"/>
    <cellStyle name="Cálculo 2 2 7 4 6" xfId="26385"/>
    <cellStyle name="Cálculo 2 2 7 4 7" xfId="22890"/>
    <cellStyle name="Cálculo 2 2 7 4 8" xfId="33852"/>
    <cellStyle name="Cálculo 2 2 7 4 9" xfId="37414"/>
    <cellStyle name="Cálculo 2 2 7 5" xfId="2919"/>
    <cellStyle name="Cálculo 2 2 7 5 2" xfId="5308"/>
    <cellStyle name="Cálculo 2 2 7 5 2 2" xfId="14462"/>
    <cellStyle name="Cálculo 2 2 7 5 2 3" xfId="21458"/>
    <cellStyle name="Cálculo 2 2 7 5 2 4" xfId="19700"/>
    <cellStyle name="Cálculo 2 2 7 5 2 5" xfId="32353"/>
    <cellStyle name="Cálculo 2 2 7 5 2 6" xfId="36028"/>
    <cellStyle name="Cálculo 2 2 7 5 2 7" xfId="38754"/>
    <cellStyle name="Cálculo 2 2 7 5 2 8" xfId="40388"/>
    <cellStyle name="Cálculo 2 2 7 5 3" xfId="12073"/>
    <cellStyle name="Cálculo 2 2 7 5 4" xfId="19076"/>
    <cellStyle name="Cálculo 2 2 7 5 5" xfId="28330"/>
    <cellStyle name="Cálculo 2 2 7 5 6" xfId="28081"/>
    <cellStyle name="Cálculo 2 2 7 5 7" xfId="29875"/>
    <cellStyle name="Cálculo 2 2 7 5 8" xfId="31552"/>
    <cellStyle name="Cálculo 2 2 7 5 9" xfId="35263"/>
    <cellStyle name="Cálculo 2 2 7 6" xfId="5304"/>
    <cellStyle name="Cálculo 2 2 7 6 2" xfId="14458"/>
    <cellStyle name="Cálculo 2 2 7 6 3" xfId="21454"/>
    <cellStyle name="Cálculo 2 2 7 6 4" xfId="26886"/>
    <cellStyle name="Cálculo 2 2 7 6 5" xfId="32349"/>
    <cellStyle name="Cálculo 2 2 7 6 6" xfId="36024"/>
    <cellStyle name="Cálculo 2 2 7 6 7" xfId="38750"/>
    <cellStyle name="Cálculo 2 2 7 6 8" xfId="40384"/>
    <cellStyle name="Cálculo 2 2 7 7" xfId="10772"/>
    <cellStyle name="Cálculo 2 2 7 8" xfId="16543"/>
    <cellStyle name="Cálculo 2 2 7 9" xfId="24463"/>
    <cellStyle name="Cálculo 2 2 8" xfId="2446"/>
    <cellStyle name="Cálculo 2 2 8 2" xfId="5309"/>
    <cellStyle name="Cálculo 2 2 8 2 2" xfId="14463"/>
    <cellStyle name="Cálculo 2 2 8 2 3" xfId="21459"/>
    <cellStyle name="Cálculo 2 2 8 2 4" xfId="26890"/>
    <cellStyle name="Cálculo 2 2 8 2 5" xfId="32354"/>
    <cellStyle name="Cálculo 2 2 8 2 6" xfId="36029"/>
    <cellStyle name="Cálculo 2 2 8 2 7" xfId="38755"/>
    <cellStyle name="Cálculo 2 2 8 2 8" xfId="40389"/>
    <cellStyle name="Cálculo 2 2 8 3" xfId="11600"/>
    <cellStyle name="Cálculo 2 2 8 4" xfId="18603"/>
    <cellStyle name="Cálculo 2 2 8 5" xfId="23217"/>
    <cellStyle name="Cálculo 2 2 8 6" xfId="26193"/>
    <cellStyle name="Cálculo 2 2 8 7" xfId="18223"/>
    <cellStyle name="Cálculo 2 2 8 8" xfId="26490"/>
    <cellStyle name="Cálculo 2 2 8 9" xfId="29672"/>
    <cellStyle name="Cálculo 2 2 9" xfId="2921"/>
    <cellStyle name="Cálculo 2 2 9 2" xfId="5310"/>
    <cellStyle name="Cálculo 2 2 9 2 2" xfId="14464"/>
    <cellStyle name="Cálculo 2 2 9 2 3" xfId="21460"/>
    <cellStyle name="Cálculo 2 2 9 2 4" xfId="22825"/>
    <cellStyle name="Cálculo 2 2 9 2 5" xfId="32355"/>
    <cellStyle name="Cálculo 2 2 9 2 6" xfId="36030"/>
    <cellStyle name="Cálculo 2 2 9 2 7" xfId="38756"/>
    <cellStyle name="Cálculo 2 2 9 2 8" xfId="40390"/>
    <cellStyle name="Cálculo 2 2 9 3" xfId="12075"/>
    <cellStyle name="Cálculo 2 2 9 4" xfId="19078"/>
    <cellStyle name="Cálculo 2 2 9 5" xfId="28329"/>
    <cellStyle name="Cálculo 2 2 9 6" xfId="24555"/>
    <cellStyle name="Cálculo 2 2 9 7" xfId="29874"/>
    <cellStyle name="Cálculo 2 2 9 8" xfId="33850"/>
    <cellStyle name="Cálculo 2 2 9 9" xfId="37412"/>
    <cellStyle name="Cálculo 2 3" xfId="1122"/>
    <cellStyle name="Cálculo 2 3 10" xfId="3750"/>
    <cellStyle name="Cálculo 2 3 10 2" xfId="5311"/>
    <cellStyle name="Cálculo 2 3 10 2 2" xfId="14465"/>
    <cellStyle name="Cálculo 2 3 10 2 3" xfId="21461"/>
    <cellStyle name="Cálculo 2 3 10 2 4" xfId="19365"/>
    <cellStyle name="Cálculo 2 3 10 2 5" xfId="32356"/>
    <cellStyle name="Cálculo 2 3 10 2 6" xfId="36031"/>
    <cellStyle name="Cálculo 2 3 10 2 7" xfId="38757"/>
    <cellStyle name="Cálculo 2 3 10 2 8" xfId="40391"/>
    <cellStyle name="Cálculo 2 3 10 3" xfId="12904"/>
    <cellStyle name="Cálculo 2 3 10 4" xfId="19903"/>
    <cellStyle name="Cálculo 2 3 10 5" xfId="27955"/>
    <cellStyle name="Cálculo 2 3 10 6" xfId="26577"/>
    <cellStyle name="Cálculo 2 3 10 7" xfId="27308"/>
    <cellStyle name="Cálculo 2 3 10 8" xfId="33539"/>
    <cellStyle name="Cálculo 2 3 10 9" xfId="37207"/>
    <cellStyle name="Cálculo 2 3 11" xfId="4271"/>
    <cellStyle name="Cálculo 2 3 11 2" xfId="5312"/>
    <cellStyle name="Cálculo 2 3 11 2 2" xfId="14466"/>
    <cellStyle name="Cálculo 2 3 11 2 3" xfId="21462"/>
    <cellStyle name="Cálculo 2 3 11 2 4" xfId="19735"/>
    <cellStyle name="Cálculo 2 3 11 2 5" xfId="32357"/>
    <cellStyle name="Cálculo 2 3 11 2 6" xfId="36032"/>
    <cellStyle name="Cálculo 2 3 11 2 7" xfId="38758"/>
    <cellStyle name="Cálculo 2 3 11 2 8" xfId="40392"/>
    <cellStyle name="Cálculo 2 3 11 3" xfId="13425"/>
    <cellStyle name="Cálculo 2 3 11 4" xfId="20423"/>
    <cellStyle name="Cálculo 2 3 11 5" xfId="22946"/>
    <cellStyle name="Cálculo 2 3 11 6" xfId="9178"/>
    <cellStyle name="Cálculo 2 3 11 7" xfId="19617"/>
    <cellStyle name="Cálculo 2 3 11 8" xfId="17709"/>
    <cellStyle name="Cálculo 2 3 11 9" xfId="21309"/>
    <cellStyle name="Cálculo 2 3 12" xfId="1244"/>
    <cellStyle name="Cálculo 2 3 12 2" xfId="5313"/>
    <cellStyle name="Cálculo 2 3 12 2 2" xfId="14467"/>
    <cellStyle name="Cálculo 2 3 12 2 3" xfId="21463"/>
    <cellStyle name="Cálculo 2 3 12 2 4" xfId="26892"/>
    <cellStyle name="Cálculo 2 3 12 2 5" xfId="32358"/>
    <cellStyle name="Cálculo 2 3 12 2 6" xfId="36033"/>
    <cellStyle name="Cálculo 2 3 12 2 7" xfId="38759"/>
    <cellStyle name="Cálculo 2 3 12 2 8" xfId="40393"/>
    <cellStyle name="Cálculo 2 3 12 3" xfId="10398"/>
    <cellStyle name="Cálculo 2 3 12 4" xfId="10054"/>
    <cellStyle name="Cálculo 2 3 12 5" xfId="22498"/>
    <cellStyle name="Cálculo 2 3 12 6" xfId="23161"/>
    <cellStyle name="Cálculo 2 3 12 7" xfId="22937"/>
    <cellStyle name="Cálculo 2 3 12 8" xfId="35043"/>
    <cellStyle name="Cálculo 2 3 12 9" xfId="38404"/>
    <cellStyle name="Cálculo 2 3 13" xfId="10276"/>
    <cellStyle name="Cálculo 2 3 14" xfId="17283"/>
    <cellStyle name="Cálculo 2 3 15" xfId="9486"/>
    <cellStyle name="Cálculo 2 3 16" xfId="19778"/>
    <cellStyle name="Cálculo 2 3 17" xfId="35089"/>
    <cellStyle name="Cálculo 2 3 18" xfId="38417"/>
    <cellStyle name="Cálculo 2 3 19" xfId="40292"/>
    <cellStyle name="Cálculo 2 3 2" xfId="1907"/>
    <cellStyle name="Cálculo 2 3 2 10" xfId="28547"/>
    <cellStyle name="Cálculo 2 3 2 11" xfId="26027"/>
    <cellStyle name="Cálculo 2 3 2 12" xfId="25389"/>
    <cellStyle name="Cálculo 2 3 2 13" xfId="31818"/>
    <cellStyle name="Cálculo 2 3 2 14" xfId="35483"/>
    <cellStyle name="Cálculo 2 3 2 2" xfId="2572"/>
    <cellStyle name="Cálculo 2 3 2 2 2" xfId="5315"/>
    <cellStyle name="Cálculo 2 3 2 2 2 2" xfId="14469"/>
    <cellStyle name="Cálculo 2 3 2 2 2 3" xfId="21465"/>
    <cellStyle name="Cálculo 2 3 2 2 2 4" xfId="24075"/>
    <cellStyle name="Cálculo 2 3 2 2 2 5" xfId="32360"/>
    <cellStyle name="Cálculo 2 3 2 2 2 6" xfId="36035"/>
    <cellStyle name="Cálculo 2 3 2 2 2 7" xfId="38761"/>
    <cellStyle name="Cálculo 2 3 2 2 2 8" xfId="40395"/>
    <cellStyle name="Cálculo 2 3 2 2 3" xfId="11726"/>
    <cellStyle name="Cálculo 2 3 2 2 4" xfId="18729"/>
    <cellStyle name="Cálculo 2 3 2 2 5" xfId="21239"/>
    <cellStyle name="Cálculo 2 3 2 2 6" xfId="26255"/>
    <cellStyle name="Cálculo 2 3 2 2 7" xfId="30043"/>
    <cellStyle name="Cálculo 2 3 2 2 8" xfId="34020"/>
    <cellStyle name="Cálculo 2 3 2 2 9" xfId="37582"/>
    <cellStyle name="Cálculo 2 3 2 3" xfId="3777"/>
    <cellStyle name="Cálculo 2 3 2 3 2" xfId="5316"/>
    <cellStyle name="Cálculo 2 3 2 3 2 2" xfId="14470"/>
    <cellStyle name="Cálculo 2 3 2 3 2 3" xfId="21466"/>
    <cellStyle name="Cálculo 2 3 2 3 2 4" xfId="26893"/>
    <cellStyle name="Cálculo 2 3 2 3 2 5" xfId="32361"/>
    <cellStyle name="Cálculo 2 3 2 3 2 6" xfId="36036"/>
    <cellStyle name="Cálculo 2 3 2 3 2 7" xfId="38762"/>
    <cellStyle name="Cálculo 2 3 2 3 2 8" xfId="40396"/>
    <cellStyle name="Cálculo 2 3 2 3 3" xfId="12931"/>
    <cellStyle name="Cálculo 2 3 2 3 4" xfId="19930"/>
    <cellStyle name="Cálculo 2 3 2 3 5" xfId="22563"/>
    <cellStyle name="Cálculo 2 3 2 3 6" xfId="24516"/>
    <cellStyle name="Cálculo 2 3 2 3 7" xfId="10088"/>
    <cellStyle name="Cálculo 2 3 2 3 8" xfId="33525"/>
    <cellStyle name="Cálculo 2 3 2 3 9" xfId="37193"/>
    <cellStyle name="Cálculo 2 3 2 4" xfId="4267"/>
    <cellStyle name="Cálculo 2 3 2 4 2" xfId="5317"/>
    <cellStyle name="Cálculo 2 3 2 4 2 2" xfId="14471"/>
    <cellStyle name="Cálculo 2 3 2 4 2 3" xfId="21467"/>
    <cellStyle name="Cálculo 2 3 2 4 2 4" xfId="24074"/>
    <cellStyle name="Cálculo 2 3 2 4 2 5" xfId="32362"/>
    <cellStyle name="Cálculo 2 3 2 4 2 6" xfId="36037"/>
    <cellStyle name="Cálculo 2 3 2 4 2 7" xfId="38763"/>
    <cellStyle name="Cálculo 2 3 2 4 2 8" xfId="40397"/>
    <cellStyle name="Cálculo 2 3 2 4 3" xfId="13421"/>
    <cellStyle name="Cálculo 2 3 2 4 4" xfId="20419"/>
    <cellStyle name="Cálculo 2 3 2 4 5" xfId="27694"/>
    <cellStyle name="Cálculo 2 3 2 4 6" xfId="22529"/>
    <cellStyle name="Cálculo 2 3 2 4 7" xfId="24100"/>
    <cellStyle name="Cálculo 2 3 2 4 8" xfId="9249"/>
    <cellStyle name="Cálculo 2 3 2 4 9" xfId="9553"/>
    <cellStyle name="Cálculo 2 3 2 5" xfId="4189"/>
    <cellStyle name="Cálculo 2 3 2 5 2" xfId="5318"/>
    <cellStyle name="Cálculo 2 3 2 5 2 2" xfId="14472"/>
    <cellStyle name="Cálculo 2 3 2 5 2 3" xfId="21468"/>
    <cellStyle name="Cálculo 2 3 2 5 2 4" xfId="26894"/>
    <cellStyle name="Cálculo 2 3 2 5 2 5" xfId="32363"/>
    <cellStyle name="Cálculo 2 3 2 5 2 6" xfId="36038"/>
    <cellStyle name="Cálculo 2 3 2 5 2 7" xfId="38764"/>
    <cellStyle name="Cálculo 2 3 2 5 2 8" xfId="40398"/>
    <cellStyle name="Cálculo 2 3 2 5 3" xfId="13343"/>
    <cellStyle name="Cálculo 2 3 2 5 4" xfId="20341"/>
    <cellStyle name="Cálculo 2 3 2 5 5" xfId="24006"/>
    <cellStyle name="Cálculo 2 3 2 5 6" xfId="29216"/>
    <cellStyle name="Cálculo 2 3 2 5 7" xfId="26473"/>
    <cellStyle name="Cálculo 2 3 2 5 8" xfId="29696"/>
    <cellStyle name="Cálculo 2 3 2 5 9" xfId="31602"/>
    <cellStyle name="Cálculo 2 3 2 6" xfId="3103"/>
    <cellStyle name="Cálculo 2 3 2 6 2" xfId="5319"/>
    <cellStyle name="Cálculo 2 3 2 6 2 2" xfId="14473"/>
    <cellStyle name="Cálculo 2 3 2 6 2 3" xfId="21469"/>
    <cellStyle name="Cálculo 2 3 2 6 2 4" xfId="24325"/>
    <cellStyle name="Cálculo 2 3 2 6 2 5" xfId="32364"/>
    <cellStyle name="Cálculo 2 3 2 6 2 6" xfId="36039"/>
    <cellStyle name="Cálculo 2 3 2 6 2 7" xfId="38765"/>
    <cellStyle name="Cálculo 2 3 2 6 2 8" xfId="40399"/>
    <cellStyle name="Cálculo 2 3 2 6 3" xfId="12257"/>
    <cellStyle name="Cálculo 2 3 2 6 4" xfId="19260"/>
    <cellStyle name="Cálculo 2 3 2 6 5" xfId="28264"/>
    <cellStyle name="Cálculo 2 3 2 6 6" xfId="18048"/>
    <cellStyle name="Cálculo 2 3 2 6 7" xfId="29788"/>
    <cellStyle name="Cálculo 2 3 2 6 8" xfId="31579"/>
    <cellStyle name="Cálculo 2 3 2 6 9" xfId="35289"/>
    <cellStyle name="Cálculo 2 3 2 7" xfId="5314"/>
    <cellStyle name="Cálculo 2 3 2 7 2" xfId="14468"/>
    <cellStyle name="Cálculo 2 3 2 7 3" xfId="21464"/>
    <cellStyle name="Cálculo 2 3 2 7 4" xfId="26889"/>
    <cellStyle name="Cálculo 2 3 2 7 5" xfId="32359"/>
    <cellStyle name="Cálculo 2 3 2 7 6" xfId="36034"/>
    <cellStyle name="Cálculo 2 3 2 7 7" xfId="38760"/>
    <cellStyle name="Cálculo 2 3 2 7 8" xfId="40394"/>
    <cellStyle name="Cálculo 2 3 2 8" xfId="11061"/>
    <cellStyle name="Cálculo 2 3 2 9" xfId="15463"/>
    <cellStyle name="Cálculo 2 3 3" xfId="2282"/>
    <cellStyle name="Cálculo 2 3 3 10" xfId="17239"/>
    <cellStyle name="Cálculo 2 3 3 11" xfId="26112"/>
    <cellStyle name="Cálculo 2 3 3 12" xfId="25682"/>
    <cellStyle name="Cálculo 2 3 3 13" xfId="31466"/>
    <cellStyle name="Cálculo 2 3 3 14" xfId="35176"/>
    <cellStyle name="Cálculo 2 3 3 2" xfId="2682"/>
    <cellStyle name="Cálculo 2 3 3 2 2" xfId="5321"/>
    <cellStyle name="Cálculo 2 3 3 2 2 2" xfId="14475"/>
    <cellStyle name="Cálculo 2 3 3 2 2 3" xfId="21471"/>
    <cellStyle name="Cálculo 2 3 3 2 2 4" xfId="26888"/>
    <cellStyle name="Cálculo 2 3 3 2 2 5" xfId="32366"/>
    <cellStyle name="Cálculo 2 3 3 2 2 6" xfId="36041"/>
    <cellStyle name="Cálculo 2 3 3 2 2 7" xfId="38767"/>
    <cellStyle name="Cálculo 2 3 3 2 2 8" xfId="40401"/>
    <cellStyle name="Cálculo 2 3 3 2 3" xfId="11836"/>
    <cellStyle name="Cálculo 2 3 3 2 4" xfId="18839"/>
    <cellStyle name="Cálculo 2 3 3 2 5" xfId="28433"/>
    <cellStyle name="Cálculo 2 3 3 2 6" xfId="15447"/>
    <cellStyle name="Cálculo 2 3 3 2 7" xfId="29992"/>
    <cellStyle name="Cálculo 2 3 3 2 8" xfId="33968"/>
    <cellStyle name="Cálculo 2 3 3 2 9" xfId="37530"/>
    <cellStyle name="Cálculo 2 3 3 3" xfId="3964"/>
    <cellStyle name="Cálculo 2 3 3 3 2" xfId="5322"/>
    <cellStyle name="Cálculo 2 3 3 3 2 2" xfId="14476"/>
    <cellStyle name="Cálculo 2 3 3 3 2 3" xfId="21472"/>
    <cellStyle name="Cálculo 2 3 3 3 2 4" xfId="24946"/>
    <cellStyle name="Cálculo 2 3 3 3 2 5" xfId="32367"/>
    <cellStyle name="Cálculo 2 3 3 3 2 6" xfId="36042"/>
    <cellStyle name="Cálculo 2 3 3 3 2 7" xfId="38768"/>
    <cellStyle name="Cálculo 2 3 3 3 2 8" xfId="40402"/>
    <cellStyle name="Cálculo 2 3 3 3 3" xfId="13118"/>
    <cellStyle name="Cálculo 2 3 3 3 4" xfId="20116"/>
    <cellStyle name="Cálculo 2 3 3 3 5" xfId="27848"/>
    <cellStyle name="Cálculo 2 3 3 3 6" xfId="22486"/>
    <cellStyle name="Cálculo 2 3 3 3 7" xfId="25886"/>
    <cellStyle name="Cálculo 2 3 3 3 8" xfId="17869"/>
    <cellStyle name="Cálculo 2 3 3 3 9" xfId="25759"/>
    <cellStyle name="Cálculo 2 3 3 4" xfId="4402"/>
    <cellStyle name="Cálculo 2 3 3 4 2" xfId="5323"/>
    <cellStyle name="Cálculo 2 3 3 4 2 2" xfId="14477"/>
    <cellStyle name="Cálculo 2 3 3 4 2 3" xfId="21473"/>
    <cellStyle name="Cálculo 2 3 3 4 2 4" xfId="26896"/>
    <cellStyle name="Cálculo 2 3 3 4 2 5" xfId="32368"/>
    <cellStyle name="Cálculo 2 3 3 4 2 6" xfId="36043"/>
    <cellStyle name="Cálculo 2 3 3 4 2 7" xfId="38769"/>
    <cellStyle name="Cálculo 2 3 3 4 2 8" xfId="40403"/>
    <cellStyle name="Cálculo 2 3 3 4 3" xfId="13556"/>
    <cellStyle name="Cálculo 2 3 3 4 4" xfId="20554"/>
    <cellStyle name="Cálculo 2 3 3 4 5" xfId="24745"/>
    <cellStyle name="Cálculo 2 3 3 4 6" xfId="17586"/>
    <cellStyle name="Cálculo 2 3 3 4 7" xfId="31896"/>
    <cellStyle name="Cálculo 2 3 3 4 8" xfId="31865"/>
    <cellStyle name="Cálculo 2 3 3 4 9" xfId="35519"/>
    <cellStyle name="Cálculo 2 3 3 5" xfId="4656"/>
    <cellStyle name="Cálculo 2 3 3 5 2" xfId="5324"/>
    <cellStyle name="Cálculo 2 3 3 5 2 2" xfId="14478"/>
    <cellStyle name="Cálculo 2 3 3 5 2 3" xfId="21474"/>
    <cellStyle name="Cálculo 2 3 3 5 2 4" xfId="26897"/>
    <cellStyle name="Cálculo 2 3 3 5 2 5" xfId="32369"/>
    <cellStyle name="Cálculo 2 3 3 5 2 6" xfId="36044"/>
    <cellStyle name="Cálculo 2 3 3 5 2 7" xfId="38770"/>
    <cellStyle name="Cálculo 2 3 3 5 2 8" xfId="40404"/>
    <cellStyle name="Cálculo 2 3 3 5 3" xfId="13810"/>
    <cellStyle name="Cálculo 2 3 3 5 4" xfId="20808"/>
    <cellStyle name="Cálculo 2 3 3 5 5" xfId="22768"/>
    <cellStyle name="Cálculo 2 3 3 5 6" xfId="29264"/>
    <cellStyle name="Cálculo 2 3 3 5 7" xfId="26818"/>
    <cellStyle name="Cálculo 2 3 3 5 8" xfId="29112"/>
    <cellStyle name="Cálculo 2 3 3 5 9" xfId="30321"/>
    <cellStyle name="Cálculo 2 3 3 6" xfId="4902"/>
    <cellStyle name="Cálculo 2 3 3 6 2" xfId="5325"/>
    <cellStyle name="Cálculo 2 3 3 6 2 2" xfId="14479"/>
    <cellStyle name="Cálculo 2 3 3 6 2 3" xfId="21475"/>
    <cellStyle name="Cálculo 2 3 3 6 2 4" xfId="14209"/>
    <cellStyle name="Cálculo 2 3 3 6 2 5" xfId="32370"/>
    <cellStyle name="Cálculo 2 3 3 6 2 6" xfId="36045"/>
    <cellStyle name="Cálculo 2 3 3 6 2 7" xfId="38771"/>
    <cellStyle name="Cálculo 2 3 3 6 2 8" xfId="40405"/>
    <cellStyle name="Cálculo 2 3 3 6 3" xfId="14056"/>
    <cellStyle name="Cálculo 2 3 3 6 4" xfId="21054"/>
    <cellStyle name="Cálculo 2 3 3 6 5" xfId="17184"/>
    <cellStyle name="Cálculo 2 3 3 6 6" xfId="17462"/>
    <cellStyle name="Cálculo 2 3 3 6 7" xfId="31948"/>
    <cellStyle name="Cálculo 2 3 3 6 8" xfId="35626"/>
    <cellStyle name="Cálculo 2 3 3 6 9" xfId="38537"/>
    <cellStyle name="Cálculo 2 3 3 7" xfId="5320"/>
    <cellStyle name="Cálculo 2 3 3 7 2" xfId="14474"/>
    <cellStyle name="Cálculo 2 3 3 7 3" xfId="21470"/>
    <cellStyle name="Cálculo 2 3 3 7 4" xfId="26895"/>
    <cellStyle name="Cálculo 2 3 3 7 5" xfId="32365"/>
    <cellStyle name="Cálculo 2 3 3 7 6" xfId="36040"/>
    <cellStyle name="Cálculo 2 3 3 7 7" xfId="38766"/>
    <cellStyle name="Cálculo 2 3 3 7 8" xfId="40400"/>
    <cellStyle name="Cálculo 2 3 3 8" xfId="11436"/>
    <cellStyle name="Cálculo 2 3 3 9" xfId="18439"/>
    <cellStyle name="Cálculo 2 3 4" xfId="1675"/>
    <cellStyle name="Cálculo 2 3 4 10" xfId="28661"/>
    <cellStyle name="Cálculo 2 3 4 11" xfId="29059"/>
    <cellStyle name="Cálculo 2 3 4 12" xfId="30988"/>
    <cellStyle name="Cálculo 2 3 4 13" xfId="34900"/>
    <cellStyle name="Cálculo 2 3 4 14" xfId="38365"/>
    <cellStyle name="Cálculo 2 3 4 2" xfId="2502"/>
    <cellStyle name="Cálculo 2 3 4 2 2" xfId="5327"/>
    <cellStyle name="Cálculo 2 3 4 2 2 2" xfId="14481"/>
    <cellStyle name="Cálculo 2 3 4 2 2 3" xfId="21477"/>
    <cellStyle name="Cálculo 2 3 4 2 2 4" xfId="24324"/>
    <cellStyle name="Cálculo 2 3 4 2 2 5" xfId="32372"/>
    <cellStyle name="Cálculo 2 3 4 2 2 6" xfId="36047"/>
    <cellStyle name="Cálculo 2 3 4 2 2 7" xfId="38773"/>
    <cellStyle name="Cálculo 2 3 4 2 2 8" xfId="40407"/>
    <cellStyle name="Cálculo 2 3 4 2 3" xfId="11656"/>
    <cellStyle name="Cálculo 2 3 4 2 4" xfId="18659"/>
    <cellStyle name="Cálculo 2 3 4 2 5" xfId="23229"/>
    <cellStyle name="Cálculo 2 3 4 2 6" xfId="26218"/>
    <cellStyle name="Cálculo 2 3 4 2 7" xfId="23115"/>
    <cellStyle name="Cálculo 2 3 4 2 8" xfId="34057"/>
    <cellStyle name="Cálculo 2 3 4 2 9" xfId="37619"/>
    <cellStyle name="Cálculo 2 3 4 3" xfId="3652"/>
    <cellStyle name="Cálculo 2 3 4 3 2" xfId="5328"/>
    <cellStyle name="Cálculo 2 3 4 3 2 2" xfId="14482"/>
    <cellStyle name="Cálculo 2 3 4 3 2 3" xfId="21478"/>
    <cellStyle name="Cálculo 2 3 4 3 2 4" xfId="26899"/>
    <cellStyle name="Cálculo 2 3 4 3 2 5" xfId="32373"/>
    <cellStyle name="Cálculo 2 3 4 3 2 6" xfId="36048"/>
    <cellStyle name="Cálculo 2 3 4 3 2 7" xfId="38774"/>
    <cellStyle name="Cálculo 2 3 4 3 2 8" xfId="40408"/>
    <cellStyle name="Cálculo 2 3 4 3 3" xfId="12806"/>
    <cellStyle name="Cálculo 2 3 4 3 4" xfId="19805"/>
    <cellStyle name="Cálculo 2 3 4 3 5" xfId="28003"/>
    <cellStyle name="Cálculo 2 3 4 3 6" xfId="22922"/>
    <cellStyle name="Cálculo 2 3 4 3 7" xfId="29564"/>
    <cellStyle name="Cálculo 2 3 4 3 8" xfId="33582"/>
    <cellStyle name="Cálculo 2 3 4 3 9" xfId="37250"/>
    <cellStyle name="Cálculo 2 3 4 4" xfId="4161"/>
    <cellStyle name="Cálculo 2 3 4 4 2" xfId="5329"/>
    <cellStyle name="Cálculo 2 3 4 4 2 2" xfId="14483"/>
    <cellStyle name="Cálculo 2 3 4 4 2 3" xfId="21479"/>
    <cellStyle name="Cálculo 2 3 4 4 2 4" xfId="22826"/>
    <cellStyle name="Cálculo 2 3 4 4 2 5" xfId="32374"/>
    <cellStyle name="Cálculo 2 3 4 4 2 6" xfId="36049"/>
    <cellStyle name="Cálculo 2 3 4 4 2 7" xfId="38775"/>
    <cellStyle name="Cálculo 2 3 4 4 2 8" xfId="40409"/>
    <cellStyle name="Cálculo 2 3 4 4 3" xfId="13315"/>
    <cellStyle name="Cálculo 2 3 4 4 4" xfId="20313"/>
    <cellStyle name="Cálculo 2 3 4 4 5" xfId="10266"/>
    <cellStyle name="Cálculo 2 3 4 4 6" xfId="26668"/>
    <cellStyle name="Cálculo 2 3 4 4 7" xfId="10081"/>
    <cellStyle name="Cálculo 2 3 4 4 8" xfId="33386"/>
    <cellStyle name="Cálculo 2 3 4 4 9" xfId="37061"/>
    <cellStyle name="Cálculo 2 3 4 5" xfId="3166"/>
    <cellStyle name="Cálculo 2 3 4 5 2" xfId="5330"/>
    <cellStyle name="Cálculo 2 3 4 5 2 2" xfId="14484"/>
    <cellStyle name="Cálculo 2 3 4 5 2 3" xfId="21480"/>
    <cellStyle name="Cálculo 2 3 4 5 2 4" xfId="9291"/>
    <cellStyle name="Cálculo 2 3 4 5 2 5" xfId="32375"/>
    <cellStyle name="Cálculo 2 3 4 5 2 6" xfId="36050"/>
    <cellStyle name="Cálculo 2 3 4 5 2 7" xfId="38776"/>
    <cellStyle name="Cálculo 2 3 4 5 2 8" xfId="40410"/>
    <cellStyle name="Cálculo 2 3 4 5 3" xfId="12320"/>
    <cellStyle name="Cálculo 2 3 4 5 4" xfId="19323"/>
    <cellStyle name="Cálculo 2 3 4 5 5" xfId="28243"/>
    <cellStyle name="Cálculo 2 3 4 5 6" xfId="17704"/>
    <cellStyle name="Cálculo 2 3 4 5 7" xfId="22548"/>
    <cellStyle name="Cálculo 2 3 4 5 8" xfId="29035"/>
    <cellStyle name="Cálculo 2 3 4 5 9" xfId="31300"/>
    <cellStyle name="Cálculo 2 3 4 6" xfId="2980"/>
    <cellStyle name="Cálculo 2 3 4 6 2" xfId="5331"/>
    <cellStyle name="Cálculo 2 3 4 6 2 2" xfId="14485"/>
    <cellStyle name="Cálculo 2 3 4 6 2 3" xfId="21481"/>
    <cellStyle name="Cálculo 2 3 4 6 2 4" xfId="26900"/>
    <cellStyle name="Cálculo 2 3 4 6 2 5" xfId="32376"/>
    <cellStyle name="Cálculo 2 3 4 6 2 6" xfId="36051"/>
    <cellStyle name="Cálculo 2 3 4 6 2 7" xfId="38777"/>
    <cellStyle name="Cálculo 2 3 4 6 2 8" xfId="40411"/>
    <cellStyle name="Cálculo 2 3 4 6 3" xfId="12134"/>
    <cellStyle name="Cálculo 2 3 4 6 4" xfId="19137"/>
    <cellStyle name="Cálculo 2 3 4 6 5" xfId="25160"/>
    <cellStyle name="Cálculo 2 3 4 6 6" xfId="22517"/>
    <cellStyle name="Cálculo 2 3 4 6 7" xfId="24167"/>
    <cellStyle name="Cálculo 2 3 4 6 8" xfId="29662"/>
    <cellStyle name="Cálculo 2 3 4 6 9" xfId="33648"/>
    <cellStyle name="Cálculo 2 3 4 7" xfId="5326"/>
    <cellStyle name="Cálculo 2 3 4 7 2" xfId="14480"/>
    <cellStyle name="Cálculo 2 3 4 7 3" xfId="21476"/>
    <cellStyle name="Cálculo 2 3 4 7 4" xfId="26898"/>
    <cellStyle name="Cálculo 2 3 4 7 5" xfId="32371"/>
    <cellStyle name="Cálculo 2 3 4 7 6" xfId="36046"/>
    <cellStyle name="Cálculo 2 3 4 7 7" xfId="38772"/>
    <cellStyle name="Cálculo 2 3 4 7 8" xfId="40406"/>
    <cellStyle name="Cálculo 2 3 4 8" xfId="10829"/>
    <cellStyle name="Cálculo 2 3 4 9" xfId="18266"/>
    <cellStyle name="Cálculo 2 3 5" xfId="2332"/>
    <cellStyle name="Cálculo 2 3 5 10" xfId="17819"/>
    <cellStyle name="Cálculo 2 3 5 11" xfId="23241"/>
    <cellStyle name="Cálculo 2 3 5 12" xfId="30165"/>
    <cellStyle name="Cálculo 2 3 5 13" xfId="34137"/>
    <cellStyle name="Cálculo 2 3 5 14" xfId="37699"/>
    <cellStyle name="Cálculo 2 3 5 2" xfId="2732"/>
    <cellStyle name="Cálculo 2 3 5 2 2" xfId="5333"/>
    <cellStyle name="Cálculo 2 3 5 2 2 2" xfId="14487"/>
    <cellStyle name="Cálculo 2 3 5 2 2 3" xfId="21483"/>
    <cellStyle name="Cálculo 2 3 5 2 2 4" xfId="17063"/>
    <cellStyle name="Cálculo 2 3 5 2 2 5" xfId="32378"/>
    <cellStyle name="Cálculo 2 3 5 2 2 6" xfId="36053"/>
    <cellStyle name="Cálculo 2 3 5 2 2 7" xfId="38779"/>
    <cellStyle name="Cálculo 2 3 5 2 2 8" xfId="40413"/>
    <cellStyle name="Cálculo 2 3 5 2 3" xfId="11886"/>
    <cellStyle name="Cálculo 2 3 5 2 4" xfId="18889"/>
    <cellStyle name="Cálculo 2 3 5 2 5" xfId="24633"/>
    <cellStyle name="Cálculo 2 3 5 2 6" xfId="26325"/>
    <cellStyle name="Cálculo 2 3 5 2 7" xfId="29966"/>
    <cellStyle name="Cálculo 2 3 5 2 8" xfId="19490"/>
    <cellStyle name="Cálculo 2 3 5 2 9" xfId="30902"/>
    <cellStyle name="Cálculo 2 3 5 3" xfId="4014"/>
    <cellStyle name="Cálculo 2 3 5 3 2" xfId="5334"/>
    <cellStyle name="Cálculo 2 3 5 3 2 2" xfId="14488"/>
    <cellStyle name="Cálculo 2 3 5 3 2 3" xfId="21484"/>
    <cellStyle name="Cálculo 2 3 5 3 2 4" xfId="24948"/>
    <cellStyle name="Cálculo 2 3 5 3 2 5" xfId="32379"/>
    <cellStyle name="Cálculo 2 3 5 3 2 6" xfId="36054"/>
    <cellStyle name="Cálculo 2 3 5 3 2 7" xfId="38780"/>
    <cellStyle name="Cálculo 2 3 5 3 2 8" xfId="40414"/>
    <cellStyle name="Cálculo 2 3 5 3 3" xfId="13168"/>
    <cellStyle name="Cálculo 2 3 5 3 4" xfId="20166"/>
    <cellStyle name="Cálculo 2 3 5 3 5" xfId="18004"/>
    <cellStyle name="Cálculo 2 3 5 3 6" xfId="18346"/>
    <cellStyle name="Cálculo 2 3 5 3 7" xfId="24368"/>
    <cellStyle name="Cálculo 2 3 5 3 8" xfId="29175"/>
    <cellStyle name="Cálculo 2 3 5 3 9" xfId="25896"/>
    <cellStyle name="Cálculo 2 3 5 4" xfId="4452"/>
    <cellStyle name="Cálculo 2 3 5 4 2" xfId="5335"/>
    <cellStyle name="Cálculo 2 3 5 4 2 2" xfId="14489"/>
    <cellStyle name="Cálculo 2 3 5 4 2 3" xfId="21485"/>
    <cellStyle name="Cálculo 2 3 5 4 2 4" xfId="26902"/>
    <cellStyle name="Cálculo 2 3 5 4 2 5" xfId="32380"/>
    <cellStyle name="Cálculo 2 3 5 4 2 6" xfId="36055"/>
    <cellStyle name="Cálculo 2 3 5 4 2 7" xfId="38781"/>
    <cellStyle name="Cálculo 2 3 5 4 2 8" xfId="40415"/>
    <cellStyle name="Cálculo 2 3 5 4 3" xfId="13606"/>
    <cellStyle name="Cálculo 2 3 5 4 4" xfId="20604"/>
    <cellStyle name="Cálculo 2 3 5 4 5" xfId="27610"/>
    <cellStyle name="Cálculo 2 3 5 4 6" xfId="22894"/>
    <cellStyle name="Cálculo 2 3 5 4 7" xfId="22520"/>
    <cellStyle name="Cálculo 2 3 5 4 8" xfId="26550"/>
    <cellStyle name="Cálculo 2 3 5 4 9" xfId="29576"/>
    <cellStyle name="Cálculo 2 3 5 5" xfId="4706"/>
    <cellStyle name="Cálculo 2 3 5 5 2" xfId="5336"/>
    <cellStyle name="Cálculo 2 3 5 5 2 2" xfId="14490"/>
    <cellStyle name="Cálculo 2 3 5 5 2 3" xfId="21486"/>
    <cellStyle name="Cálculo 2 3 5 5 2 4" xfId="26887"/>
    <cellStyle name="Cálculo 2 3 5 5 2 5" xfId="32381"/>
    <cellStyle name="Cálculo 2 3 5 5 2 6" xfId="36056"/>
    <cellStyle name="Cálculo 2 3 5 5 2 7" xfId="38782"/>
    <cellStyle name="Cálculo 2 3 5 5 2 8" xfId="40416"/>
    <cellStyle name="Cálculo 2 3 5 5 3" xfId="13860"/>
    <cellStyle name="Cálculo 2 3 5 5 4" xfId="20858"/>
    <cellStyle name="Cálculo 2 3 5 5 5" xfId="27484"/>
    <cellStyle name="Cálculo 2 3 5 5 6" xfId="28665"/>
    <cellStyle name="Cálculo 2 3 5 5 7" xfId="18165"/>
    <cellStyle name="Cálculo 2 3 5 5 8" xfId="32171"/>
    <cellStyle name="Cálculo 2 3 5 5 9" xfId="35846"/>
    <cellStyle name="Cálculo 2 3 5 6" xfId="4952"/>
    <cellStyle name="Cálculo 2 3 5 6 2" xfId="5337"/>
    <cellStyle name="Cálculo 2 3 5 6 2 2" xfId="14491"/>
    <cellStyle name="Cálculo 2 3 5 6 2 3" xfId="21487"/>
    <cellStyle name="Cálculo 2 3 5 6 2 4" xfId="24950"/>
    <cellStyle name="Cálculo 2 3 5 6 2 5" xfId="32382"/>
    <cellStyle name="Cálculo 2 3 5 6 2 6" xfId="36057"/>
    <cellStyle name="Cálculo 2 3 5 6 2 7" xfId="38783"/>
    <cellStyle name="Cálculo 2 3 5 6 2 8" xfId="40417"/>
    <cellStyle name="Cálculo 2 3 5 6 3" xfId="14106"/>
    <cellStyle name="Cálculo 2 3 5 6 4" xfId="21104"/>
    <cellStyle name="Cálculo 2 3 5 6 5" xfId="24815"/>
    <cellStyle name="Cálculo 2 3 5 6 6" xfId="28178"/>
    <cellStyle name="Cálculo 2 3 5 6 7" xfId="31998"/>
    <cellStyle name="Cálculo 2 3 5 6 8" xfId="35676"/>
    <cellStyle name="Cálculo 2 3 5 6 9" xfId="38587"/>
    <cellStyle name="Cálculo 2 3 5 7" xfId="5332"/>
    <cellStyle name="Cálculo 2 3 5 7 2" xfId="14486"/>
    <cellStyle name="Cálculo 2 3 5 7 3" xfId="21482"/>
    <cellStyle name="Cálculo 2 3 5 7 4" xfId="26901"/>
    <cellStyle name="Cálculo 2 3 5 7 5" xfId="32377"/>
    <cellStyle name="Cálculo 2 3 5 7 6" xfId="36052"/>
    <cellStyle name="Cálculo 2 3 5 7 7" xfId="38778"/>
    <cellStyle name="Cálculo 2 3 5 7 8" xfId="40412"/>
    <cellStyle name="Cálculo 2 3 5 8" xfId="11486"/>
    <cellStyle name="Cálculo 2 3 5 9" xfId="18489"/>
    <cellStyle name="Cálculo 2 3 6" xfId="1620"/>
    <cellStyle name="Cálculo 2 3 6 10" xfId="18019"/>
    <cellStyle name="Cálculo 2 3 6 11" xfId="31008"/>
    <cellStyle name="Cálculo 2 3 6 12" xfId="34934"/>
    <cellStyle name="Cálculo 2 3 6 13" xfId="38397"/>
    <cellStyle name="Cálculo 2 3 6 2" xfId="3276"/>
    <cellStyle name="Cálculo 2 3 6 2 2" xfId="5339"/>
    <cellStyle name="Cálculo 2 3 6 2 2 2" xfId="14493"/>
    <cellStyle name="Cálculo 2 3 6 2 2 3" xfId="21489"/>
    <cellStyle name="Cálculo 2 3 6 2 2 4" xfId="26908"/>
    <cellStyle name="Cálculo 2 3 6 2 2 5" xfId="32384"/>
    <cellStyle name="Cálculo 2 3 6 2 2 6" xfId="36059"/>
    <cellStyle name="Cálculo 2 3 6 2 2 7" xfId="38785"/>
    <cellStyle name="Cálculo 2 3 6 2 2 8" xfId="40419"/>
    <cellStyle name="Cálculo 2 3 6 2 3" xfId="12430"/>
    <cellStyle name="Cálculo 2 3 6 2 4" xfId="19432"/>
    <cellStyle name="Cálculo 2 3 6 2 5" xfId="28189"/>
    <cellStyle name="Cálculo 2 3 6 2 6" xfId="19576"/>
    <cellStyle name="Cálculo 2 3 6 2 7" xfId="29712"/>
    <cellStyle name="Cálculo 2 3 6 2 8" xfId="26092"/>
    <cellStyle name="Cálculo 2 3 6 2 9" xfId="31297"/>
    <cellStyle name="Cálculo 2 3 6 3" xfId="2845"/>
    <cellStyle name="Cálculo 2 3 6 3 2" xfId="5340"/>
    <cellStyle name="Cálculo 2 3 6 3 2 2" xfId="14494"/>
    <cellStyle name="Cálculo 2 3 6 3 2 3" xfId="21490"/>
    <cellStyle name="Cálculo 2 3 6 3 2 4" xfId="24073"/>
    <cellStyle name="Cálculo 2 3 6 3 2 5" xfId="32385"/>
    <cellStyle name="Cálculo 2 3 6 3 2 6" xfId="36060"/>
    <cellStyle name="Cálculo 2 3 6 3 2 7" xfId="38786"/>
    <cellStyle name="Cálculo 2 3 6 3 2 8" xfId="40420"/>
    <cellStyle name="Cálculo 2 3 6 3 3" xfId="11999"/>
    <cellStyle name="Cálculo 2 3 6 3 4" xfId="19002"/>
    <cellStyle name="Cálculo 2 3 6 3 5" xfId="28358"/>
    <cellStyle name="Cálculo 2 3 6 3 6" xfId="28914"/>
    <cellStyle name="Cálculo 2 3 6 3 7" xfId="29911"/>
    <cellStyle name="Cálculo 2 3 6 3 8" xfId="33888"/>
    <cellStyle name="Cálculo 2 3 6 3 9" xfId="37450"/>
    <cellStyle name="Cálculo 2 3 6 4" xfId="2835"/>
    <cellStyle name="Cálculo 2 3 6 4 2" xfId="5341"/>
    <cellStyle name="Cálculo 2 3 6 4 2 2" xfId="14495"/>
    <cellStyle name="Cálculo 2 3 6 4 2 3" xfId="21491"/>
    <cellStyle name="Cálculo 2 3 6 4 2 4" xfId="26906"/>
    <cellStyle name="Cálculo 2 3 6 4 2 5" xfId="32386"/>
    <cellStyle name="Cálculo 2 3 6 4 2 6" xfId="36061"/>
    <cellStyle name="Cálculo 2 3 6 4 2 7" xfId="38787"/>
    <cellStyle name="Cálculo 2 3 6 4 2 8" xfId="40421"/>
    <cellStyle name="Cálculo 2 3 6 4 3" xfId="11989"/>
    <cellStyle name="Cálculo 2 3 6 4 4" xfId="18992"/>
    <cellStyle name="Cálculo 2 3 6 4 5" xfId="24645"/>
    <cellStyle name="Cálculo 2 3 6 4 6" xfId="17154"/>
    <cellStyle name="Cálculo 2 3 6 4 7" xfId="26087"/>
    <cellStyle name="Cálculo 2 3 6 4 8" xfId="25786"/>
    <cellStyle name="Cálculo 2 3 6 4 9" xfId="31307"/>
    <cellStyle name="Cálculo 2 3 6 5" xfId="3820"/>
    <cellStyle name="Cálculo 2 3 6 5 2" xfId="5342"/>
    <cellStyle name="Cálculo 2 3 6 5 2 2" xfId="14496"/>
    <cellStyle name="Cálculo 2 3 6 5 2 3" xfId="21492"/>
    <cellStyle name="Cálculo 2 3 6 5 2 4" xfId="18348"/>
    <cellStyle name="Cálculo 2 3 6 5 2 5" xfId="32387"/>
    <cellStyle name="Cálculo 2 3 6 5 2 6" xfId="36062"/>
    <cellStyle name="Cálculo 2 3 6 5 2 7" xfId="38788"/>
    <cellStyle name="Cálculo 2 3 6 5 2 8" xfId="40422"/>
    <cellStyle name="Cálculo 2 3 6 5 3" xfId="12974"/>
    <cellStyle name="Cálculo 2 3 6 5 4" xfId="19973"/>
    <cellStyle name="Cálculo 2 3 6 5 5" xfId="27920"/>
    <cellStyle name="Cálculo 2 3 6 5 6" xfId="28128"/>
    <cellStyle name="Cálculo 2 3 6 5 7" xfId="24117"/>
    <cellStyle name="Cálculo 2 3 6 5 8" xfId="31141"/>
    <cellStyle name="Cálculo 2 3 6 5 9" xfId="35021"/>
    <cellStyle name="Cálculo 2 3 6 6" xfId="5338"/>
    <cellStyle name="Cálculo 2 3 6 6 2" xfId="14492"/>
    <cellStyle name="Cálculo 2 3 6 6 3" xfId="21488"/>
    <cellStyle name="Cálculo 2 3 6 6 4" xfId="24949"/>
    <cellStyle name="Cálculo 2 3 6 6 5" xfId="32383"/>
    <cellStyle name="Cálculo 2 3 6 6 6" xfId="36058"/>
    <cellStyle name="Cálculo 2 3 6 6 7" xfId="38784"/>
    <cellStyle name="Cálculo 2 3 6 6 8" xfId="40418"/>
    <cellStyle name="Cálculo 2 3 6 7" xfId="10774"/>
    <cellStyle name="Cálculo 2 3 6 8" xfId="16541"/>
    <cellStyle name="Cálculo 2 3 6 9" xfId="28686"/>
    <cellStyle name="Cálculo 2 3 7" xfId="2448"/>
    <cellStyle name="Cálculo 2 3 7 2" xfId="5343"/>
    <cellStyle name="Cálculo 2 3 7 2 2" xfId="14497"/>
    <cellStyle name="Cálculo 2 3 7 2 3" xfId="21493"/>
    <cellStyle name="Cálculo 2 3 7 2 4" xfId="26907"/>
    <cellStyle name="Cálculo 2 3 7 2 5" xfId="32388"/>
    <cellStyle name="Cálculo 2 3 7 2 6" xfId="36063"/>
    <cellStyle name="Cálculo 2 3 7 2 7" xfId="38789"/>
    <cellStyle name="Cálculo 2 3 7 2 8" xfId="40423"/>
    <cellStyle name="Cálculo 2 3 7 3" xfId="11602"/>
    <cellStyle name="Cálculo 2 3 7 4" xfId="18605"/>
    <cellStyle name="Cálculo 2 3 7 5" xfId="25341"/>
    <cellStyle name="Cálculo 2 3 7 6" xfId="26194"/>
    <cellStyle name="Cálculo 2 3 7 7" xfId="29093"/>
    <cellStyle name="Cálculo 2 3 7 8" xfId="30874"/>
    <cellStyle name="Cálculo 2 3 7 9" xfId="29608"/>
    <cellStyle name="Cálculo 2 3 8" xfId="2923"/>
    <cellStyle name="Cálculo 2 3 8 2" xfId="5344"/>
    <cellStyle name="Cálculo 2 3 8 2 2" xfId="14498"/>
    <cellStyle name="Cálculo 2 3 8 2 3" xfId="21494"/>
    <cellStyle name="Cálculo 2 3 8 2 4" xfId="24315"/>
    <cellStyle name="Cálculo 2 3 8 2 5" xfId="32389"/>
    <cellStyle name="Cálculo 2 3 8 2 6" xfId="36064"/>
    <cellStyle name="Cálculo 2 3 8 2 7" xfId="38790"/>
    <cellStyle name="Cálculo 2 3 8 2 8" xfId="40424"/>
    <cellStyle name="Cálculo 2 3 8 3" xfId="12077"/>
    <cellStyle name="Cálculo 2 3 8 4" xfId="19080"/>
    <cellStyle name="Cálculo 2 3 8 5" xfId="24664"/>
    <cellStyle name="Cálculo 2 3 8 6" xfId="26381"/>
    <cellStyle name="Cálculo 2 3 8 7" xfId="29873"/>
    <cellStyle name="Cálculo 2 3 8 8" xfId="33849"/>
    <cellStyle name="Cálculo 2 3 8 9" xfId="37411"/>
    <cellStyle name="Cálculo 2 3 9" xfId="3110"/>
    <cellStyle name="Cálculo 2 3 9 2" xfId="5345"/>
    <cellStyle name="Cálculo 2 3 9 2 2" xfId="14499"/>
    <cellStyle name="Cálculo 2 3 9 2 3" xfId="21495"/>
    <cellStyle name="Cálculo 2 3 9 2 4" xfId="10140"/>
    <cellStyle name="Cálculo 2 3 9 2 5" xfId="32390"/>
    <cellStyle name="Cálculo 2 3 9 2 6" xfId="36065"/>
    <cellStyle name="Cálculo 2 3 9 2 7" xfId="38791"/>
    <cellStyle name="Cálculo 2 3 9 2 8" xfId="40425"/>
    <cellStyle name="Cálculo 2 3 9 3" xfId="12264"/>
    <cellStyle name="Cálculo 2 3 9 4" xfId="19267"/>
    <cellStyle name="Cálculo 2 3 9 5" xfId="28265"/>
    <cellStyle name="Cálculo 2 3 9 6" xfId="17597"/>
    <cellStyle name="Cálculo 2 3 9 7" xfId="29785"/>
    <cellStyle name="Cálculo 2 3 9 8" xfId="33759"/>
    <cellStyle name="Cálculo 2 3 9 9" xfId="37321"/>
    <cellStyle name="Cálculo 2 4" xfId="1137"/>
    <cellStyle name="Cálculo 2 4 10" xfId="4182"/>
    <cellStyle name="Cálculo 2 4 10 2" xfId="5346"/>
    <cellStyle name="Cálculo 2 4 10 2 2" xfId="14500"/>
    <cellStyle name="Cálculo 2 4 10 2 3" xfId="21496"/>
    <cellStyle name="Cálculo 2 4 10 2 4" xfId="26905"/>
    <cellStyle name="Cálculo 2 4 10 2 5" xfId="32391"/>
    <cellStyle name="Cálculo 2 4 10 2 6" xfId="36066"/>
    <cellStyle name="Cálculo 2 4 10 2 7" xfId="38792"/>
    <cellStyle name="Cálculo 2 4 10 2 8" xfId="40426"/>
    <cellStyle name="Cálculo 2 4 10 3" xfId="13336"/>
    <cellStyle name="Cálculo 2 4 10 4" xfId="20334"/>
    <cellStyle name="Cálculo 2 4 10 5" xfId="24735"/>
    <cellStyle name="Cálculo 2 4 10 6" xfId="28566"/>
    <cellStyle name="Cálculo 2 4 10 7" xfId="21335"/>
    <cellStyle name="Cálculo 2 4 10 8" xfId="33379"/>
    <cellStyle name="Cálculo 2 4 10 9" xfId="37054"/>
    <cellStyle name="Cálculo 2 4 11" xfId="2221"/>
    <cellStyle name="Cálculo 2 4 11 2" xfId="5347"/>
    <cellStyle name="Cálculo 2 4 11 2 2" xfId="14501"/>
    <cellStyle name="Cálculo 2 4 11 2 3" xfId="21497"/>
    <cellStyle name="Cálculo 2 4 11 2 4" xfId="24070"/>
    <cellStyle name="Cálculo 2 4 11 2 5" xfId="32392"/>
    <cellStyle name="Cálculo 2 4 11 2 6" xfId="36067"/>
    <cellStyle name="Cálculo 2 4 11 2 7" xfId="38793"/>
    <cellStyle name="Cálculo 2 4 11 2 8" xfId="40427"/>
    <cellStyle name="Cálculo 2 4 11 3" xfId="11375"/>
    <cellStyle name="Cálculo 2 4 11 4" xfId="18378"/>
    <cellStyle name="Cálculo 2 4 11 5" xfId="17805"/>
    <cellStyle name="Cálculo 2 4 11 6" xfId="26098"/>
    <cellStyle name="Cálculo 2 4 11 7" xfId="26039"/>
    <cellStyle name="Cálculo 2 4 11 8" xfId="19773"/>
    <cellStyle name="Cálculo 2 4 11 9" xfId="35076"/>
    <cellStyle name="Cálculo 2 4 12" xfId="10291"/>
    <cellStyle name="Cálculo 2 4 13" xfId="17278"/>
    <cellStyle name="Cálculo 2 4 14" xfId="24375"/>
    <cellStyle name="Cálculo 2 4 15" xfId="31221"/>
    <cellStyle name="Cálculo 2 4 16" xfId="25839"/>
    <cellStyle name="Cálculo 2 4 17" xfId="31241"/>
    <cellStyle name="Cálculo 2 4 18" xfId="40297"/>
    <cellStyle name="Cálculo 2 4 2" xfId="2344"/>
    <cellStyle name="Cálculo 2 4 2 10" xfId="9532"/>
    <cellStyle name="Cálculo 2 4 2 11" xfId="26146"/>
    <cellStyle name="Cálculo 2 4 2 12" xfId="30158"/>
    <cellStyle name="Cálculo 2 4 2 13" xfId="17294"/>
    <cellStyle name="Cálculo 2 4 2 14" xfId="31608"/>
    <cellStyle name="Cálculo 2 4 2 2" xfId="2744"/>
    <cellStyle name="Cálculo 2 4 2 2 2" xfId="5349"/>
    <cellStyle name="Cálculo 2 4 2 2 2 2" xfId="14503"/>
    <cellStyle name="Cálculo 2 4 2 2 2 3" xfId="21499"/>
    <cellStyle name="Cálculo 2 4 2 2 2 4" xfId="22824"/>
    <cellStyle name="Cálculo 2 4 2 2 2 5" xfId="32394"/>
    <cellStyle name="Cálculo 2 4 2 2 2 6" xfId="36069"/>
    <cellStyle name="Cálculo 2 4 2 2 2 7" xfId="38795"/>
    <cellStyle name="Cálculo 2 4 2 2 2 8" xfId="40429"/>
    <cellStyle name="Cálculo 2 4 2 2 3" xfId="11898"/>
    <cellStyle name="Cálculo 2 4 2 2 4" xfId="18901"/>
    <cellStyle name="Cálculo 2 4 2 2 5" xfId="17799"/>
    <cellStyle name="Cálculo 2 4 2 2 6" xfId="26331"/>
    <cellStyle name="Cálculo 2 4 2 2 7" xfId="29961"/>
    <cellStyle name="Cálculo 2 4 2 2 8" xfId="33922"/>
    <cellStyle name="Cálculo 2 4 2 2 9" xfId="37484"/>
    <cellStyle name="Cálculo 2 4 2 3" xfId="4026"/>
    <cellStyle name="Cálculo 2 4 2 3 2" xfId="5350"/>
    <cellStyle name="Cálculo 2 4 2 3 2 2" xfId="14504"/>
    <cellStyle name="Cálculo 2 4 2 3 2 3" xfId="21500"/>
    <cellStyle name="Cálculo 2 4 2 3 2 4" xfId="26910"/>
    <cellStyle name="Cálculo 2 4 2 3 2 5" xfId="32395"/>
    <cellStyle name="Cálculo 2 4 2 3 2 6" xfId="36070"/>
    <cellStyle name="Cálculo 2 4 2 3 2 7" xfId="38796"/>
    <cellStyle name="Cálculo 2 4 2 3 2 8" xfId="40430"/>
    <cellStyle name="Cálculo 2 4 2 3 3" xfId="13180"/>
    <cellStyle name="Cálculo 2 4 2 3 4" xfId="20178"/>
    <cellStyle name="Cálculo 2 4 2 3 5" xfId="22626"/>
    <cellStyle name="Cálculo 2 4 2 3 6" xfId="27886"/>
    <cellStyle name="Cálculo 2 4 2 3 7" xfId="18193"/>
    <cellStyle name="Cálculo 2 4 2 3 8" xfId="31683"/>
    <cellStyle name="Cálculo 2 4 2 3 9" xfId="35363"/>
    <cellStyle name="Cálculo 2 4 2 4" xfId="4464"/>
    <cellStyle name="Cálculo 2 4 2 4 2" xfId="5351"/>
    <cellStyle name="Cálculo 2 4 2 4 2 2" xfId="14505"/>
    <cellStyle name="Cálculo 2 4 2 4 2 3" xfId="21501"/>
    <cellStyle name="Cálculo 2 4 2 4 2 4" xfId="22823"/>
    <cellStyle name="Cálculo 2 4 2 4 2 5" xfId="32396"/>
    <cellStyle name="Cálculo 2 4 2 4 2 6" xfId="36071"/>
    <cellStyle name="Cálculo 2 4 2 4 2 7" xfId="38797"/>
    <cellStyle name="Cálculo 2 4 2 4 2 8" xfId="40431"/>
    <cellStyle name="Cálculo 2 4 2 4 3" xfId="13618"/>
    <cellStyle name="Cálculo 2 4 2 4 4" xfId="20616"/>
    <cellStyle name="Cálculo 2 4 2 4 5" xfId="27601"/>
    <cellStyle name="Cálculo 2 4 2 4 6" xfId="18170"/>
    <cellStyle name="Cálculo 2 4 2 4 7" xfId="9419"/>
    <cellStyle name="Cálculo 2 4 2 4 8" xfId="32281"/>
    <cellStyle name="Cálculo 2 4 2 4 9" xfId="35956"/>
    <cellStyle name="Cálculo 2 4 2 5" xfId="4718"/>
    <cellStyle name="Cálculo 2 4 2 5 2" xfId="5352"/>
    <cellStyle name="Cálculo 2 4 2 5 2 2" xfId="14506"/>
    <cellStyle name="Cálculo 2 4 2 5 2 3" xfId="21502"/>
    <cellStyle name="Cálculo 2 4 2 5 2 4" xfId="26911"/>
    <cellStyle name="Cálculo 2 4 2 5 2 5" xfId="32397"/>
    <cellStyle name="Cálculo 2 4 2 5 2 6" xfId="36072"/>
    <cellStyle name="Cálculo 2 4 2 5 2 7" xfId="38798"/>
    <cellStyle name="Cálculo 2 4 2 5 2 8" xfId="40432"/>
    <cellStyle name="Cálculo 2 4 2 5 3" xfId="13872"/>
    <cellStyle name="Cálculo 2 4 2 5 4" xfId="20870"/>
    <cellStyle name="Cálculo 2 4 2 5 5" xfId="27475"/>
    <cellStyle name="Cálculo 2 4 2 5 6" xfId="28921"/>
    <cellStyle name="Cálculo 2 4 2 5 7" xfId="26804"/>
    <cellStyle name="Cálculo 2 4 2 5 8" xfId="32162"/>
    <cellStyle name="Cálculo 2 4 2 5 9" xfId="35837"/>
    <cellStyle name="Cálculo 2 4 2 6" xfId="4964"/>
    <cellStyle name="Cálculo 2 4 2 6 2" xfId="5353"/>
    <cellStyle name="Cálculo 2 4 2 6 2 2" xfId="14507"/>
    <cellStyle name="Cálculo 2 4 2 6 2 3" xfId="21503"/>
    <cellStyle name="Cálculo 2 4 2 6 2 4" xfId="26904"/>
    <cellStyle name="Cálculo 2 4 2 6 2 5" xfId="32398"/>
    <cellStyle name="Cálculo 2 4 2 6 2 6" xfId="36073"/>
    <cellStyle name="Cálculo 2 4 2 6 2 7" xfId="38799"/>
    <cellStyle name="Cálculo 2 4 2 6 2 8" xfId="40433"/>
    <cellStyle name="Cálculo 2 4 2 6 3" xfId="14118"/>
    <cellStyle name="Cálculo 2 4 2 6 4" xfId="21116"/>
    <cellStyle name="Cálculo 2 4 2 6 5" xfId="27357"/>
    <cellStyle name="Cálculo 2 4 2 6 6" xfId="9173"/>
    <cellStyle name="Cálculo 2 4 2 6 7" xfId="32010"/>
    <cellStyle name="Cálculo 2 4 2 6 8" xfId="35688"/>
    <cellStyle name="Cálculo 2 4 2 6 9" xfId="38599"/>
    <cellStyle name="Cálculo 2 4 2 7" xfId="5348"/>
    <cellStyle name="Cálculo 2 4 2 7 2" xfId="14502"/>
    <cellStyle name="Cálculo 2 4 2 7 3" xfId="21498"/>
    <cellStyle name="Cálculo 2 4 2 7 4" xfId="26909"/>
    <cellStyle name="Cálculo 2 4 2 7 5" xfId="32393"/>
    <cellStyle name="Cálculo 2 4 2 7 6" xfId="36068"/>
    <cellStyle name="Cálculo 2 4 2 7 7" xfId="38794"/>
    <cellStyle name="Cálculo 2 4 2 7 8" xfId="40428"/>
    <cellStyle name="Cálculo 2 4 2 8" xfId="11498"/>
    <cellStyle name="Cálculo 2 4 2 9" xfId="18501"/>
    <cellStyle name="Cálculo 2 4 3" xfId="2372"/>
    <cellStyle name="Cálculo 2 4 3 10" xfId="25465"/>
    <cellStyle name="Cálculo 2 4 3 11" xfId="26157"/>
    <cellStyle name="Cálculo 2 4 3 12" xfId="30145"/>
    <cellStyle name="Cálculo 2 4 3 13" xfId="34121"/>
    <cellStyle name="Cálculo 2 4 3 14" xfId="37683"/>
    <cellStyle name="Cálculo 2 4 3 2" xfId="2772"/>
    <cellStyle name="Cálculo 2 4 3 2 2" xfId="5355"/>
    <cellStyle name="Cálculo 2 4 3 2 2 2" xfId="14509"/>
    <cellStyle name="Cálculo 2 4 3 2 2 3" xfId="21505"/>
    <cellStyle name="Cálculo 2 4 3 2 2 4" xfId="9165"/>
    <cellStyle name="Cálculo 2 4 3 2 2 5" xfId="32400"/>
    <cellStyle name="Cálculo 2 4 3 2 2 6" xfId="36075"/>
    <cellStyle name="Cálculo 2 4 3 2 2 7" xfId="38801"/>
    <cellStyle name="Cálculo 2 4 3 2 2 8" xfId="40435"/>
    <cellStyle name="Cálculo 2 4 3 2 3" xfId="11926"/>
    <cellStyle name="Cálculo 2 4 3 2 4" xfId="18929"/>
    <cellStyle name="Cálculo 2 4 3 2 5" xfId="23998"/>
    <cellStyle name="Cálculo 2 4 3 2 6" xfId="26342"/>
    <cellStyle name="Cálculo 2 4 3 2 7" xfId="22874"/>
    <cellStyle name="Cálculo 2 4 3 2 8" xfId="25706"/>
    <cellStyle name="Cálculo 2 4 3 2 9" xfId="17591"/>
    <cellStyle name="Cálculo 2 4 3 3" xfId="4054"/>
    <cellStyle name="Cálculo 2 4 3 3 2" xfId="5356"/>
    <cellStyle name="Cálculo 2 4 3 3 2 2" xfId="14510"/>
    <cellStyle name="Cálculo 2 4 3 3 2 3" xfId="21506"/>
    <cellStyle name="Cálculo 2 4 3 3 2 4" xfId="26913"/>
    <cellStyle name="Cálculo 2 4 3 3 2 5" xfId="32401"/>
    <cellStyle name="Cálculo 2 4 3 3 2 6" xfId="36076"/>
    <cellStyle name="Cálculo 2 4 3 3 2 7" xfId="38802"/>
    <cellStyle name="Cálculo 2 4 3 3 2 8" xfId="40436"/>
    <cellStyle name="Cálculo 2 4 3 3 3" xfId="13208"/>
    <cellStyle name="Cálculo 2 4 3 3 4" xfId="20206"/>
    <cellStyle name="Cálculo 2 4 3 3 5" xfId="27804"/>
    <cellStyle name="Cálculo 2 4 3 3 6" xfId="28559"/>
    <cellStyle name="Cálculo 2 4 3 3 7" xfId="10216"/>
    <cellStyle name="Cálculo 2 4 3 3 8" xfId="33437"/>
    <cellStyle name="Cálculo 2 4 3 3 9" xfId="37112"/>
    <cellStyle name="Cálculo 2 4 3 4" xfId="4492"/>
    <cellStyle name="Cálculo 2 4 3 4 2" xfId="5357"/>
    <cellStyle name="Cálculo 2 4 3 4 2 2" xfId="14511"/>
    <cellStyle name="Cálculo 2 4 3 4 2 3" xfId="21507"/>
    <cellStyle name="Cálculo 2 4 3 4 2 4" xfId="26916"/>
    <cellStyle name="Cálculo 2 4 3 4 2 5" xfId="32402"/>
    <cellStyle name="Cálculo 2 4 3 4 2 6" xfId="36077"/>
    <cellStyle name="Cálculo 2 4 3 4 2 7" xfId="38803"/>
    <cellStyle name="Cálculo 2 4 3 4 2 8" xfId="40437"/>
    <cellStyle name="Cálculo 2 4 3 4 3" xfId="13646"/>
    <cellStyle name="Cálculo 2 4 3 4 4" xfId="20644"/>
    <cellStyle name="Cálculo 2 4 3 4 5" xfId="24753"/>
    <cellStyle name="Cálculo 2 4 3 4 6" xfId="24346"/>
    <cellStyle name="Cálculo 2 4 3 4 7" xfId="25351"/>
    <cellStyle name="Cálculo 2 4 3 4 8" xfId="26065"/>
    <cellStyle name="Cálculo 2 4 3 4 9" xfId="17665"/>
    <cellStyle name="Cálculo 2 4 3 5" xfId="4746"/>
    <cellStyle name="Cálculo 2 4 3 5 2" xfId="5358"/>
    <cellStyle name="Cálculo 2 4 3 5 2 2" xfId="14512"/>
    <cellStyle name="Cálculo 2 4 3 5 2 3" xfId="21508"/>
    <cellStyle name="Cálculo 2 4 3 5 2 4" xfId="26914"/>
    <cellStyle name="Cálculo 2 4 3 5 2 5" xfId="32403"/>
    <cellStyle name="Cálculo 2 4 3 5 2 6" xfId="36078"/>
    <cellStyle name="Cálculo 2 4 3 5 2 7" xfId="38804"/>
    <cellStyle name="Cálculo 2 4 3 5 2 8" xfId="40438"/>
    <cellStyle name="Cálculo 2 4 3 5 3" xfId="13900"/>
    <cellStyle name="Cálculo 2 4 3 5 4" xfId="20898"/>
    <cellStyle name="Cálculo 2 4 3 5 5" xfId="22775"/>
    <cellStyle name="Cálculo 2 4 3 5 6" xfId="22745"/>
    <cellStyle name="Cálculo 2 4 3 5 7" xfId="24975"/>
    <cellStyle name="Cálculo 2 4 3 5 8" xfId="31187"/>
    <cellStyle name="Cálculo 2 4 3 5 9" xfId="30233"/>
    <cellStyle name="Cálculo 2 4 3 6" xfId="4992"/>
    <cellStyle name="Cálculo 2 4 3 6 2" xfId="5359"/>
    <cellStyle name="Cálculo 2 4 3 6 2 2" xfId="14513"/>
    <cellStyle name="Cálculo 2 4 3 6 2 3" xfId="21509"/>
    <cellStyle name="Cálculo 2 4 3 6 2 4" xfId="24322"/>
    <cellStyle name="Cálculo 2 4 3 6 2 5" xfId="32404"/>
    <cellStyle name="Cálculo 2 4 3 6 2 6" xfId="36079"/>
    <cellStyle name="Cálculo 2 4 3 6 2 7" xfId="38805"/>
    <cellStyle name="Cálculo 2 4 3 6 2 8" xfId="40439"/>
    <cellStyle name="Cálculo 2 4 3 6 3" xfId="14146"/>
    <cellStyle name="Cálculo 2 4 3 6 4" xfId="21144"/>
    <cellStyle name="Cálculo 2 4 3 6 5" xfId="24045"/>
    <cellStyle name="Cálculo 2 4 3 6 6" xfId="10012"/>
    <cellStyle name="Cálculo 2 4 3 6 7" xfId="32038"/>
    <cellStyle name="Cálculo 2 4 3 6 8" xfId="35716"/>
    <cellStyle name="Cálculo 2 4 3 6 9" xfId="38627"/>
    <cellStyle name="Cálculo 2 4 3 7" xfId="5354"/>
    <cellStyle name="Cálculo 2 4 3 7 2" xfId="14508"/>
    <cellStyle name="Cálculo 2 4 3 7 3" xfId="21504"/>
    <cellStyle name="Cálculo 2 4 3 7 4" xfId="24947"/>
    <cellStyle name="Cálculo 2 4 3 7 5" xfId="32399"/>
    <cellStyle name="Cálculo 2 4 3 7 6" xfId="36074"/>
    <cellStyle name="Cálculo 2 4 3 7 7" xfId="38800"/>
    <cellStyle name="Cálculo 2 4 3 7 8" xfId="40434"/>
    <cellStyle name="Cálculo 2 4 3 8" xfId="11526"/>
    <cellStyle name="Cálculo 2 4 3 9" xfId="18529"/>
    <cellStyle name="Cálculo 2 4 4" xfId="2396"/>
    <cellStyle name="Cálculo 2 4 4 10" xfId="22728"/>
    <cellStyle name="Cálculo 2 4 4 11" xfId="9968"/>
    <cellStyle name="Cálculo 2 4 4 12" xfId="30134"/>
    <cellStyle name="Cálculo 2 4 4 13" xfId="34105"/>
    <cellStyle name="Cálculo 2 4 4 14" xfId="37667"/>
    <cellStyle name="Cálculo 2 4 4 2" xfId="2796"/>
    <cellStyle name="Cálculo 2 4 4 2 2" xfId="5361"/>
    <cellStyle name="Cálculo 2 4 4 2 2 2" xfId="14515"/>
    <cellStyle name="Cálculo 2 4 4 2 2 3" xfId="21511"/>
    <cellStyle name="Cálculo 2 4 4 2 2 4" xfId="26912"/>
    <cellStyle name="Cálculo 2 4 4 2 2 5" xfId="32406"/>
    <cellStyle name="Cálculo 2 4 4 2 2 6" xfId="36081"/>
    <cellStyle name="Cálculo 2 4 4 2 2 7" xfId="38807"/>
    <cellStyle name="Cálculo 2 4 4 2 2 8" xfId="40441"/>
    <cellStyle name="Cálculo 2 4 4 2 3" xfId="11950"/>
    <cellStyle name="Cálculo 2 4 4 2 4" xfId="18953"/>
    <cellStyle name="Cálculo 2 4 4 2 5" xfId="28382"/>
    <cellStyle name="Cálculo 2 4 4 2 6" xfId="26345"/>
    <cellStyle name="Cálculo 2 4 4 2 7" xfId="29935"/>
    <cellStyle name="Cálculo 2 4 4 2 8" xfId="33912"/>
    <cellStyle name="Cálculo 2 4 4 2 9" xfId="37474"/>
    <cellStyle name="Cálculo 2 4 4 3" xfId="4078"/>
    <cellStyle name="Cálculo 2 4 4 3 2" xfId="5362"/>
    <cellStyle name="Cálculo 2 4 4 3 2 2" xfId="14516"/>
    <cellStyle name="Cálculo 2 4 4 3 2 3" xfId="21512"/>
    <cellStyle name="Cálculo 2 4 4 3 2 4" xfId="9466"/>
    <cellStyle name="Cálculo 2 4 4 3 2 5" xfId="32407"/>
    <cellStyle name="Cálculo 2 4 4 3 2 6" xfId="36082"/>
    <cellStyle name="Cálculo 2 4 4 3 2 7" xfId="38808"/>
    <cellStyle name="Cálculo 2 4 4 3 2 8" xfId="40442"/>
    <cellStyle name="Cálculo 2 4 4 3 3" xfId="13232"/>
    <cellStyle name="Cálculo 2 4 4 3 4" xfId="20230"/>
    <cellStyle name="Cálculo 2 4 4 3 5" xfId="27792"/>
    <cellStyle name="Cálculo 2 4 4 3 6" xfId="26648"/>
    <cellStyle name="Cálculo 2 4 4 3 7" xfId="24836"/>
    <cellStyle name="Cálculo 2 4 4 3 8" xfId="29734"/>
    <cellStyle name="Cálculo 2 4 4 3 9" xfId="31585"/>
    <cellStyle name="Cálculo 2 4 4 4" xfId="4516"/>
    <cellStyle name="Cálculo 2 4 4 4 2" xfId="5363"/>
    <cellStyle name="Cálculo 2 4 4 4 2 2" xfId="14517"/>
    <cellStyle name="Cálculo 2 4 4 4 2 3" xfId="21513"/>
    <cellStyle name="Cálculo 2 4 4 4 2 4" xfId="22822"/>
    <cellStyle name="Cálculo 2 4 4 4 2 5" xfId="32408"/>
    <cellStyle name="Cálculo 2 4 4 4 2 6" xfId="36083"/>
    <cellStyle name="Cálculo 2 4 4 4 2 7" xfId="38809"/>
    <cellStyle name="Cálculo 2 4 4 4 2 8" xfId="40443"/>
    <cellStyle name="Cálculo 2 4 4 4 3" xfId="13670"/>
    <cellStyle name="Cálculo 2 4 4 4 4" xfId="20668"/>
    <cellStyle name="Cálculo 2 4 4 4 5" xfId="24757"/>
    <cellStyle name="Cálculo 2 4 4 4 6" xfId="29529"/>
    <cellStyle name="Cálculo 2 4 4 4 7" xfId="19699"/>
    <cellStyle name="Cálculo 2 4 4 4 8" xfId="24139"/>
    <cellStyle name="Cálculo 2 4 4 4 9" xfId="31247"/>
    <cellStyle name="Cálculo 2 4 4 5" xfId="4770"/>
    <cellStyle name="Cálculo 2 4 4 5 2" xfId="5364"/>
    <cellStyle name="Cálculo 2 4 4 5 2 2" xfId="14518"/>
    <cellStyle name="Cálculo 2 4 4 5 2 3" xfId="21514"/>
    <cellStyle name="Cálculo 2 4 4 5 2 4" xfId="26917"/>
    <cellStyle name="Cálculo 2 4 4 5 2 5" xfId="32409"/>
    <cellStyle name="Cálculo 2 4 4 5 2 6" xfId="36084"/>
    <cellStyle name="Cálculo 2 4 4 5 2 7" xfId="38810"/>
    <cellStyle name="Cálculo 2 4 4 5 2 8" xfId="40444"/>
    <cellStyle name="Cálculo 2 4 4 5 3" xfId="13924"/>
    <cellStyle name="Cálculo 2 4 4 5 4" xfId="20922"/>
    <cellStyle name="Cálculo 2 4 4 5 5" xfId="27453"/>
    <cellStyle name="Cálculo 2 4 4 5 6" xfId="19706"/>
    <cellStyle name="Cálculo 2 4 4 5 7" xfId="17300"/>
    <cellStyle name="Cálculo 2 4 4 5 8" xfId="22663"/>
    <cellStyle name="Cálculo 2 4 4 5 9" xfId="25635"/>
    <cellStyle name="Cálculo 2 4 4 6" xfId="5016"/>
    <cellStyle name="Cálculo 2 4 4 6 2" xfId="5365"/>
    <cellStyle name="Cálculo 2 4 4 6 2 2" xfId="14519"/>
    <cellStyle name="Cálculo 2 4 4 6 2 3" xfId="21515"/>
    <cellStyle name="Cálculo 2 4 4 6 2 4" xfId="9181"/>
    <cellStyle name="Cálculo 2 4 4 6 2 5" xfId="32410"/>
    <cellStyle name="Cálculo 2 4 4 6 2 6" xfId="36085"/>
    <cellStyle name="Cálculo 2 4 4 6 2 7" xfId="38811"/>
    <cellStyle name="Cálculo 2 4 4 6 2 8" xfId="40445"/>
    <cellStyle name="Cálculo 2 4 4 6 3" xfId="14170"/>
    <cellStyle name="Cálculo 2 4 4 6 4" xfId="21168"/>
    <cellStyle name="Cálculo 2 4 4 6 5" xfId="24823"/>
    <cellStyle name="Cálculo 2 4 4 6 6" xfId="22838"/>
    <cellStyle name="Cálculo 2 4 4 6 7" xfId="32062"/>
    <cellStyle name="Cálculo 2 4 4 6 8" xfId="35740"/>
    <cellStyle name="Cálculo 2 4 4 6 9" xfId="38651"/>
    <cellStyle name="Cálculo 2 4 4 7" xfId="5360"/>
    <cellStyle name="Cálculo 2 4 4 7 2" xfId="14514"/>
    <cellStyle name="Cálculo 2 4 4 7 3" xfId="21510"/>
    <cellStyle name="Cálculo 2 4 4 7 4" xfId="26915"/>
    <cellStyle name="Cálculo 2 4 4 7 5" xfId="32405"/>
    <cellStyle name="Cálculo 2 4 4 7 6" xfId="36080"/>
    <cellStyle name="Cálculo 2 4 4 7 7" xfId="38806"/>
    <cellStyle name="Cálculo 2 4 4 7 8" xfId="40440"/>
    <cellStyle name="Cálculo 2 4 4 8" xfId="11550"/>
    <cellStyle name="Cálculo 2 4 4 9" xfId="18553"/>
    <cellStyle name="Cálculo 2 4 5" xfId="2420"/>
    <cellStyle name="Cálculo 2 4 5 10" xfId="9544"/>
    <cellStyle name="Cálculo 2 4 5 11" xfId="17768"/>
    <cellStyle name="Cálculo 2 4 5 12" xfId="30121"/>
    <cellStyle name="Cálculo 2 4 5 13" xfId="34082"/>
    <cellStyle name="Cálculo 2 4 5 14" xfId="37644"/>
    <cellStyle name="Cálculo 2 4 5 2" xfId="2820"/>
    <cellStyle name="Cálculo 2 4 5 2 2" xfId="5367"/>
    <cellStyle name="Cálculo 2 4 5 2 2 2" xfId="14521"/>
    <cellStyle name="Cálculo 2 4 5 2 2 3" xfId="21517"/>
    <cellStyle name="Cálculo 2 4 5 2 2 4" xfId="26918"/>
    <cellStyle name="Cálculo 2 4 5 2 2 5" xfId="32412"/>
    <cellStyle name="Cálculo 2 4 5 2 2 6" xfId="36087"/>
    <cellStyle name="Cálculo 2 4 5 2 2 7" xfId="38813"/>
    <cellStyle name="Cálculo 2 4 5 2 2 8" xfId="40447"/>
    <cellStyle name="Cálculo 2 4 5 2 3" xfId="11974"/>
    <cellStyle name="Cálculo 2 4 5 2 4" xfId="18977"/>
    <cellStyle name="Cálculo 2 4 5 2 5" xfId="28366"/>
    <cellStyle name="Cálculo 2 4 5 2 6" xfId="26354"/>
    <cellStyle name="Cálculo 2 4 5 2 7" xfId="25080"/>
    <cellStyle name="Cálculo 2 4 5 2 8" xfId="25683"/>
    <cellStyle name="Cálculo 2 4 5 2 9" xfId="23087"/>
    <cellStyle name="Cálculo 2 4 5 3" xfId="4102"/>
    <cellStyle name="Cálculo 2 4 5 3 2" xfId="5368"/>
    <cellStyle name="Cálculo 2 4 5 3 2 2" xfId="14522"/>
    <cellStyle name="Cálculo 2 4 5 3 2 3" xfId="21518"/>
    <cellStyle name="Cálculo 2 4 5 3 2 4" xfId="26903"/>
    <cellStyle name="Cálculo 2 4 5 3 2 5" xfId="32413"/>
    <cellStyle name="Cálculo 2 4 5 3 2 6" xfId="36088"/>
    <cellStyle name="Cálculo 2 4 5 3 2 7" xfId="38814"/>
    <cellStyle name="Cálculo 2 4 5 3 2 8" xfId="40448"/>
    <cellStyle name="Cálculo 2 4 5 3 3" xfId="13256"/>
    <cellStyle name="Cálculo 2 4 5 3 4" xfId="20254"/>
    <cellStyle name="Cálculo 2 4 5 3 5" xfId="24012"/>
    <cellStyle name="Cálculo 2 4 5 3 6" xfId="26656"/>
    <cellStyle name="Cálculo 2 4 5 3 7" xfId="28821"/>
    <cellStyle name="Cálculo 2 4 5 3 8" xfId="33418"/>
    <cellStyle name="Cálculo 2 4 5 3 9" xfId="37093"/>
    <cellStyle name="Cálculo 2 4 5 4" xfId="4540"/>
    <cellStyle name="Cálculo 2 4 5 4 2" xfId="5369"/>
    <cellStyle name="Cálculo 2 4 5 4 2 2" xfId="14523"/>
    <cellStyle name="Cálculo 2 4 5 4 2 3" xfId="21519"/>
    <cellStyle name="Cálculo 2 4 5 4 2 4" xfId="24940"/>
    <cellStyle name="Cálculo 2 4 5 4 2 5" xfId="32414"/>
    <cellStyle name="Cálculo 2 4 5 4 2 6" xfId="36089"/>
    <cellStyle name="Cálculo 2 4 5 4 2 7" xfId="38815"/>
    <cellStyle name="Cálculo 2 4 5 4 2 8" xfId="40449"/>
    <cellStyle name="Cálculo 2 4 5 4 3" xfId="13694"/>
    <cellStyle name="Cálculo 2 4 5 4 4" xfId="20692"/>
    <cellStyle name="Cálculo 2 4 5 4 5" xfId="25259"/>
    <cellStyle name="Cálculo 2 4 5 4 6" xfId="26712"/>
    <cellStyle name="Cálculo 2 4 5 4 7" xfId="9524"/>
    <cellStyle name="Cálculo 2 4 5 4 8" xfId="28747"/>
    <cellStyle name="Cálculo 2 4 5 4 9" xfId="30896"/>
    <cellStyle name="Cálculo 2 4 5 5" xfId="4794"/>
    <cellStyle name="Cálculo 2 4 5 5 2" xfId="5370"/>
    <cellStyle name="Cálculo 2 4 5 5 2 2" xfId="14524"/>
    <cellStyle name="Cálculo 2 4 5 5 2 3" xfId="21520"/>
    <cellStyle name="Cálculo 2 4 5 5 2 4" xfId="24945"/>
    <cellStyle name="Cálculo 2 4 5 5 2 5" xfId="32415"/>
    <cellStyle name="Cálculo 2 4 5 5 2 6" xfId="36090"/>
    <cellStyle name="Cálculo 2 4 5 5 2 7" xfId="38816"/>
    <cellStyle name="Cálculo 2 4 5 5 2 8" xfId="40450"/>
    <cellStyle name="Cálculo 2 4 5 5 3" xfId="13948"/>
    <cellStyle name="Cálculo 2 4 5 5 4" xfId="20946"/>
    <cellStyle name="Cálculo 2 4 5 5 5" xfId="27441"/>
    <cellStyle name="Cálculo 2 4 5 5 6" xfId="25227"/>
    <cellStyle name="Cálculo 2 4 5 5 7" xfId="23273"/>
    <cellStyle name="Cálculo 2 4 5 5 8" xfId="31794"/>
    <cellStyle name="Cálculo 2 4 5 5 9" xfId="35473"/>
    <cellStyle name="Cálculo 2 4 5 6" xfId="5040"/>
    <cellStyle name="Cálculo 2 4 5 6 2" xfId="5371"/>
    <cellStyle name="Cálculo 2 4 5 6 2 2" xfId="14525"/>
    <cellStyle name="Cálculo 2 4 5 6 2 3" xfId="21521"/>
    <cellStyle name="Cálculo 2 4 5 6 2 4" xfId="26920"/>
    <cellStyle name="Cálculo 2 4 5 6 2 5" xfId="32416"/>
    <cellStyle name="Cálculo 2 4 5 6 2 6" xfId="36091"/>
    <cellStyle name="Cálculo 2 4 5 6 2 7" xfId="38817"/>
    <cellStyle name="Cálculo 2 4 5 6 2 8" xfId="40451"/>
    <cellStyle name="Cálculo 2 4 5 6 3" xfId="14194"/>
    <cellStyle name="Cálculo 2 4 5 6 4" xfId="21192"/>
    <cellStyle name="Cálculo 2 4 5 6 5" xfId="27319"/>
    <cellStyle name="Cálculo 2 4 5 6 6" xfId="25000"/>
    <cellStyle name="Cálculo 2 4 5 6 7" xfId="32086"/>
    <cellStyle name="Cálculo 2 4 5 6 8" xfId="35764"/>
    <cellStyle name="Cálculo 2 4 5 6 9" xfId="38675"/>
    <cellStyle name="Cálculo 2 4 5 7" xfId="5366"/>
    <cellStyle name="Cálculo 2 4 5 7 2" xfId="14520"/>
    <cellStyle name="Cálculo 2 4 5 7 3" xfId="21516"/>
    <cellStyle name="Cálculo 2 4 5 7 4" xfId="19701"/>
    <cellStyle name="Cálculo 2 4 5 7 5" xfId="32411"/>
    <cellStyle name="Cálculo 2 4 5 7 6" xfId="36086"/>
    <cellStyle name="Cálculo 2 4 5 7 7" xfId="38812"/>
    <cellStyle name="Cálculo 2 4 5 7 8" xfId="40446"/>
    <cellStyle name="Cálculo 2 4 5 8" xfId="11574"/>
    <cellStyle name="Cálculo 2 4 5 9" xfId="18577"/>
    <cellStyle name="Cálculo 2 4 6" xfId="2622"/>
    <cellStyle name="Cálculo 2 4 6 2" xfId="5372"/>
    <cellStyle name="Cálculo 2 4 6 2 2" xfId="14526"/>
    <cellStyle name="Cálculo 2 4 6 2 3" xfId="21522"/>
    <cellStyle name="Cálculo 2 4 6 2 4" xfId="26921"/>
    <cellStyle name="Cálculo 2 4 6 2 5" xfId="32417"/>
    <cellStyle name="Cálculo 2 4 6 2 6" xfId="36092"/>
    <cellStyle name="Cálculo 2 4 6 2 7" xfId="38818"/>
    <cellStyle name="Cálculo 2 4 6 2 8" xfId="40452"/>
    <cellStyle name="Cálculo 2 4 6 3" xfId="11776"/>
    <cellStyle name="Cálculo 2 4 6 4" xfId="18779"/>
    <cellStyle name="Cálculo 2 4 6 5" xfId="22503"/>
    <cellStyle name="Cálculo 2 4 6 6" xfId="17468"/>
    <cellStyle name="Cálculo 2 4 6 7" xfId="28528"/>
    <cellStyle name="Cálculo 2 4 6 8" xfId="17173"/>
    <cellStyle name="Cálculo 2 4 6 9" xfId="25411"/>
    <cellStyle name="Cálculo 2 4 7" xfId="3190"/>
    <cellStyle name="Cálculo 2 4 7 2" xfId="5373"/>
    <cellStyle name="Cálculo 2 4 7 2 2" xfId="14527"/>
    <cellStyle name="Cálculo 2 4 7 2 3" xfId="21523"/>
    <cellStyle name="Cálculo 2 4 7 2 4" xfId="17269"/>
    <cellStyle name="Cálculo 2 4 7 2 5" xfId="32418"/>
    <cellStyle name="Cálculo 2 4 7 2 6" xfId="36093"/>
    <cellStyle name="Cálculo 2 4 7 2 7" xfId="38819"/>
    <cellStyle name="Cálculo 2 4 7 2 8" xfId="40453"/>
    <cellStyle name="Cálculo 2 4 7 3" xfId="12344"/>
    <cellStyle name="Cálculo 2 4 7 4" xfId="19347"/>
    <cellStyle name="Cálculo 2 4 7 5" xfId="17651"/>
    <cellStyle name="Cálculo 2 4 7 6" xfId="26444"/>
    <cellStyle name="Cálculo 2 4 7 7" xfId="26605"/>
    <cellStyle name="Cálculo 2 4 7 8" xfId="33722"/>
    <cellStyle name="Cálculo 2 4 7 9" xfId="37284"/>
    <cellStyle name="Cálculo 2 4 8" xfId="3707"/>
    <cellStyle name="Cálculo 2 4 8 2" xfId="5374"/>
    <cellStyle name="Cálculo 2 4 8 2 2" xfId="14528"/>
    <cellStyle name="Cálculo 2 4 8 2 3" xfId="21524"/>
    <cellStyle name="Cálculo 2 4 8 2 4" xfId="26922"/>
    <cellStyle name="Cálculo 2 4 8 2 5" xfId="32419"/>
    <cellStyle name="Cálculo 2 4 8 2 6" xfId="36094"/>
    <cellStyle name="Cálculo 2 4 8 2 7" xfId="38820"/>
    <cellStyle name="Cálculo 2 4 8 2 8" xfId="40454"/>
    <cellStyle name="Cálculo 2 4 8 3" xfId="12861"/>
    <cellStyle name="Cálculo 2 4 8 4" xfId="19860"/>
    <cellStyle name="Cálculo 2 4 8 5" xfId="27976"/>
    <cellStyle name="Cálculo 2 4 8 6" xfId="19454"/>
    <cellStyle name="Cálculo 2 4 8 7" xfId="19720"/>
    <cellStyle name="Cálculo 2 4 8 8" xfId="31628"/>
    <cellStyle name="Cálculo 2 4 8 9" xfId="35314"/>
    <cellStyle name="Cálculo 2 4 9" xfId="3713"/>
    <cellStyle name="Cálculo 2 4 9 2" xfId="5375"/>
    <cellStyle name="Cálculo 2 4 9 2 2" xfId="14529"/>
    <cellStyle name="Cálculo 2 4 9 2 3" xfId="21525"/>
    <cellStyle name="Cálculo 2 4 9 2 4" xfId="24321"/>
    <cellStyle name="Cálculo 2 4 9 2 5" xfId="32420"/>
    <cellStyle name="Cálculo 2 4 9 2 6" xfId="36095"/>
    <cellStyle name="Cálculo 2 4 9 2 7" xfId="38821"/>
    <cellStyle name="Cálculo 2 4 9 2 8" xfId="40455"/>
    <cellStyle name="Cálculo 2 4 9 3" xfId="12867"/>
    <cellStyle name="Cálculo 2 4 9 4" xfId="19866"/>
    <cellStyle name="Cálculo 2 4 9 5" xfId="27973"/>
    <cellStyle name="Cálculo 2 4 9 6" xfId="28813"/>
    <cellStyle name="Cálculo 2 4 9 7" xfId="26015"/>
    <cellStyle name="Cálculo 2 4 9 8" xfId="33557"/>
    <cellStyle name="Cálculo 2 4 9 9" xfId="37225"/>
    <cellStyle name="Cálculo 2 5" xfId="1601"/>
    <cellStyle name="Cálculo 2 5 2" xfId="5376"/>
    <cellStyle name="Cálculo 2 5 2 2" xfId="14530"/>
    <cellStyle name="Cálculo 2 5 2 3" xfId="21526"/>
    <cellStyle name="Cálculo 2 5 2 4" xfId="26923"/>
    <cellStyle name="Cálculo 2 5 2 5" xfId="32421"/>
    <cellStyle name="Cálculo 2 5 2 6" xfId="36096"/>
    <cellStyle name="Cálculo 2 5 2 7" xfId="38822"/>
    <cellStyle name="Cálculo 2 5 2 8" xfId="40456"/>
    <cellStyle name="Cálculo 2 5 3" xfId="10755"/>
    <cellStyle name="Cálculo 2 5 4" xfId="17021"/>
    <cellStyle name="Cálculo 2 5 5" xfId="28701"/>
    <cellStyle name="Cálculo 2 5 6" xfId="29047"/>
    <cellStyle name="Cálculo 2 5 7" xfId="17131"/>
    <cellStyle name="Cálculo 2 5 8" xfId="31813"/>
    <cellStyle name="Cálculo 2 5 9" xfId="35482"/>
    <cellStyle name="Cálculo 2 6" xfId="2434"/>
    <cellStyle name="Cálculo 2 6 2" xfId="5377"/>
    <cellStyle name="Cálculo 2 6 2 2" xfId="14531"/>
    <cellStyle name="Cálculo 2 6 2 3" xfId="21527"/>
    <cellStyle name="Cálculo 2 6 2 4" xfId="26926"/>
    <cellStyle name="Cálculo 2 6 2 5" xfId="32422"/>
    <cellStyle name="Cálculo 2 6 2 6" xfId="36097"/>
    <cellStyle name="Cálculo 2 6 2 7" xfId="38823"/>
    <cellStyle name="Cálculo 2 6 2 8" xfId="40457"/>
    <cellStyle name="Cálculo 2 6 3" xfId="11588"/>
    <cellStyle name="Cálculo 2 6 4" xfId="18591"/>
    <cellStyle name="Cálculo 2 6 5" xfId="9555"/>
    <cellStyle name="Cálculo 2 6 6" xfId="25326"/>
    <cellStyle name="Cálculo 2 6 7" xfId="9284"/>
    <cellStyle name="Cálculo 2 6 8" xfId="31488"/>
    <cellStyle name="Cálculo 2 6 9" xfId="35197"/>
    <cellStyle name="Cálculo 2 7" xfId="9193"/>
    <cellStyle name="Cálculo 2 8" xfId="18212"/>
    <cellStyle name="Cálculo 2 9" xfId="29466"/>
    <cellStyle name="Cálculo 3" xfId="318"/>
    <cellStyle name="Cálculo 3 10" xfId="2444"/>
    <cellStyle name="Cálculo 3 10 2" xfId="5378"/>
    <cellStyle name="Cálculo 3 10 2 2" xfId="14532"/>
    <cellStyle name="Cálculo 3 10 2 3" xfId="21528"/>
    <cellStyle name="Cálculo 3 10 2 4" xfId="24072"/>
    <cellStyle name="Cálculo 3 10 2 5" xfId="32423"/>
    <cellStyle name="Cálculo 3 10 2 6" xfId="36098"/>
    <cellStyle name="Cálculo 3 10 2 7" xfId="38824"/>
    <cellStyle name="Cálculo 3 10 2 8" xfId="40458"/>
    <cellStyle name="Cálculo 3 10 3" xfId="11598"/>
    <cellStyle name="Cálculo 3 10 4" xfId="18601"/>
    <cellStyle name="Cálculo 3 10 5" xfId="22483"/>
    <cellStyle name="Cálculo 3 10 6" xfId="22470"/>
    <cellStyle name="Cálculo 3 10 7" xfId="29016"/>
    <cellStyle name="Cálculo 3 10 8" xfId="21242"/>
    <cellStyle name="Cálculo 3 10 9" xfId="31329"/>
    <cellStyle name="Cálculo 3 11" xfId="2924"/>
    <cellStyle name="Cálculo 3 11 2" xfId="5379"/>
    <cellStyle name="Cálculo 3 11 2 2" xfId="14533"/>
    <cellStyle name="Cálculo 3 11 2 3" xfId="21529"/>
    <cellStyle name="Cálculo 3 11 2 4" xfId="26924"/>
    <cellStyle name="Cálculo 3 11 2 5" xfId="32424"/>
    <cellStyle name="Cálculo 3 11 2 6" xfId="36099"/>
    <cellStyle name="Cálculo 3 11 2 7" xfId="38825"/>
    <cellStyle name="Cálculo 3 11 2 8" xfId="40459"/>
    <cellStyle name="Cálculo 3 11 3" xfId="12078"/>
    <cellStyle name="Cálculo 3 11 4" xfId="19081"/>
    <cellStyle name="Cálculo 3 11 5" xfId="24665"/>
    <cellStyle name="Cálculo 3 11 6" xfId="22849"/>
    <cellStyle name="Cálculo 3 11 7" xfId="22440"/>
    <cellStyle name="Cálculo 3 11 8" xfId="29657"/>
    <cellStyle name="Cálculo 3 11 9" xfId="33641"/>
    <cellStyle name="Cálculo 3 12" xfId="3109"/>
    <cellStyle name="Cálculo 3 12 2" xfId="5380"/>
    <cellStyle name="Cálculo 3 12 2 2" xfId="14534"/>
    <cellStyle name="Cálculo 3 12 2 3" xfId="21530"/>
    <cellStyle name="Cálculo 3 12 2 4" xfId="20038"/>
    <cellStyle name="Cálculo 3 12 2 5" xfId="32425"/>
    <cellStyle name="Cálculo 3 12 2 6" xfId="36100"/>
    <cellStyle name="Cálculo 3 12 2 7" xfId="38826"/>
    <cellStyle name="Cálculo 3 12 2 8" xfId="40460"/>
    <cellStyle name="Cálculo 3 12 3" xfId="12263"/>
    <cellStyle name="Cálculo 3 12 4" xfId="19266"/>
    <cellStyle name="Cálculo 3 12 5" xfId="17539"/>
    <cellStyle name="Cálculo 3 12 6" xfId="29138"/>
    <cellStyle name="Cálculo 3 12 7" xfId="29782"/>
    <cellStyle name="Cálculo 3 12 8" xfId="29738"/>
    <cellStyle name="Cálculo 3 12 9" xfId="25837"/>
    <cellStyle name="Cálculo 3 13" xfId="3749"/>
    <cellStyle name="Cálculo 3 13 2" xfId="5381"/>
    <cellStyle name="Cálculo 3 13 2 2" xfId="14535"/>
    <cellStyle name="Cálculo 3 13 2 3" xfId="21531"/>
    <cellStyle name="Cálculo 3 13 2 4" xfId="26925"/>
    <cellStyle name="Cálculo 3 13 2 5" xfId="32426"/>
    <cellStyle name="Cálculo 3 13 2 6" xfId="36101"/>
    <cellStyle name="Cálculo 3 13 2 7" xfId="38827"/>
    <cellStyle name="Cálculo 3 13 2 8" xfId="40461"/>
    <cellStyle name="Cálculo 3 13 3" xfId="12903"/>
    <cellStyle name="Cálculo 3 13 4" xfId="19902"/>
    <cellStyle name="Cálculo 3 13 5" xfId="22458"/>
    <cellStyle name="Cálculo 3 13 6" xfId="28814"/>
    <cellStyle name="Cálculo 3 13 7" xfId="17625"/>
    <cellStyle name="Cálculo 3 13 8" xfId="29036"/>
    <cellStyle name="Cálculo 3 13 9" xfId="31292"/>
    <cellStyle name="Cálculo 3 14" xfId="3683"/>
    <cellStyle name="Cálculo 3 14 2" xfId="5382"/>
    <cellStyle name="Cálculo 3 14 2 2" xfId="14536"/>
    <cellStyle name="Cálculo 3 14 2 3" xfId="21532"/>
    <cellStyle name="Cálculo 3 14 2 4" xfId="17065"/>
    <cellStyle name="Cálculo 3 14 2 5" xfId="32427"/>
    <cellStyle name="Cálculo 3 14 2 6" xfId="36102"/>
    <cellStyle name="Cálculo 3 14 2 7" xfId="38828"/>
    <cellStyle name="Cálculo 3 14 2 8" xfId="40462"/>
    <cellStyle name="Cálculo 3 14 3" xfId="12837"/>
    <cellStyle name="Cálculo 3 14 4" xfId="19836"/>
    <cellStyle name="Cálculo 3 14 5" xfId="22543"/>
    <cellStyle name="Cálculo 3 14 6" xfId="24519"/>
    <cellStyle name="Cálculo 3 14 7" xfId="29550"/>
    <cellStyle name="Cálculo 3 14 8" xfId="31631"/>
    <cellStyle name="Cálculo 3 14 9" xfId="35308"/>
    <cellStyle name="Cálculo 3 15" xfId="9476"/>
    <cellStyle name="Cálculo 3 16" xfId="17969"/>
    <cellStyle name="Cálculo 3 17" xfId="24374"/>
    <cellStyle name="Cálculo 3 18" xfId="28899"/>
    <cellStyle name="Cálculo 3 19" xfId="19515"/>
    <cellStyle name="Cálculo 3 2" xfId="319"/>
    <cellStyle name="Cálculo 3 2 10" xfId="2867"/>
    <cellStyle name="Cálculo 3 2 10 2" xfId="5384"/>
    <cellStyle name="Cálculo 3 2 10 2 2" xfId="14538"/>
    <cellStyle name="Cálculo 3 2 10 2 3" xfId="21534"/>
    <cellStyle name="Cálculo 3 2 10 2 4" xfId="26919"/>
    <cellStyle name="Cálculo 3 2 10 2 5" xfId="32429"/>
    <cellStyle name="Cálculo 3 2 10 2 6" xfId="36104"/>
    <cellStyle name="Cálculo 3 2 10 2 7" xfId="38830"/>
    <cellStyle name="Cálculo 3 2 10 2 8" xfId="40464"/>
    <cellStyle name="Cálculo 3 2 10 3" xfId="12021"/>
    <cellStyle name="Cálculo 3 2 10 4" xfId="19024"/>
    <cellStyle name="Cálculo 3 2 10 5" xfId="24654"/>
    <cellStyle name="Cálculo 3 2 10 6" xfId="24559"/>
    <cellStyle name="Cálculo 3 2 10 7" xfId="29900"/>
    <cellStyle name="Cálculo 3 2 10 8" xfId="33877"/>
    <cellStyle name="Cálculo 3 2 10 9" xfId="37439"/>
    <cellStyle name="Cálculo 3 2 11" xfId="2992"/>
    <cellStyle name="Cálculo 3 2 11 2" xfId="5385"/>
    <cellStyle name="Cálculo 3 2 11 2 2" xfId="14539"/>
    <cellStyle name="Cálculo 3 2 11 2 3" xfId="21535"/>
    <cellStyle name="Cálculo 3 2 11 2 4" xfId="24944"/>
    <cellStyle name="Cálculo 3 2 11 2 5" xfId="32430"/>
    <cellStyle name="Cálculo 3 2 11 2 6" xfId="36105"/>
    <cellStyle name="Cálculo 3 2 11 2 7" xfId="38831"/>
    <cellStyle name="Cálculo 3 2 11 2 8" xfId="40465"/>
    <cellStyle name="Cálculo 3 2 11 3" xfId="12146"/>
    <cellStyle name="Cálculo 3 2 11 4" xfId="19149"/>
    <cellStyle name="Cálculo 3 2 11 5" xfId="9328"/>
    <cellStyle name="Cálculo 3 2 11 6" xfId="21358"/>
    <cellStyle name="Cálculo 3 2 11 7" xfId="29838"/>
    <cellStyle name="Cálculo 3 2 11 8" xfId="33815"/>
    <cellStyle name="Cálculo 3 2 11 9" xfId="37377"/>
    <cellStyle name="Cálculo 3 2 12" xfId="3798"/>
    <cellStyle name="Cálculo 3 2 12 2" xfId="5386"/>
    <cellStyle name="Cálculo 3 2 12 2 2" xfId="14540"/>
    <cellStyle name="Cálculo 3 2 12 2 3" xfId="21536"/>
    <cellStyle name="Cálculo 3 2 12 2 4" xfId="24071"/>
    <cellStyle name="Cálculo 3 2 12 2 5" xfId="32431"/>
    <cellStyle name="Cálculo 3 2 12 2 6" xfId="36106"/>
    <cellStyle name="Cálculo 3 2 12 2 7" xfId="38832"/>
    <cellStyle name="Cálculo 3 2 12 2 8" xfId="40466"/>
    <cellStyle name="Cálculo 3 2 12 3" xfId="12952"/>
    <cellStyle name="Cálculo 3 2 12 4" xfId="19951"/>
    <cellStyle name="Cálculo 3 2 12 5" xfId="27931"/>
    <cellStyle name="Cálculo 3 2 12 6" xfId="26589"/>
    <cellStyle name="Cálculo 3 2 12 7" xfId="27295"/>
    <cellStyle name="Cálculo 3 2 12 8" xfId="33516"/>
    <cellStyle name="Cálculo 3 2 12 9" xfId="37184"/>
    <cellStyle name="Cálculo 3 2 13" xfId="5383"/>
    <cellStyle name="Cálculo 3 2 13 2" xfId="14537"/>
    <cellStyle name="Cálculo 3 2 13 3" xfId="21533"/>
    <cellStyle name="Cálculo 3 2 13 4" xfId="26929"/>
    <cellStyle name="Cálculo 3 2 13 5" xfId="32428"/>
    <cellStyle name="Cálculo 3 2 13 6" xfId="36103"/>
    <cellStyle name="Cálculo 3 2 13 7" xfId="38829"/>
    <cellStyle name="Cálculo 3 2 13 8" xfId="40463"/>
    <cellStyle name="Cálculo 3 2 14" xfId="9477"/>
    <cellStyle name="Cálculo 3 2 15" xfId="17974"/>
    <cellStyle name="Cálculo 3 2 16" xfId="29324"/>
    <cellStyle name="Cálculo 3 2 17" xfId="17711"/>
    <cellStyle name="Cálculo 3 2 18" xfId="31745"/>
    <cellStyle name="Cálculo 3 2 19" xfId="35425"/>
    <cellStyle name="Cálculo 3 2 2" xfId="320"/>
    <cellStyle name="Cálculo 3 2 2 10" xfId="2884"/>
    <cellStyle name="Cálculo 3 2 2 10 2" xfId="5388"/>
    <cellStyle name="Cálculo 3 2 2 10 2 2" xfId="14542"/>
    <cellStyle name="Cálculo 3 2 2 10 2 3" xfId="21538"/>
    <cellStyle name="Cálculo 3 2 2 10 2 4" xfId="22821"/>
    <cellStyle name="Cálculo 3 2 2 10 2 5" xfId="32433"/>
    <cellStyle name="Cálculo 3 2 2 10 2 6" xfId="36108"/>
    <cellStyle name="Cálculo 3 2 2 10 2 7" xfId="38834"/>
    <cellStyle name="Cálculo 3 2 2 10 2 8" xfId="40468"/>
    <cellStyle name="Cálculo 3 2 2 10 3" xfId="12038"/>
    <cellStyle name="Cálculo 3 2 2 10 4" xfId="19041"/>
    <cellStyle name="Cálculo 3 2 2 10 5" xfId="18065"/>
    <cellStyle name="Cálculo 3 2 2 10 6" xfId="19581"/>
    <cellStyle name="Cálculo 3 2 2 10 7" xfId="29892"/>
    <cellStyle name="Cálculo 3 2 2 10 8" xfId="33868"/>
    <cellStyle name="Cálculo 3 2 2 10 9" xfId="37430"/>
    <cellStyle name="Cálculo 3 2 2 11" xfId="4144"/>
    <cellStyle name="Cálculo 3 2 2 11 2" xfId="5389"/>
    <cellStyle name="Cálculo 3 2 2 11 2 2" xfId="14543"/>
    <cellStyle name="Cálculo 3 2 2 11 2 3" xfId="21539"/>
    <cellStyle name="Cálculo 3 2 2 11 2 4" xfId="24137"/>
    <cellStyle name="Cálculo 3 2 2 11 2 5" xfId="32434"/>
    <cellStyle name="Cálculo 3 2 2 11 2 6" xfId="36109"/>
    <cellStyle name="Cálculo 3 2 2 11 2 7" xfId="38835"/>
    <cellStyle name="Cálculo 3 2 2 11 2 8" xfId="40469"/>
    <cellStyle name="Cálculo 3 2 2 11 3" xfId="13298"/>
    <cellStyle name="Cálculo 3 2 2 11 4" xfId="20296"/>
    <cellStyle name="Cálculo 3 2 2 11 5" xfId="27760"/>
    <cellStyle name="Cálculo 3 2 2 11 6" xfId="26657"/>
    <cellStyle name="Cálculo 3 2 2 11 7" xfId="23027"/>
    <cellStyle name="Cálculo 3 2 2 11 8" xfId="19472"/>
    <cellStyle name="Cálculo 3 2 2 11 9" xfId="35079"/>
    <cellStyle name="Cálculo 3 2 2 12" xfId="5387"/>
    <cellStyle name="Cálculo 3 2 2 12 2" xfId="14541"/>
    <cellStyle name="Cálculo 3 2 2 12 3" xfId="21537"/>
    <cellStyle name="Cálculo 3 2 2 12 4" xfId="26928"/>
    <cellStyle name="Cálculo 3 2 2 12 5" xfId="32432"/>
    <cellStyle name="Cálculo 3 2 2 12 6" xfId="36107"/>
    <cellStyle name="Cálculo 3 2 2 12 7" xfId="38833"/>
    <cellStyle name="Cálculo 3 2 2 12 8" xfId="40467"/>
    <cellStyle name="Cálculo 3 2 2 13" xfId="9478"/>
    <cellStyle name="Cálculo 3 2 2 14" xfId="17973"/>
    <cellStyle name="Cálculo 3 2 2 15" xfId="29326"/>
    <cellStyle name="Cálculo 3 2 2 16" xfId="24107"/>
    <cellStyle name="Cálculo 3 2 2 17" xfId="31747"/>
    <cellStyle name="Cálculo 3 2 2 18" xfId="35427"/>
    <cellStyle name="Cálculo 3 2 2 19" xfId="38454"/>
    <cellStyle name="Cálculo 3 2 2 2" xfId="1682"/>
    <cellStyle name="Cálculo 3 2 2 2 10" xfId="25139"/>
    <cellStyle name="Cálculo 3 2 2 2 11" xfId="17310"/>
    <cellStyle name="Cálculo 3 2 2 2 12" xfId="25735"/>
    <cellStyle name="Cálculo 3 2 2 2 13" xfId="34909"/>
    <cellStyle name="Cálculo 3 2 2 2 14" xfId="38373"/>
    <cellStyle name="Cálculo 3 2 2 2 2" xfId="2509"/>
    <cellStyle name="Cálculo 3 2 2 2 2 2" xfId="5391"/>
    <cellStyle name="Cálculo 3 2 2 2 2 2 2" xfId="14545"/>
    <cellStyle name="Cálculo 3 2 2 2 2 2 3" xfId="21541"/>
    <cellStyle name="Cálculo 3 2 2 2 2 2 4" xfId="26930"/>
    <cellStyle name="Cálculo 3 2 2 2 2 2 5" xfId="32436"/>
    <cellStyle name="Cálculo 3 2 2 2 2 2 6" xfId="36111"/>
    <cellStyle name="Cálculo 3 2 2 2 2 2 7" xfId="38837"/>
    <cellStyle name="Cálculo 3 2 2 2 2 2 8" xfId="40471"/>
    <cellStyle name="Cálculo 3 2 2 2 2 3" xfId="11663"/>
    <cellStyle name="Cálculo 3 2 2 2 2 4" xfId="18666"/>
    <cellStyle name="Cálculo 3 2 2 2 2 5" xfId="18020"/>
    <cellStyle name="Cálculo 3 2 2 2 2 6" xfId="23196"/>
    <cellStyle name="Cálculo 3 2 2 2 2 7" xfId="30077"/>
    <cellStyle name="Cálculo 3 2 2 2 2 8" xfId="34054"/>
    <cellStyle name="Cálculo 3 2 2 2 2 9" xfId="37616"/>
    <cellStyle name="Cálculo 3 2 2 2 3" xfId="3659"/>
    <cellStyle name="Cálculo 3 2 2 2 3 2" xfId="5392"/>
    <cellStyle name="Cálculo 3 2 2 2 3 2 2" xfId="14546"/>
    <cellStyle name="Cálculo 3 2 2 2 3 2 3" xfId="21542"/>
    <cellStyle name="Cálculo 3 2 2 2 3 2 4" xfId="26927"/>
    <cellStyle name="Cálculo 3 2 2 2 3 2 5" xfId="32437"/>
    <cellStyle name="Cálculo 3 2 2 2 3 2 6" xfId="36112"/>
    <cellStyle name="Cálculo 3 2 2 2 3 2 7" xfId="38838"/>
    <cellStyle name="Cálculo 3 2 2 2 3 2 8" xfId="40472"/>
    <cellStyle name="Cálculo 3 2 2 2 3 3" xfId="12813"/>
    <cellStyle name="Cálculo 3 2 2 2 3 4" xfId="19812"/>
    <cellStyle name="Cálculo 3 2 2 2 3 5" xfId="22523"/>
    <cellStyle name="Cálculo 3 2 2 2 3 6" xfId="23340"/>
    <cellStyle name="Cálculo 3 2 2 2 3 7" xfId="29553"/>
    <cellStyle name="Cálculo 3 2 2 2 3 8" xfId="31626"/>
    <cellStyle name="Cálculo 3 2 2 2 3 9" xfId="35305"/>
    <cellStyle name="Cálculo 3 2 2 2 4" xfId="4168"/>
    <cellStyle name="Cálculo 3 2 2 2 4 2" xfId="5393"/>
    <cellStyle name="Cálculo 3 2 2 2 4 2 2" xfId="14547"/>
    <cellStyle name="Cálculo 3 2 2 2 4 2 3" xfId="21543"/>
    <cellStyle name="Cálculo 3 2 2 2 4 2 4" xfId="24943"/>
    <cellStyle name="Cálculo 3 2 2 2 4 2 5" xfId="32438"/>
    <cellStyle name="Cálculo 3 2 2 2 4 2 6" xfId="36113"/>
    <cellStyle name="Cálculo 3 2 2 2 4 2 7" xfId="38839"/>
    <cellStyle name="Cálculo 3 2 2 2 4 2 8" xfId="40473"/>
    <cellStyle name="Cálculo 3 2 2 2 4 3" xfId="13322"/>
    <cellStyle name="Cálculo 3 2 2 2 4 4" xfId="20320"/>
    <cellStyle name="Cálculo 3 2 2 2 4 5" xfId="27748"/>
    <cellStyle name="Cálculo 3 2 2 2 4 6" xfId="29207"/>
    <cellStyle name="Cálculo 3 2 2 2 4 7" xfId="24116"/>
    <cellStyle name="Cálculo 3 2 2 2 4 8" xfId="25829"/>
    <cellStyle name="Cálculo 3 2 2 2 4 9" xfId="31256"/>
    <cellStyle name="Cálculo 3 2 2 2 5" xfId="3834"/>
    <cellStyle name="Cálculo 3 2 2 2 5 2" xfId="5394"/>
    <cellStyle name="Cálculo 3 2 2 2 5 2 2" xfId="14548"/>
    <cellStyle name="Cálculo 3 2 2 2 5 2 3" xfId="21544"/>
    <cellStyle name="Cálculo 3 2 2 2 5 2 4" xfId="24412"/>
    <cellStyle name="Cálculo 3 2 2 2 5 2 5" xfId="32439"/>
    <cellStyle name="Cálculo 3 2 2 2 5 2 6" xfId="36114"/>
    <cellStyle name="Cálculo 3 2 2 2 5 2 7" xfId="38840"/>
    <cellStyle name="Cálculo 3 2 2 2 5 2 8" xfId="40474"/>
    <cellStyle name="Cálculo 3 2 2 2 5 3" xfId="12988"/>
    <cellStyle name="Cálculo 3 2 2 2 5 4" xfId="19987"/>
    <cellStyle name="Cálculo 3 2 2 2 5 5" xfId="27913"/>
    <cellStyle name="Cálculo 3 2 2 2 5 6" xfId="29427"/>
    <cellStyle name="Cálculo 3 2 2 2 5 7" xfId="28644"/>
    <cellStyle name="Cálculo 3 2 2 2 5 8" xfId="33500"/>
    <cellStyle name="Cálculo 3 2 2 2 5 9" xfId="37168"/>
    <cellStyle name="Cálculo 3 2 2 2 6" xfId="3008"/>
    <cellStyle name="Cálculo 3 2 2 2 6 2" xfId="5395"/>
    <cellStyle name="Cálculo 3 2 2 2 6 2 2" xfId="14549"/>
    <cellStyle name="Cálculo 3 2 2 2 6 2 3" xfId="21545"/>
    <cellStyle name="Cálculo 3 2 2 2 6 2 4" xfId="26931"/>
    <cellStyle name="Cálculo 3 2 2 2 6 2 5" xfId="32440"/>
    <cellStyle name="Cálculo 3 2 2 2 6 2 6" xfId="36115"/>
    <cellStyle name="Cálculo 3 2 2 2 6 2 7" xfId="38841"/>
    <cellStyle name="Cálculo 3 2 2 2 6 2 8" xfId="40475"/>
    <cellStyle name="Cálculo 3 2 2 2 6 3" xfId="12162"/>
    <cellStyle name="Cálculo 3 2 2 2 6 4" xfId="19165"/>
    <cellStyle name="Cálculo 3 2 2 2 6 5" xfId="17030"/>
    <cellStyle name="Cálculo 3 2 2 2 6 6" xfId="28499"/>
    <cellStyle name="Cálculo 3 2 2 2 6 7" xfId="25905"/>
    <cellStyle name="Cálculo 3 2 2 2 6 8" xfId="33806"/>
    <cellStyle name="Cálculo 3 2 2 2 6 9" xfId="37368"/>
    <cellStyle name="Cálculo 3 2 2 2 7" xfId="5390"/>
    <cellStyle name="Cálculo 3 2 2 2 7 2" xfId="14544"/>
    <cellStyle name="Cálculo 3 2 2 2 7 3" xfId="21540"/>
    <cellStyle name="Cálculo 3 2 2 2 7 4" xfId="19733"/>
    <cellStyle name="Cálculo 3 2 2 2 7 5" xfId="32435"/>
    <cellStyle name="Cálculo 3 2 2 2 7 6" xfId="36110"/>
    <cellStyle name="Cálculo 3 2 2 2 7 7" xfId="38836"/>
    <cellStyle name="Cálculo 3 2 2 2 7 8" xfId="40470"/>
    <cellStyle name="Cálculo 3 2 2 2 8" xfId="10836"/>
    <cellStyle name="Cálculo 3 2 2 2 9" xfId="11044"/>
    <cellStyle name="Cálculo 3 2 2 3" xfId="2341"/>
    <cellStyle name="Cálculo 3 2 2 3 10" xfId="21343"/>
    <cellStyle name="Cálculo 3 2 2 3 11" xfId="26141"/>
    <cellStyle name="Cálculo 3 2 2 3 12" xfId="10170"/>
    <cellStyle name="Cálculo 3 2 2 3 13" xfId="34136"/>
    <cellStyle name="Cálculo 3 2 2 3 14" xfId="37698"/>
    <cellStyle name="Cálculo 3 2 2 3 2" xfId="2741"/>
    <cellStyle name="Cálculo 3 2 2 3 2 2" xfId="5397"/>
    <cellStyle name="Cálculo 3 2 2 3 2 2 2" xfId="14551"/>
    <cellStyle name="Cálculo 3 2 2 3 2 2 3" xfId="21547"/>
    <cellStyle name="Cálculo 3 2 2 3 2 2 4" xfId="29489"/>
    <cellStyle name="Cálculo 3 2 2 3 2 2 5" xfId="32442"/>
    <cellStyle name="Cálculo 3 2 2 3 2 2 6" xfId="36117"/>
    <cellStyle name="Cálculo 3 2 2 3 2 2 7" xfId="38843"/>
    <cellStyle name="Cálculo 3 2 2 3 2 2 8" xfId="40477"/>
    <cellStyle name="Cálculo 3 2 2 3 2 3" xfId="11895"/>
    <cellStyle name="Cálculo 3 2 2 3 2 4" xfId="18898"/>
    <cellStyle name="Cálculo 3 2 2 3 2 5" xfId="28412"/>
    <cellStyle name="Cálculo 3 2 2 3 2 6" xfId="17965"/>
    <cellStyle name="Cálculo 3 2 2 3 2 7" xfId="29415"/>
    <cellStyle name="Cálculo 3 2 2 3 2 8" xfId="25705"/>
    <cellStyle name="Cálculo 3 2 2 3 2 9" xfId="29739"/>
    <cellStyle name="Cálculo 3 2 2 3 3" xfId="4023"/>
    <cellStyle name="Cálculo 3 2 2 3 3 2" xfId="5398"/>
    <cellStyle name="Cálculo 3 2 2 3 3 2 2" xfId="14552"/>
    <cellStyle name="Cálculo 3 2 2 3 3 2 3" xfId="21548"/>
    <cellStyle name="Cálculo 3 2 2 3 3 2 4" xfId="26934"/>
    <cellStyle name="Cálculo 3 2 2 3 3 2 5" xfId="32443"/>
    <cellStyle name="Cálculo 3 2 2 3 3 2 6" xfId="36118"/>
    <cellStyle name="Cálculo 3 2 2 3 3 2 7" xfId="38844"/>
    <cellStyle name="Cálculo 3 2 2 3 3 2 8" xfId="40478"/>
    <cellStyle name="Cálculo 3 2 2 3 3 3" xfId="13177"/>
    <cellStyle name="Cálculo 3 2 2 3 3 4" xfId="20175"/>
    <cellStyle name="Cálculo 3 2 2 3 3 5" xfId="19502"/>
    <cellStyle name="Cálculo 3 2 2 3 3 6" xfId="26634"/>
    <cellStyle name="Cálculo 3 2 2 3 3 7" xfId="17994"/>
    <cellStyle name="Cálculo 3 2 2 3 3 8" xfId="33446"/>
    <cellStyle name="Cálculo 3 2 2 3 3 9" xfId="37121"/>
    <cellStyle name="Cálculo 3 2 2 3 4" xfId="4461"/>
    <cellStyle name="Cálculo 3 2 2 3 4 2" xfId="5399"/>
    <cellStyle name="Cálculo 3 2 2 3 4 2 2" xfId="14553"/>
    <cellStyle name="Cálculo 3 2 2 3 4 2 3" xfId="21549"/>
    <cellStyle name="Cálculo 3 2 2 3 4 2 4" xfId="9999"/>
    <cellStyle name="Cálculo 3 2 2 3 4 2 5" xfId="32444"/>
    <cellStyle name="Cálculo 3 2 2 3 4 2 6" xfId="36119"/>
    <cellStyle name="Cálculo 3 2 2 3 4 2 7" xfId="38845"/>
    <cellStyle name="Cálculo 3 2 2 3 4 2 8" xfId="40479"/>
    <cellStyle name="Cálculo 3 2 2 3 4 3" xfId="13615"/>
    <cellStyle name="Cálculo 3 2 2 3 4 4" xfId="20613"/>
    <cellStyle name="Cálculo 3 2 2 3 4 5" xfId="22884"/>
    <cellStyle name="Cálculo 3 2 2 3 4 6" xfId="24347"/>
    <cellStyle name="Cálculo 3 2 2 3 4 7" xfId="25105"/>
    <cellStyle name="Cálculo 3 2 2 3 4 8" xfId="29106"/>
    <cellStyle name="Cálculo 3 2 2 3 4 9" xfId="34877"/>
    <cellStyle name="Cálculo 3 2 2 3 5" xfId="4715"/>
    <cellStyle name="Cálculo 3 2 2 3 5 2" xfId="5400"/>
    <cellStyle name="Cálculo 3 2 2 3 5 2 2" xfId="14554"/>
    <cellStyle name="Cálculo 3 2 2 3 5 2 3" xfId="21550"/>
    <cellStyle name="Cálculo 3 2 2 3 5 2 4" xfId="26933"/>
    <cellStyle name="Cálculo 3 2 2 3 5 2 5" xfId="32445"/>
    <cellStyle name="Cálculo 3 2 2 3 5 2 6" xfId="36120"/>
    <cellStyle name="Cálculo 3 2 2 3 5 2 7" xfId="38846"/>
    <cellStyle name="Cálculo 3 2 2 3 5 2 8" xfId="40480"/>
    <cellStyle name="Cálculo 3 2 2 3 5 3" xfId="13869"/>
    <cellStyle name="Cálculo 3 2 2 3 5 4" xfId="20867"/>
    <cellStyle name="Cálculo 3 2 2 3 5 5" xfId="22774"/>
    <cellStyle name="Cálculo 3 2 2 3 5 6" xfId="17469"/>
    <cellStyle name="Cálculo 3 2 2 3 5 7" xfId="26799"/>
    <cellStyle name="Cálculo 3 2 2 3 5 8" xfId="30967"/>
    <cellStyle name="Cálculo 3 2 2 3 5 9" xfId="34894"/>
    <cellStyle name="Cálculo 3 2 2 3 6" xfId="4961"/>
    <cellStyle name="Cálculo 3 2 2 3 6 2" xfId="5401"/>
    <cellStyle name="Cálculo 3 2 2 3 6 2 2" xfId="14555"/>
    <cellStyle name="Cálculo 3 2 2 3 6 2 3" xfId="21551"/>
    <cellStyle name="Cálculo 3 2 2 3 6 2 4" xfId="24326"/>
    <cellStyle name="Cálculo 3 2 2 3 6 2 5" xfId="32446"/>
    <cellStyle name="Cálculo 3 2 2 3 6 2 6" xfId="36121"/>
    <cellStyle name="Cálculo 3 2 2 3 6 2 7" xfId="38847"/>
    <cellStyle name="Cálculo 3 2 2 3 6 2 8" xfId="40481"/>
    <cellStyle name="Cálculo 3 2 2 3 6 3" xfId="14115"/>
    <cellStyle name="Cálculo 3 2 2 3 6 4" xfId="21113"/>
    <cellStyle name="Cálculo 3 2 2 3 6 5" xfId="27355"/>
    <cellStyle name="Cálculo 3 2 2 3 6 6" xfId="25012"/>
    <cellStyle name="Cálculo 3 2 2 3 6 7" xfId="32007"/>
    <cellStyle name="Cálculo 3 2 2 3 6 8" xfId="35685"/>
    <cellStyle name="Cálculo 3 2 2 3 6 9" xfId="38596"/>
    <cellStyle name="Cálculo 3 2 2 3 7" xfId="5396"/>
    <cellStyle name="Cálculo 3 2 2 3 7 2" xfId="14550"/>
    <cellStyle name="Cálculo 3 2 2 3 7 3" xfId="21546"/>
    <cellStyle name="Cálculo 3 2 2 3 7 4" xfId="26932"/>
    <cellStyle name="Cálculo 3 2 2 3 7 5" xfId="32441"/>
    <cellStyle name="Cálculo 3 2 2 3 7 6" xfId="36116"/>
    <cellStyle name="Cálculo 3 2 2 3 7 7" xfId="38842"/>
    <cellStyle name="Cálculo 3 2 2 3 7 8" xfId="40476"/>
    <cellStyle name="Cálculo 3 2 2 3 8" xfId="11495"/>
    <cellStyle name="Cálculo 3 2 2 3 9" xfId="18498"/>
    <cellStyle name="Cálculo 3 2 2 4" xfId="1674"/>
    <cellStyle name="Cálculo 3 2 2 4 10" xfId="19780"/>
    <cellStyle name="Cálculo 3 2 2 4 11" xfId="28460"/>
    <cellStyle name="Cálculo 3 2 2 4 12" xfId="28988"/>
    <cellStyle name="Cálculo 3 2 2 4 13" xfId="31378"/>
    <cellStyle name="Cálculo 3 2 2 4 14" xfId="35138"/>
    <cellStyle name="Cálculo 3 2 2 4 2" xfId="2501"/>
    <cellStyle name="Cálculo 3 2 2 4 2 2" xfId="5403"/>
    <cellStyle name="Cálculo 3 2 2 4 2 2 2" xfId="14557"/>
    <cellStyle name="Cálculo 3 2 2 4 2 2 3" xfId="21553"/>
    <cellStyle name="Cálculo 3 2 2 4 2 2 4" xfId="24941"/>
    <cellStyle name="Cálculo 3 2 2 4 2 2 5" xfId="32448"/>
    <cellStyle name="Cálculo 3 2 2 4 2 2 6" xfId="36123"/>
    <cellStyle name="Cálculo 3 2 2 4 2 2 7" xfId="38849"/>
    <cellStyle name="Cálculo 3 2 2 4 2 2 8" xfId="40483"/>
    <cellStyle name="Cálculo 3 2 2 4 2 3" xfId="11655"/>
    <cellStyle name="Cálculo 3 2 2 4 2 4" xfId="18658"/>
    <cellStyle name="Cálculo 3 2 2 4 2 5" xfId="22941"/>
    <cellStyle name="Cálculo 3 2 2 4 2 6" xfId="26220"/>
    <cellStyle name="Cálculo 3 2 2 4 2 7" xfId="30080"/>
    <cellStyle name="Cálculo 3 2 2 4 2 8" xfId="34050"/>
    <cellStyle name="Cálculo 3 2 2 4 2 9" xfId="37612"/>
    <cellStyle name="Cálculo 3 2 2 4 3" xfId="3651"/>
    <cellStyle name="Cálculo 3 2 2 4 3 2" xfId="5404"/>
    <cellStyle name="Cálculo 3 2 2 4 3 2 2" xfId="14558"/>
    <cellStyle name="Cálculo 3 2 2 4 3 2 3" xfId="21554"/>
    <cellStyle name="Cálculo 3 2 2 4 3 2 4" xfId="17491"/>
    <cellStyle name="Cálculo 3 2 2 4 3 2 5" xfId="32449"/>
    <cellStyle name="Cálculo 3 2 2 4 3 2 6" xfId="36124"/>
    <cellStyle name="Cálculo 3 2 2 4 3 2 7" xfId="38850"/>
    <cellStyle name="Cálculo 3 2 2 4 3 2 8" xfId="40484"/>
    <cellStyle name="Cálculo 3 2 2 4 3 3" xfId="12805"/>
    <cellStyle name="Cálculo 3 2 2 4 3 4" xfId="19804"/>
    <cellStyle name="Cálculo 3 2 2 4 3 5" xfId="27998"/>
    <cellStyle name="Cálculo 3 2 2 4 3 6" xfId="19510"/>
    <cellStyle name="Cálculo 3 2 2 4 3 7" xfId="29561"/>
    <cellStyle name="Cálculo 3 2 2 4 3 8" xfId="33579"/>
    <cellStyle name="Cálculo 3 2 2 4 3 9" xfId="37247"/>
    <cellStyle name="Cálculo 3 2 2 4 4" xfId="4160"/>
    <cellStyle name="Cálculo 3 2 2 4 4 2" xfId="5405"/>
    <cellStyle name="Cálculo 3 2 2 4 4 2 2" xfId="14559"/>
    <cellStyle name="Cálculo 3 2 2 4 4 2 3" xfId="21555"/>
    <cellStyle name="Cálculo 3 2 2 4 4 2 4" xfId="26936"/>
    <cellStyle name="Cálculo 3 2 2 4 4 2 5" xfId="32450"/>
    <cellStyle name="Cálculo 3 2 2 4 4 2 6" xfId="36125"/>
    <cellStyle name="Cálculo 3 2 2 4 4 2 7" xfId="38851"/>
    <cellStyle name="Cálculo 3 2 2 4 4 2 8" xfId="40485"/>
    <cellStyle name="Cálculo 3 2 2 4 4 3" xfId="13314"/>
    <cellStyle name="Cálculo 3 2 2 4 4 4" xfId="20312"/>
    <cellStyle name="Cálculo 3 2 2 4 4 5" xfId="27752"/>
    <cellStyle name="Cálculo 3 2 2 4 4 6" xfId="29212"/>
    <cellStyle name="Cálculo 3 2 2 4 4 7" xfId="25602"/>
    <cellStyle name="Cálculo 3 2 2 4 4 8" xfId="23245"/>
    <cellStyle name="Cálculo 3 2 2 4 4 9" xfId="34861"/>
    <cellStyle name="Cálculo 3 2 2 4 5" xfId="2890"/>
    <cellStyle name="Cálculo 3 2 2 4 5 2" xfId="5406"/>
    <cellStyle name="Cálculo 3 2 2 4 5 2 2" xfId="14560"/>
    <cellStyle name="Cálculo 3 2 2 4 5 2 3" xfId="21556"/>
    <cellStyle name="Cálculo 3 2 2 4 5 2 4" xfId="17015"/>
    <cellStyle name="Cálculo 3 2 2 4 5 2 5" xfId="32451"/>
    <cellStyle name="Cálculo 3 2 2 4 5 2 6" xfId="36126"/>
    <cellStyle name="Cálculo 3 2 2 4 5 2 7" xfId="38852"/>
    <cellStyle name="Cálculo 3 2 2 4 5 2 8" xfId="40486"/>
    <cellStyle name="Cálculo 3 2 2 4 5 3" xfId="12044"/>
    <cellStyle name="Cálculo 3 2 2 4 5 4" xfId="19047"/>
    <cellStyle name="Cálculo 3 2 2 4 5 5" xfId="24660"/>
    <cellStyle name="Cálculo 3 2 2 4 5 6" xfId="28493"/>
    <cellStyle name="Cálculo 3 2 2 4 5 7" xfId="19564"/>
    <cellStyle name="Cálculo 3 2 2 4 5 8" xfId="25787"/>
    <cellStyle name="Cálculo 3 2 2 4 5 9" xfId="31306"/>
    <cellStyle name="Cálculo 3 2 2 4 6" xfId="3011"/>
    <cellStyle name="Cálculo 3 2 2 4 6 2" xfId="5407"/>
    <cellStyle name="Cálculo 3 2 2 4 6 2 2" xfId="14561"/>
    <cellStyle name="Cálculo 3 2 2 4 6 2 3" xfId="21557"/>
    <cellStyle name="Cálculo 3 2 2 4 6 2 4" xfId="26937"/>
    <cellStyle name="Cálculo 3 2 2 4 6 2 5" xfId="32452"/>
    <cellStyle name="Cálculo 3 2 2 4 6 2 6" xfId="36127"/>
    <cellStyle name="Cálculo 3 2 2 4 6 2 7" xfId="38853"/>
    <cellStyle name="Cálculo 3 2 2 4 6 2 8" xfId="40487"/>
    <cellStyle name="Cálculo 3 2 2 4 6 3" xfId="12165"/>
    <cellStyle name="Cálculo 3 2 2 4 6 4" xfId="19168"/>
    <cellStyle name="Cálculo 3 2 2 4 6 5" xfId="24695"/>
    <cellStyle name="Cálculo 3 2 2 4 6 6" xfId="29136"/>
    <cellStyle name="Cálculo 3 2 2 4 6 7" xfId="29829"/>
    <cellStyle name="Cálculo 3 2 2 4 6 8" xfId="33805"/>
    <cellStyle name="Cálculo 3 2 2 4 6 9" xfId="37367"/>
    <cellStyle name="Cálculo 3 2 2 4 7" xfId="5402"/>
    <cellStyle name="Cálculo 3 2 2 4 7 2" xfId="14556"/>
    <cellStyle name="Cálculo 3 2 2 4 7 3" xfId="21552"/>
    <cellStyle name="Cálculo 3 2 2 4 7 4" xfId="24942"/>
    <cellStyle name="Cálculo 3 2 2 4 7 5" xfId="32447"/>
    <cellStyle name="Cálculo 3 2 2 4 7 6" xfId="36122"/>
    <cellStyle name="Cálculo 3 2 2 4 7 7" xfId="38848"/>
    <cellStyle name="Cálculo 3 2 2 4 7 8" xfId="40482"/>
    <cellStyle name="Cálculo 3 2 2 4 8" xfId="10828"/>
    <cellStyle name="Cálculo 3 2 2 4 9" xfId="9167"/>
    <cellStyle name="Cálculo 3 2 2 5" xfId="2302"/>
    <cellStyle name="Cálculo 3 2 2 5 10" xfId="22593"/>
    <cellStyle name="Cálculo 3 2 2 5 11" xfId="26122"/>
    <cellStyle name="Cálculo 3 2 2 5 12" xfId="25405"/>
    <cellStyle name="Cálculo 3 2 2 5 13" xfId="34155"/>
    <cellStyle name="Cálculo 3 2 2 5 14" xfId="37717"/>
    <cellStyle name="Cálculo 3 2 2 5 2" xfId="2702"/>
    <cellStyle name="Cálculo 3 2 2 5 2 2" xfId="5409"/>
    <cellStyle name="Cálculo 3 2 2 5 2 2 2" xfId="14563"/>
    <cellStyle name="Cálculo 3 2 2 5 2 2 3" xfId="21559"/>
    <cellStyle name="Cálculo 3 2 2 5 2 2 4" xfId="26938"/>
    <cellStyle name="Cálculo 3 2 2 5 2 2 5" xfId="32454"/>
    <cellStyle name="Cálculo 3 2 2 5 2 2 6" xfId="36129"/>
    <cellStyle name="Cálculo 3 2 2 5 2 2 7" xfId="38855"/>
    <cellStyle name="Cálculo 3 2 2 5 2 2 8" xfId="40489"/>
    <cellStyle name="Cálculo 3 2 2 5 2 3" xfId="11856"/>
    <cellStyle name="Cálculo 3 2 2 5 2 4" xfId="18859"/>
    <cellStyle name="Cálculo 3 2 2 5 2 5" xfId="24625"/>
    <cellStyle name="Cálculo 3 2 2 5 2 6" xfId="26310"/>
    <cellStyle name="Cálculo 3 2 2 5 2 7" xfId="26032"/>
    <cellStyle name="Cálculo 3 2 2 5 2 8" xfId="25698"/>
    <cellStyle name="Cálculo 3 2 2 5 2 9" xfId="34826"/>
    <cellStyle name="Cálculo 3 2 2 5 3" xfId="3984"/>
    <cellStyle name="Cálculo 3 2 2 5 3 2" xfId="5410"/>
    <cellStyle name="Cálculo 3 2 2 5 3 2 2" xfId="14564"/>
    <cellStyle name="Cálculo 3 2 2 5 3 2 3" xfId="21560"/>
    <cellStyle name="Cálculo 3 2 2 5 3 2 4" xfId="26935"/>
    <cellStyle name="Cálculo 3 2 2 5 3 2 5" xfId="32455"/>
    <cellStyle name="Cálculo 3 2 2 5 3 2 6" xfId="36130"/>
    <cellStyle name="Cálculo 3 2 2 5 3 2 7" xfId="38856"/>
    <cellStyle name="Cálculo 3 2 2 5 3 2 8" xfId="40490"/>
    <cellStyle name="Cálculo 3 2 2 5 3 3" xfId="13138"/>
    <cellStyle name="Cálculo 3 2 2 5 3 4" xfId="20136"/>
    <cellStyle name="Cálculo 3 2 2 5 3 5" xfId="27833"/>
    <cellStyle name="Cálculo 3 2 2 5 3 6" xfId="28652"/>
    <cellStyle name="Cálculo 3 2 2 5 3 7" xfId="25615"/>
    <cellStyle name="Cálculo 3 2 2 5 3 8" xfId="25824"/>
    <cellStyle name="Cálculo 3 2 2 5 3 9" xfId="31259"/>
    <cellStyle name="Cálculo 3 2 2 5 4" xfId="4422"/>
    <cellStyle name="Cálculo 3 2 2 5 4 2" xfId="5411"/>
    <cellStyle name="Cálculo 3 2 2 5 4 2 2" xfId="14565"/>
    <cellStyle name="Cálculo 3 2 2 5 4 2 3" xfId="21561"/>
    <cellStyle name="Cálculo 3 2 2 5 4 2 4" xfId="24934"/>
    <cellStyle name="Cálculo 3 2 2 5 4 2 5" xfId="32456"/>
    <cellStyle name="Cálculo 3 2 2 5 4 2 6" xfId="36131"/>
    <cellStyle name="Cálculo 3 2 2 5 4 2 7" xfId="38857"/>
    <cellStyle name="Cálculo 3 2 2 5 4 2 8" xfId="40491"/>
    <cellStyle name="Cálculo 3 2 2 5 4 3" xfId="13576"/>
    <cellStyle name="Cálculo 3 2 2 5 4 4" xfId="20574"/>
    <cellStyle name="Cálculo 3 2 2 5 4 5" xfId="27624"/>
    <cellStyle name="Cálculo 3 2 2 5 4 6" xfId="25028"/>
    <cellStyle name="Cálculo 3 2 2 5 4 7" xfId="17316"/>
    <cellStyle name="Cálculo 3 2 2 5 4 8" xfId="25835"/>
    <cellStyle name="Cálculo 3 2 2 5 4 9" xfId="31246"/>
    <cellStyle name="Cálculo 3 2 2 5 5" xfId="4676"/>
    <cellStyle name="Cálculo 3 2 2 5 5 2" xfId="5412"/>
    <cellStyle name="Cálculo 3 2 2 5 5 2 2" xfId="14566"/>
    <cellStyle name="Cálculo 3 2 2 5 5 2 3" xfId="21562"/>
    <cellStyle name="Cálculo 3 2 2 5 5 2 4" xfId="26869"/>
    <cellStyle name="Cálculo 3 2 2 5 5 2 5" xfId="32457"/>
    <cellStyle name="Cálculo 3 2 2 5 5 2 6" xfId="36132"/>
    <cellStyle name="Cálculo 3 2 2 5 5 2 7" xfId="38858"/>
    <cellStyle name="Cálculo 3 2 2 5 5 2 8" xfId="40492"/>
    <cellStyle name="Cálculo 3 2 2 5 5 3" xfId="13830"/>
    <cellStyle name="Cálculo 3 2 2 5 5 4" xfId="20828"/>
    <cellStyle name="Cálculo 3 2 2 5 5 5" xfId="24778"/>
    <cellStyle name="Cálculo 3 2 2 5 5 6" xfId="17367"/>
    <cellStyle name="Cálculo 3 2 2 5 5 7" xfId="24977"/>
    <cellStyle name="Cálculo 3 2 2 5 5 8" xfId="32185"/>
    <cellStyle name="Cálculo 3 2 2 5 5 9" xfId="35860"/>
    <cellStyle name="Cálculo 3 2 2 5 6" xfId="4922"/>
    <cellStyle name="Cálculo 3 2 2 5 6 2" xfId="5413"/>
    <cellStyle name="Cálculo 3 2 2 5 6 2 2" xfId="14567"/>
    <cellStyle name="Cálculo 3 2 2 5 6 2 3" xfId="21563"/>
    <cellStyle name="Cálculo 3 2 2 5 6 2 4" xfId="18312"/>
    <cellStyle name="Cálculo 3 2 2 5 6 2 5" xfId="32458"/>
    <cellStyle name="Cálculo 3 2 2 5 6 2 6" xfId="36133"/>
    <cellStyle name="Cálculo 3 2 2 5 6 2 7" xfId="38859"/>
    <cellStyle name="Cálculo 3 2 2 5 6 2 8" xfId="40493"/>
    <cellStyle name="Cálculo 3 2 2 5 6 3" xfId="14076"/>
    <cellStyle name="Cálculo 3 2 2 5 6 4" xfId="21074"/>
    <cellStyle name="Cálculo 3 2 2 5 6 5" xfId="24812"/>
    <cellStyle name="Cálculo 3 2 2 5 6 6" xfId="24179"/>
    <cellStyle name="Cálculo 3 2 2 5 6 7" xfId="31968"/>
    <cellStyle name="Cálculo 3 2 2 5 6 8" xfId="35646"/>
    <cellStyle name="Cálculo 3 2 2 5 6 9" xfId="38557"/>
    <cellStyle name="Cálculo 3 2 2 5 7" xfId="5408"/>
    <cellStyle name="Cálculo 3 2 2 5 7 2" xfId="14562"/>
    <cellStyle name="Cálculo 3 2 2 5 7 3" xfId="21558"/>
    <cellStyle name="Cálculo 3 2 2 5 7 4" xfId="24320"/>
    <cellStyle name="Cálculo 3 2 2 5 7 5" xfId="32453"/>
    <cellStyle name="Cálculo 3 2 2 5 7 6" xfId="36128"/>
    <cellStyle name="Cálculo 3 2 2 5 7 7" xfId="38854"/>
    <cellStyle name="Cálculo 3 2 2 5 7 8" xfId="40488"/>
    <cellStyle name="Cálculo 3 2 2 5 8" xfId="11456"/>
    <cellStyle name="Cálculo 3 2 2 5 9" xfId="18459"/>
    <cellStyle name="Cálculo 3 2 2 6" xfId="1622"/>
    <cellStyle name="Cálculo 3 2 2 6 10" xfId="25968"/>
    <cellStyle name="Cálculo 3 2 2 6 11" xfId="17378"/>
    <cellStyle name="Cálculo 3 2 2 6 12" xfId="34933"/>
    <cellStyle name="Cálculo 3 2 2 6 13" xfId="38396"/>
    <cellStyle name="Cálculo 3 2 2 6 2" xfId="3278"/>
    <cellStyle name="Cálculo 3 2 2 6 2 2" xfId="5415"/>
    <cellStyle name="Cálculo 3 2 2 6 2 2 2" xfId="14569"/>
    <cellStyle name="Cálculo 3 2 2 6 2 2 3" xfId="21565"/>
    <cellStyle name="Cálculo 3 2 2 6 2 2 4" xfId="25483"/>
    <cellStyle name="Cálculo 3 2 2 6 2 2 5" xfId="32460"/>
    <cellStyle name="Cálculo 3 2 2 6 2 2 6" xfId="36135"/>
    <cellStyle name="Cálculo 3 2 2 6 2 2 7" xfId="38861"/>
    <cellStyle name="Cálculo 3 2 2 6 2 2 8" xfId="40495"/>
    <cellStyle name="Cálculo 3 2 2 6 2 3" xfId="12432"/>
    <cellStyle name="Cálculo 3 2 2 6 2 4" xfId="19434"/>
    <cellStyle name="Cálculo 3 2 2 6 2 5" xfId="28188"/>
    <cellStyle name="Cálculo 3 2 2 6 2 6" xfId="26466"/>
    <cellStyle name="Cálculo 3 2 2 6 2 7" xfId="29711"/>
    <cellStyle name="Cálculo 3 2 2 6 2 8" xfId="25856"/>
    <cellStyle name="Cálculo 3 2 2 6 2 9" xfId="31606"/>
    <cellStyle name="Cálculo 3 2 2 6 3" xfId="2953"/>
    <cellStyle name="Cálculo 3 2 2 6 3 2" xfId="5416"/>
    <cellStyle name="Cálculo 3 2 2 6 3 2 2" xfId="14570"/>
    <cellStyle name="Cálculo 3 2 2 6 3 2 3" xfId="21566"/>
    <cellStyle name="Cálculo 3 2 2 6 3 2 4" xfId="24939"/>
    <cellStyle name="Cálculo 3 2 2 6 3 2 5" xfId="32461"/>
    <cellStyle name="Cálculo 3 2 2 6 3 2 6" xfId="36136"/>
    <cellStyle name="Cálculo 3 2 2 6 3 2 7" xfId="38862"/>
    <cellStyle name="Cálculo 3 2 2 6 3 2 8" xfId="40496"/>
    <cellStyle name="Cálculo 3 2 2 6 3 3" xfId="12107"/>
    <cellStyle name="Cálculo 3 2 2 6 3 4" xfId="19110"/>
    <cellStyle name="Cálculo 3 2 2 6 3 5" xfId="28313"/>
    <cellStyle name="Cálculo 3 2 2 6 3 6" xfId="17393"/>
    <cellStyle name="Cálculo 3 2 2 6 3 7" xfId="29858"/>
    <cellStyle name="Cálculo 3 2 2 6 3 8" xfId="31107"/>
    <cellStyle name="Cálculo 3 2 2 6 3 9" xfId="34991"/>
    <cellStyle name="Cálculo 3 2 2 6 4" xfId="3059"/>
    <cellStyle name="Cálculo 3 2 2 6 4 2" xfId="5417"/>
    <cellStyle name="Cálculo 3 2 2 6 4 2 2" xfId="14571"/>
    <cellStyle name="Cálculo 3 2 2 6 4 2 3" xfId="21567"/>
    <cellStyle name="Cálculo 3 2 2 6 4 2 4" xfId="24938"/>
    <cellStyle name="Cálculo 3 2 2 6 4 2 5" xfId="32462"/>
    <cellStyle name="Cálculo 3 2 2 6 4 2 6" xfId="36137"/>
    <cellStyle name="Cálculo 3 2 2 6 4 2 7" xfId="38863"/>
    <cellStyle name="Cálculo 3 2 2 6 4 2 8" xfId="40497"/>
    <cellStyle name="Cálculo 3 2 2 6 4 3" xfId="12213"/>
    <cellStyle name="Cálculo 3 2 2 6 4 4" xfId="19216"/>
    <cellStyle name="Cálculo 3 2 2 6 4 5" xfId="24701"/>
    <cellStyle name="Cálculo 3 2 2 6 4 6" xfId="21376"/>
    <cellStyle name="Cálculo 3 2 2 6 4 7" xfId="26030"/>
    <cellStyle name="Cálculo 3 2 2 6 4 8" xfId="30890"/>
    <cellStyle name="Cálculo 3 2 2 6 4 9" xfId="35564"/>
    <cellStyle name="Cálculo 3 2 2 6 5" xfId="4296"/>
    <cellStyle name="Cálculo 3 2 2 6 5 2" xfId="5418"/>
    <cellStyle name="Cálculo 3 2 2 6 5 2 2" xfId="14572"/>
    <cellStyle name="Cálculo 3 2 2 6 5 2 3" xfId="21568"/>
    <cellStyle name="Cálculo 3 2 2 6 5 2 4" xfId="24937"/>
    <cellStyle name="Cálculo 3 2 2 6 5 2 5" xfId="32463"/>
    <cellStyle name="Cálculo 3 2 2 6 5 2 6" xfId="36138"/>
    <cellStyle name="Cálculo 3 2 2 6 5 2 7" xfId="38864"/>
    <cellStyle name="Cálculo 3 2 2 6 5 2 8" xfId="40498"/>
    <cellStyle name="Cálculo 3 2 2 6 5 3" xfId="13450"/>
    <cellStyle name="Cálculo 3 2 2 6 5 4" xfId="20448"/>
    <cellStyle name="Cálculo 3 2 2 6 5 5" xfId="27684"/>
    <cellStyle name="Cálculo 3 2 2 6 5 6" xfId="29223"/>
    <cellStyle name="Cálculo 3 2 2 6 5 7" xfId="28963"/>
    <cellStyle name="Cálculo 3 2 2 6 5 8" xfId="26545"/>
    <cellStyle name="Cálculo 3 2 2 6 5 9" xfId="22565"/>
    <cellStyle name="Cálculo 3 2 2 6 6" xfId="5414"/>
    <cellStyle name="Cálculo 3 2 2 6 6 2" xfId="14568"/>
    <cellStyle name="Cálculo 3 2 2 6 6 3" xfId="21564"/>
    <cellStyle name="Cálculo 3 2 2 6 6 4" xfId="26942"/>
    <cellStyle name="Cálculo 3 2 2 6 6 5" xfId="32459"/>
    <cellStyle name="Cálculo 3 2 2 6 6 6" xfId="36134"/>
    <cellStyle name="Cálculo 3 2 2 6 6 7" xfId="38860"/>
    <cellStyle name="Cálculo 3 2 2 6 6 8" xfId="40494"/>
    <cellStyle name="Cálculo 3 2 2 6 7" xfId="10776"/>
    <cellStyle name="Cálculo 3 2 2 6 8" xfId="16539"/>
    <cellStyle name="Cálculo 3 2 2 6 9" xfId="17365"/>
    <cellStyle name="Cálculo 3 2 2 7" xfId="2450"/>
    <cellStyle name="Cálculo 3 2 2 7 2" xfId="5419"/>
    <cellStyle name="Cálculo 3 2 2 7 2 2" xfId="14573"/>
    <cellStyle name="Cálculo 3 2 2 7 2 3" xfId="21569"/>
    <cellStyle name="Cálculo 3 2 2 7 2 4" xfId="24066"/>
    <cellStyle name="Cálculo 3 2 2 7 2 5" xfId="32464"/>
    <cellStyle name="Cálculo 3 2 2 7 2 6" xfId="36139"/>
    <cellStyle name="Cálculo 3 2 2 7 2 7" xfId="38865"/>
    <cellStyle name="Cálculo 3 2 2 7 2 8" xfId="40499"/>
    <cellStyle name="Cálculo 3 2 2 7 3" xfId="11604"/>
    <cellStyle name="Cálculo 3 2 2 7 4" xfId="18607"/>
    <cellStyle name="Cálculo 3 2 2 7 5" xfId="17987"/>
    <cellStyle name="Cálculo 3 2 2 7 6" xfId="26198"/>
    <cellStyle name="Cálculo 3 2 2 7 7" xfId="30099"/>
    <cellStyle name="Cálculo 3 2 2 7 8" xfId="31490"/>
    <cellStyle name="Cálculo 3 2 2 7 9" xfId="35200"/>
    <cellStyle name="Cálculo 3 2 2 8" xfId="2926"/>
    <cellStyle name="Cálculo 3 2 2 8 2" xfId="5420"/>
    <cellStyle name="Cálculo 3 2 2 8 2 2" xfId="14574"/>
    <cellStyle name="Cálculo 3 2 2 8 2 3" xfId="21570"/>
    <cellStyle name="Cálculo 3 2 2 8 2 4" xfId="9292"/>
    <cellStyle name="Cálculo 3 2 2 8 2 5" xfId="32465"/>
    <cellStyle name="Cálculo 3 2 2 8 2 6" xfId="36140"/>
    <cellStyle name="Cálculo 3 2 2 8 2 7" xfId="38866"/>
    <cellStyle name="Cálculo 3 2 2 8 2 8" xfId="40500"/>
    <cellStyle name="Cálculo 3 2 2 8 3" xfId="12080"/>
    <cellStyle name="Cálculo 3 2 2 8 4" xfId="19083"/>
    <cellStyle name="Cálculo 3 2 2 8 5" xfId="28310"/>
    <cellStyle name="Cálculo 3 2 2 8 6" xfId="26380"/>
    <cellStyle name="Cálculo 3 2 2 8 7" xfId="25658"/>
    <cellStyle name="Cálculo 3 2 2 8 8" xfId="17319"/>
    <cellStyle name="Cálculo 3 2 2 8 9" xfId="24400"/>
    <cellStyle name="Cálculo 3 2 2 9" xfId="3108"/>
    <cellStyle name="Cálculo 3 2 2 9 2" xfId="5421"/>
    <cellStyle name="Cálculo 3 2 2 9 2 2" xfId="14575"/>
    <cellStyle name="Cálculo 3 2 2 9 2 3" xfId="21571"/>
    <cellStyle name="Cálculo 3 2 2 9 2 4" xfId="18362"/>
    <cellStyle name="Cálculo 3 2 2 9 2 5" xfId="32466"/>
    <cellStyle name="Cálculo 3 2 2 9 2 6" xfId="36141"/>
    <cellStyle name="Cálculo 3 2 2 9 2 7" xfId="38867"/>
    <cellStyle name="Cálculo 3 2 2 9 2 8" xfId="40501"/>
    <cellStyle name="Cálculo 3 2 2 9 3" xfId="12262"/>
    <cellStyle name="Cálculo 3 2 2 9 4" xfId="19265"/>
    <cellStyle name="Cálculo 3 2 2 9 5" xfId="28269"/>
    <cellStyle name="Cálculo 3 2 2 9 6" xfId="26419"/>
    <cellStyle name="Cálculo 3 2 2 9 7" xfId="26029"/>
    <cellStyle name="Cálculo 3 2 2 9 8" xfId="33762"/>
    <cellStyle name="Cálculo 3 2 2 9 9" xfId="37324"/>
    <cellStyle name="Cálculo 3 2 20" xfId="38452"/>
    <cellStyle name="Cálculo 3 2 3" xfId="1906"/>
    <cellStyle name="Cálculo 3 2 3 10" xfId="24510"/>
    <cellStyle name="Cálculo 3 2 3 11" xfId="28470"/>
    <cellStyle name="Cálculo 3 2 3 12" xfId="27879"/>
    <cellStyle name="Cálculo 3 2 3 13" xfId="26070"/>
    <cellStyle name="Cálculo 3 2 3 14" xfId="24524"/>
    <cellStyle name="Cálculo 3 2 3 2" xfId="2571"/>
    <cellStyle name="Cálculo 3 2 3 2 2" xfId="5423"/>
    <cellStyle name="Cálculo 3 2 3 2 2 2" xfId="14577"/>
    <cellStyle name="Cálculo 3 2 3 2 2 3" xfId="21573"/>
    <cellStyle name="Cálculo 3 2 3 2 2 4" xfId="17061"/>
    <cellStyle name="Cálculo 3 2 3 2 2 5" xfId="32468"/>
    <cellStyle name="Cálculo 3 2 3 2 2 6" xfId="36143"/>
    <cellStyle name="Cálculo 3 2 3 2 2 7" xfId="38869"/>
    <cellStyle name="Cálculo 3 2 3 2 2 8" xfId="40503"/>
    <cellStyle name="Cálculo 3 2 3 2 3" xfId="11725"/>
    <cellStyle name="Cálculo 3 2 3 2 4" xfId="18728"/>
    <cellStyle name="Cálculo 3 2 3 2 5" xfId="25452"/>
    <cellStyle name="Cálculo 3 2 3 2 6" xfId="9367"/>
    <cellStyle name="Cálculo 3 2 3 2 7" xfId="18273"/>
    <cellStyle name="Cálculo 3 2 3 2 8" xfId="30882"/>
    <cellStyle name="Cálculo 3 2 3 2 9" xfId="34818"/>
    <cellStyle name="Cálculo 3 2 3 3" xfId="3776"/>
    <cellStyle name="Cálculo 3 2 3 3 2" xfId="5424"/>
    <cellStyle name="Cálculo 3 2 3 3 2 2" xfId="14578"/>
    <cellStyle name="Cálculo 3 2 3 3 2 3" xfId="21574"/>
    <cellStyle name="Cálculo 3 2 3 3 2 4" xfId="26944"/>
    <cellStyle name="Cálculo 3 2 3 3 2 5" xfId="32469"/>
    <cellStyle name="Cálculo 3 2 3 3 2 6" xfId="36144"/>
    <cellStyle name="Cálculo 3 2 3 3 2 7" xfId="38870"/>
    <cellStyle name="Cálculo 3 2 3 3 2 8" xfId="40504"/>
    <cellStyle name="Cálculo 3 2 3 3 3" xfId="12930"/>
    <cellStyle name="Cálculo 3 2 3 3 4" xfId="19929"/>
    <cellStyle name="Cálculo 3 2 3 3 5" xfId="27942"/>
    <cellStyle name="Cálculo 3 2 3 3 6" xfId="26578"/>
    <cellStyle name="Cálculo 3 2 3 3 7" xfId="21307"/>
    <cellStyle name="Cálculo 3 2 3 3 8" xfId="31148"/>
    <cellStyle name="Cálculo 3 2 3 3 9" xfId="30832"/>
    <cellStyle name="Cálculo 3 2 3 4" xfId="4266"/>
    <cellStyle name="Cálculo 3 2 3 4 2" xfId="5425"/>
    <cellStyle name="Cálculo 3 2 3 4 2 2" xfId="14579"/>
    <cellStyle name="Cálculo 3 2 3 4 2 3" xfId="21575"/>
    <cellStyle name="Cálculo 3 2 3 4 2 4" xfId="26941"/>
    <cellStyle name="Cálculo 3 2 3 4 2 5" xfId="32470"/>
    <cellStyle name="Cálculo 3 2 3 4 2 6" xfId="36145"/>
    <cellStyle name="Cálculo 3 2 3 4 2 7" xfId="38871"/>
    <cellStyle name="Cálculo 3 2 3 4 2 8" xfId="40505"/>
    <cellStyle name="Cálculo 3 2 3 4 3" xfId="13420"/>
    <cellStyle name="Cálculo 3 2 3 4 4" xfId="20418"/>
    <cellStyle name="Cálculo 3 2 3 4 5" xfId="17604"/>
    <cellStyle name="Cálculo 3 2 3 4 6" xfId="28574"/>
    <cellStyle name="Cálculo 3 2 3 4 7" xfId="27261"/>
    <cellStyle name="Cálculo 3 2 3 4 8" xfId="31704"/>
    <cellStyle name="Cálculo 3 2 3 4 9" xfId="35384"/>
    <cellStyle name="Cálculo 3 2 3 5" xfId="3693"/>
    <cellStyle name="Cálculo 3 2 3 5 2" xfId="5426"/>
    <cellStyle name="Cálculo 3 2 3 5 2 2" xfId="14580"/>
    <cellStyle name="Cálculo 3 2 3 5 2 3" xfId="21576"/>
    <cellStyle name="Cálculo 3 2 3 5 2 4" xfId="26940"/>
    <cellStyle name="Cálculo 3 2 3 5 2 5" xfId="32471"/>
    <cellStyle name="Cálculo 3 2 3 5 2 6" xfId="36146"/>
    <cellStyle name="Cálculo 3 2 3 5 2 7" xfId="38872"/>
    <cellStyle name="Cálculo 3 2 3 5 2 8" xfId="40506"/>
    <cellStyle name="Cálculo 3 2 3 5 3" xfId="12847"/>
    <cellStyle name="Cálculo 3 2 3 5 4" xfId="19846"/>
    <cellStyle name="Cálculo 3 2 3 5 5" xfId="23357"/>
    <cellStyle name="Cálculo 3 2 3 5 6" xfId="17759"/>
    <cellStyle name="Cálculo 3 2 3 5 7" xfId="29544"/>
    <cellStyle name="Cálculo 3 2 3 5 8" xfId="33567"/>
    <cellStyle name="Cálculo 3 2 3 5 9" xfId="37235"/>
    <cellStyle name="Cálculo 3 2 3 6" xfId="2893"/>
    <cellStyle name="Cálculo 3 2 3 6 2" xfId="5427"/>
    <cellStyle name="Cálculo 3 2 3 6 2 2" xfId="14581"/>
    <cellStyle name="Cálculo 3 2 3 6 2 3" xfId="21577"/>
    <cellStyle name="Cálculo 3 2 3 6 2 4" xfId="26945"/>
    <cellStyle name="Cálculo 3 2 3 6 2 5" xfId="32472"/>
    <cellStyle name="Cálculo 3 2 3 6 2 6" xfId="36147"/>
    <cellStyle name="Cálculo 3 2 3 6 2 7" xfId="38873"/>
    <cellStyle name="Cálculo 3 2 3 6 2 8" xfId="40507"/>
    <cellStyle name="Cálculo 3 2 3 6 3" xfId="12047"/>
    <cellStyle name="Cálculo 3 2 3 6 4" xfId="19050"/>
    <cellStyle name="Cálculo 3 2 3 6 5" xfId="24662"/>
    <cellStyle name="Cálculo 3 2 3 6 6" xfId="26372"/>
    <cellStyle name="Cálculo 3 2 3 6 7" xfId="17026"/>
    <cellStyle name="Cálculo 3 2 3 6 8" xfId="33864"/>
    <cellStyle name="Cálculo 3 2 3 6 9" xfId="37426"/>
    <cellStyle name="Cálculo 3 2 3 7" xfId="5422"/>
    <cellStyle name="Cálculo 3 2 3 7 2" xfId="14576"/>
    <cellStyle name="Cálculo 3 2 3 7 3" xfId="21572"/>
    <cellStyle name="Cálculo 3 2 3 7 4" xfId="26943"/>
    <cellStyle name="Cálculo 3 2 3 7 5" xfId="32467"/>
    <cellStyle name="Cálculo 3 2 3 7 6" xfId="36142"/>
    <cellStyle name="Cálculo 3 2 3 7 7" xfId="38868"/>
    <cellStyle name="Cálculo 3 2 3 7 8" xfId="40502"/>
    <cellStyle name="Cálculo 3 2 3 8" xfId="11060"/>
    <cellStyle name="Cálculo 3 2 3 9" xfId="15467"/>
    <cellStyle name="Cálculo 3 2 4" xfId="2280"/>
    <cellStyle name="Cálculo 3 2 4 10" xfId="24153"/>
    <cellStyle name="Cálculo 3 2 4 11" xfId="24060"/>
    <cellStyle name="Cálculo 3 2 4 12" xfId="30190"/>
    <cellStyle name="Cálculo 3 2 4 13" xfId="34166"/>
    <cellStyle name="Cálculo 3 2 4 14" xfId="37728"/>
    <cellStyle name="Cálculo 3 2 4 2" xfId="2680"/>
    <cellStyle name="Cálculo 3 2 4 2 2" xfId="5429"/>
    <cellStyle name="Cálculo 3 2 4 2 2 2" xfId="14583"/>
    <cellStyle name="Cálculo 3 2 4 2 2 3" xfId="21579"/>
    <cellStyle name="Cálculo 3 2 4 2 2 4" xfId="26946"/>
    <cellStyle name="Cálculo 3 2 4 2 2 5" xfId="32474"/>
    <cellStyle name="Cálculo 3 2 4 2 2 6" xfId="36149"/>
    <cellStyle name="Cálculo 3 2 4 2 2 7" xfId="38875"/>
    <cellStyle name="Cálculo 3 2 4 2 2 8" xfId="40509"/>
    <cellStyle name="Cálculo 3 2 4 2 3" xfId="11834"/>
    <cellStyle name="Cálculo 3 2 4 2 4" xfId="18837"/>
    <cellStyle name="Cálculo 3 2 4 2 5" xfId="28434"/>
    <cellStyle name="Cálculo 3 2 4 2 6" xfId="24099"/>
    <cellStyle name="Cálculo 3 2 4 2 7" xfId="29993"/>
    <cellStyle name="Cálculo 3 2 4 2 8" xfId="31519"/>
    <cellStyle name="Cálculo 3 2 4 2 9" xfId="35228"/>
    <cellStyle name="Cálculo 3 2 4 3" xfId="3962"/>
    <cellStyle name="Cálculo 3 2 4 3 2" xfId="5430"/>
    <cellStyle name="Cálculo 3 2 4 3 2 2" xfId="14584"/>
    <cellStyle name="Cálculo 3 2 4 3 2 3" xfId="21580"/>
    <cellStyle name="Cálculo 3 2 4 3 2 4" xfId="24319"/>
    <cellStyle name="Cálculo 3 2 4 3 2 5" xfId="32475"/>
    <cellStyle name="Cálculo 3 2 4 3 2 6" xfId="36150"/>
    <cellStyle name="Cálculo 3 2 4 3 2 7" xfId="38876"/>
    <cellStyle name="Cálculo 3 2 4 3 2 8" xfId="40510"/>
    <cellStyle name="Cálculo 3 2 4 3 3" xfId="13116"/>
    <cellStyle name="Cálculo 3 2 4 3 4" xfId="20114"/>
    <cellStyle name="Cálculo 3 2 4 3 5" xfId="24165"/>
    <cellStyle name="Cálculo 3 2 4 3 6" xfId="18220"/>
    <cellStyle name="Cálculo 3 2 4 3 7" xfId="27286"/>
    <cellStyle name="Cálculo 3 2 4 3 8" xfId="31866"/>
    <cellStyle name="Cálculo 3 2 4 3 9" xfId="35520"/>
    <cellStyle name="Cálculo 3 2 4 4" xfId="4400"/>
    <cellStyle name="Cálculo 3 2 4 4 2" xfId="5431"/>
    <cellStyle name="Cálculo 3 2 4 4 2 2" xfId="14585"/>
    <cellStyle name="Cálculo 3 2 4 4 2 3" xfId="21581"/>
    <cellStyle name="Cálculo 3 2 4 4 2 4" xfId="26947"/>
    <cellStyle name="Cálculo 3 2 4 4 2 5" xfId="32476"/>
    <cellStyle name="Cálculo 3 2 4 4 2 6" xfId="36151"/>
    <cellStyle name="Cálculo 3 2 4 4 2 7" xfId="38877"/>
    <cellStyle name="Cálculo 3 2 4 4 2 8" xfId="40511"/>
    <cellStyle name="Cálculo 3 2 4 4 3" xfId="13554"/>
    <cellStyle name="Cálculo 3 2 4 4 4" xfId="20552"/>
    <cellStyle name="Cálculo 3 2 4 4 5" xfId="27635"/>
    <cellStyle name="Cálculo 3 2 4 4 6" xfId="18171"/>
    <cellStyle name="Cálculo 3 2 4 4 7" xfId="31898"/>
    <cellStyle name="Cálculo 3 2 4 4 8" xfId="25847"/>
    <cellStyle name="Cálculo 3 2 4 4 9" xfId="25549"/>
    <cellStyle name="Cálculo 3 2 4 5" xfId="4654"/>
    <cellStyle name="Cálculo 3 2 4 5 2" xfId="5432"/>
    <cellStyle name="Cálculo 3 2 4 5 2 2" xfId="14586"/>
    <cellStyle name="Cálculo 3 2 4 5 2 3" xfId="21582"/>
    <cellStyle name="Cálculo 3 2 4 5 2 4" xfId="24318"/>
    <cellStyle name="Cálculo 3 2 4 5 2 5" xfId="32477"/>
    <cellStyle name="Cálculo 3 2 4 5 2 6" xfId="36152"/>
    <cellStyle name="Cálculo 3 2 4 5 2 7" xfId="38878"/>
    <cellStyle name="Cálculo 3 2 4 5 2 8" xfId="40512"/>
    <cellStyle name="Cálculo 3 2 4 5 3" xfId="13808"/>
    <cellStyle name="Cálculo 3 2 4 5 4" xfId="20806"/>
    <cellStyle name="Cálculo 3 2 4 5 5" xfId="24248"/>
    <cellStyle name="Cálculo 3 2 4 5 6" xfId="29447"/>
    <cellStyle name="Cálculo 3 2 4 5 7" xfId="10288"/>
    <cellStyle name="Cálculo 3 2 4 5 8" xfId="30963"/>
    <cellStyle name="Cálculo 3 2 4 5 9" xfId="34891"/>
    <cellStyle name="Cálculo 3 2 4 6" xfId="4900"/>
    <cellStyle name="Cálculo 3 2 4 6 2" xfId="5433"/>
    <cellStyle name="Cálculo 3 2 4 6 2 2" xfId="14587"/>
    <cellStyle name="Cálculo 3 2 4 6 2 3" xfId="21583"/>
    <cellStyle name="Cálculo 3 2 4 6 2 4" xfId="24936"/>
    <cellStyle name="Cálculo 3 2 4 6 2 5" xfId="32478"/>
    <cellStyle name="Cálculo 3 2 4 6 2 6" xfId="36153"/>
    <cellStyle name="Cálculo 3 2 4 6 2 7" xfId="38879"/>
    <cellStyle name="Cálculo 3 2 4 6 2 8" xfId="40513"/>
    <cellStyle name="Cálculo 3 2 4 6 3" xfId="14054"/>
    <cellStyle name="Cálculo 3 2 4 6 4" xfId="21052"/>
    <cellStyle name="Cálculo 3 2 4 6 5" xfId="24266"/>
    <cellStyle name="Cálculo 3 2 4 6 6" xfId="29455"/>
    <cellStyle name="Cálculo 3 2 4 6 7" xfId="31946"/>
    <cellStyle name="Cálculo 3 2 4 6 8" xfId="35624"/>
    <cellStyle name="Cálculo 3 2 4 6 9" xfId="38535"/>
    <cellStyle name="Cálculo 3 2 4 7" xfId="5428"/>
    <cellStyle name="Cálculo 3 2 4 7 2" xfId="14582"/>
    <cellStyle name="Cálculo 3 2 4 7 3" xfId="21578"/>
    <cellStyle name="Cálculo 3 2 4 7 4" xfId="22820"/>
    <cellStyle name="Cálculo 3 2 4 7 5" xfId="32473"/>
    <cellStyle name="Cálculo 3 2 4 7 6" xfId="36148"/>
    <cellStyle name="Cálculo 3 2 4 7 7" xfId="38874"/>
    <cellStyle name="Cálculo 3 2 4 7 8" xfId="40508"/>
    <cellStyle name="Cálculo 3 2 4 8" xfId="11434"/>
    <cellStyle name="Cálculo 3 2 4 9" xfId="18437"/>
    <cellStyle name="Cálculo 3 2 5" xfId="1804"/>
    <cellStyle name="Cálculo 3 2 5 10" xfId="24381"/>
    <cellStyle name="Cálculo 3 2 5 11" xfId="23052"/>
    <cellStyle name="Cálculo 3 2 5 12" xfId="25724"/>
    <cellStyle name="Cálculo 3 2 5 13" xfId="25763"/>
    <cellStyle name="Cálculo 3 2 5 14" xfId="34946"/>
    <cellStyle name="Cálculo 3 2 5 2" xfId="2548"/>
    <cellStyle name="Cálculo 3 2 5 2 2" xfId="5435"/>
    <cellStyle name="Cálculo 3 2 5 2 2 2" xfId="14589"/>
    <cellStyle name="Cálculo 3 2 5 2 2 3" xfId="21585"/>
    <cellStyle name="Cálculo 3 2 5 2 2 4" xfId="26949"/>
    <cellStyle name="Cálculo 3 2 5 2 2 5" xfId="32480"/>
    <cellStyle name="Cálculo 3 2 5 2 2 6" xfId="36155"/>
    <cellStyle name="Cálculo 3 2 5 2 2 7" xfId="38881"/>
    <cellStyle name="Cálculo 3 2 5 2 2 8" xfId="40515"/>
    <cellStyle name="Cálculo 3 2 5 2 3" xfId="11702"/>
    <cellStyle name="Cálculo 3 2 5 2 4" xfId="18705"/>
    <cellStyle name="Cálculo 3 2 5 2 5" xfId="23336"/>
    <cellStyle name="Cálculo 3 2 5 2 6" xfId="24401"/>
    <cellStyle name="Cálculo 3 2 5 2 7" xfId="30058"/>
    <cellStyle name="Cálculo 3 2 5 2 8" xfId="31498"/>
    <cellStyle name="Cálculo 3 2 5 2 9" xfId="35214"/>
    <cellStyle name="Cálculo 3 2 5 3" xfId="3722"/>
    <cellStyle name="Cálculo 3 2 5 3 2" xfId="5436"/>
    <cellStyle name="Cálculo 3 2 5 3 2 2" xfId="14590"/>
    <cellStyle name="Cálculo 3 2 5 3 2 3" xfId="21586"/>
    <cellStyle name="Cálculo 3 2 5 3 2 4" xfId="22819"/>
    <cellStyle name="Cálculo 3 2 5 3 2 5" xfId="32481"/>
    <cellStyle name="Cálculo 3 2 5 3 2 6" xfId="36156"/>
    <cellStyle name="Cálculo 3 2 5 3 2 7" xfId="38882"/>
    <cellStyle name="Cálculo 3 2 5 3 2 8" xfId="40516"/>
    <cellStyle name="Cálculo 3 2 5 3 3" xfId="12876"/>
    <cellStyle name="Cálculo 3 2 5 3 4" xfId="19875"/>
    <cellStyle name="Cálculo 3 2 5 3 5" xfId="21355"/>
    <cellStyle name="Cálculo 3 2 5 3 6" xfId="28123"/>
    <cellStyle name="Cálculo 3 2 5 3 7" xfId="25631"/>
    <cellStyle name="Cálculo 3 2 5 3 8" xfId="31635"/>
    <cellStyle name="Cálculo 3 2 5 3 9" xfId="35315"/>
    <cellStyle name="Cálculo 3 2 5 4" xfId="4226"/>
    <cellStyle name="Cálculo 3 2 5 4 2" xfId="5437"/>
    <cellStyle name="Cálculo 3 2 5 4 2 2" xfId="14591"/>
    <cellStyle name="Cálculo 3 2 5 4 2 3" xfId="21587"/>
    <cellStyle name="Cálculo 3 2 5 4 2 4" xfId="26950"/>
    <cellStyle name="Cálculo 3 2 5 4 2 5" xfId="32482"/>
    <cellStyle name="Cálculo 3 2 5 4 2 6" xfId="36157"/>
    <cellStyle name="Cálculo 3 2 5 4 2 7" xfId="38883"/>
    <cellStyle name="Cálculo 3 2 5 4 2 8" xfId="40517"/>
    <cellStyle name="Cálculo 3 2 5 4 3" xfId="13380"/>
    <cellStyle name="Cálculo 3 2 5 4 4" xfId="20378"/>
    <cellStyle name="Cálculo 3 2 5 4 5" xfId="27719"/>
    <cellStyle name="Cálculo 3 2 5 4 6" xfId="17328"/>
    <cellStyle name="Cálculo 3 2 5 4 7" xfId="17519"/>
    <cellStyle name="Cálculo 3 2 5 4 8" xfId="33358"/>
    <cellStyle name="Cálculo 3 2 5 4 9" xfId="37033"/>
    <cellStyle name="Cálculo 3 2 5 5" xfId="3868"/>
    <cellStyle name="Cálculo 3 2 5 5 2" xfId="5438"/>
    <cellStyle name="Cálculo 3 2 5 5 2 2" xfId="14592"/>
    <cellStyle name="Cálculo 3 2 5 5 2 3" xfId="21588"/>
    <cellStyle name="Cálculo 3 2 5 5 2 4" xfId="26951"/>
    <cellStyle name="Cálculo 3 2 5 5 2 5" xfId="32483"/>
    <cellStyle name="Cálculo 3 2 5 5 2 6" xfId="36158"/>
    <cellStyle name="Cálculo 3 2 5 5 2 7" xfId="38884"/>
    <cellStyle name="Cálculo 3 2 5 5 2 8" xfId="40518"/>
    <cellStyle name="Cálculo 3 2 5 5 3" xfId="13022"/>
    <cellStyle name="Cálculo 3 2 5 5 4" xfId="20021"/>
    <cellStyle name="Cálculo 3 2 5 5 5" xfId="27896"/>
    <cellStyle name="Cálculo 3 2 5 5 6" xfId="25053"/>
    <cellStyle name="Cálculo 3 2 5 5 7" xfId="25888"/>
    <cellStyle name="Cálculo 3 2 5 5 8" xfId="33484"/>
    <cellStyle name="Cálculo 3 2 5 5 9" xfId="37152"/>
    <cellStyle name="Cálculo 3 2 5 6" xfId="2855"/>
    <cellStyle name="Cálculo 3 2 5 6 2" xfId="5439"/>
    <cellStyle name="Cálculo 3 2 5 6 2 2" xfId="14593"/>
    <cellStyle name="Cálculo 3 2 5 6 2 3" xfId="21589"/>
    <cellStyle name="Cálculo 3 2 5 6 2 4" xfId="26948"/>
    <cellStyle name="Cálculo 3 2 5 6 2 5" xfId="32484"/>
    <cellStyle name="Cálculo 3 2 5 6 2 6" xfId="36159"/>
    <cellStyle name="Cálculo 3 2 5 6 2 7" xfId="38885"/>
    <cellStyle name="Cálculo 3 2 5 6 2 8" xfId="40519"/>
    <cellStyle name="Cálculo 3 2 5 6 3" xfId="12009"/>
    <cellStyle name="Cálculo 3 2 5 6 4" xfId="19012"/>
    <cellStyle name="Cálculo 3 2 5 6 5" xfId="17437"/>
    <cellStyle name="Cálculo 3 2 5 6 6" xfId="17810"/>
    <cellStyle name="Cálculo 3 2 5 6 7" xfId="29903"/>
    <cellStyle name="Cálculo 3 2 5 6 8" xfId="17771"/>
    <cellStyle name="Cálculo 3 2 5 6 9" xfId="31825"/>
    <cellStyle name="Cálculo 3 2 5 7" xfId="5434"/>
    <cellStyle name="Cálculo 3 2 5 7 2" xfId="14588"/>
    <cellStyle name="Cálculo 3 2 5 7 3" xfId="21584"/>
    <cellStyle name="Cálculo 3 2 5 7 4" xfId="19695"/>
    <cellStyle name="Cálculo 3 2 5 7 5" xfId="32479"/>
    <cellStyle name="Cálculo 3 2 5 7 6" xfId="36154"/>
    <cellStyle name="Cálculo 3 2 5 7 7" xfId="38880"/>
    <cellStyle name="Cálculo 3 2 5 7 8" xfId="40514"/>
    <cellStyle name="Cálculo 3 2 5 8" xfId="10958"/>
    <cellStyle name="Cálculo 3 2 5 9" xfId="9602"/>
    <cellStyle name="Cálculo 3 2 6" xfId="2029"/>
    <cellStyle name="Cálculo 3 2 6 10" xfId="25148"/>
    <cellStyle name="Cálculo 3 2 6 11" xfId="26043"/>
    <cellStyle name="Cálculo 3 2 6 12" xfId="30861"/>
    <cellStyle name="Cálculo 3 2 6 13" xfId="34784"/>
    <cellStyle name="Cálculo 3 2 6 14" xfId="38336"/>
    <cellStyle name="Cálculo 3 2 6 2" xfId="2574"/>
    <cellStyle name="Cálculo 3 2 6 2 2" xfId="5441"/>
    <cellStyle name="Cálculo 3 2 6 2 2 2" xfId="14595"/>
    <cellStyle name="Cálculo 3 2 6 2 2 3" xfId="21591"/>
    <cellStyle name="Cálculo 3 2 6 2 2 4" xfId="24067"/>
    <cellStyle name="Cálculo 3 2 6 2 2 5" xfId="32486"/>
    <cellStyle name="Cálculo 3 2 6 2 2 6" xfId="36161"/>
    <cellStyle name="Cálculo 3 2 6 2 2 7" xfId="38887"/>
    <cellStyle name="Cálculo 3 2 6 2 2 8" xfId="40521"/>
    <cellStyle name="Cálculo 3 2 6 2 3" xfId="11728"/>
    <cellStyle name="Cálculo 3 2 6 2 4" xfId="18731"/>
    <cellStyle name="Cálculo 3 2 6 2 5" xfId="22524"/>
    <cellStyle name="Cálculo 3 2 6 2 6" xfId="26256"/>
    <cellStyle name="Cálculo 3 2 6 2 7" xfId="21295"/>
    <cellStyle name="Cálculo 3 2 6 2 8" xfId="31085"/>
    <cellStyle name="Cálculo 3 2 6 2 9" xfId="31321"/>
    <cellStyle name="Cálculo 3 2 6 3" xfId="3806"/>
    <cellStyle name="Cálculo 3 2 6 3 2" xfId="5442"/>
    <cellStyle name="Cálculo 3 2 6 3 2 2" xfId="14596"/>
    <cellStyle name="Cálculo 3 2 6 3 2 3" xfId="21592"/>
    <cellStyle name="Cálculo 3 2 6 3 2 4" xfId="26952"/>
    <cellStyle name="Cálculo 3 2 6 3 2 5" xfId="32487"/>
    <cellStyle name="Cálculo 3 2 6 3 2 6" xfId="36162"/>
    <cellStyle name="Cálculo 3 2 6 3 2 7" xfId="38888"/>
    <cellStyle name="Cálculo 3 2 6 3 2 8" xfId="40522"/>
    <cellStyle name="Cálculo 3 2 6 3 3" xfId="12960"/>
    <cellStyle name="Cálculo 3 2 6 3 4" xfId="19959"/>
    <cellStyle name="Cálculo 3 2 6 3 5" xfId="27927"/>
    <cellStyle name="Cálculo 3 2 6 3 6" xfId="26591"/>
    <cellStyle name="Cálculo 3 2 6 3 7" xfId="17414"/>
    <cellStyle name="Cálculo 3 2 6 3 8" xfId="31648"/>
    <cellStyle name="Cálculo 3 2 6 3 9" xfId="35328"/>
    <cellStyle name="Cálculo 3 2 6 4" xfId="4282"/>
    <cellStyle name="Cálculo 3 2 6 4 2" xfId="5443"/>
    <cellStyle name="Cálculo 3 2 6 4 2 2" xfId="14597"/>
    <cellStyle name="Cálculo 3 2 6 4 2 3" xfId="21593"/>
    <cellStyle name="Cálculo 3 2 6 4 2 4" xfId="22818"/>
    <cellStyle name="Cálculo 3 2 6 4 2 5" xfId="32488"/>
    <cellStyle name="Cálculo 3 2 6 4 2 6" xfId="36163"/>
    <cellStyle name="Cálculo 3 2 6 4 2 7" xfId="38889"/>
    <cellStyle name="Cálculo 3 2 6 4 2 8" xfId="40523"/>
    <cellStyle name="Cálculo 3 2 6 4 3" xfId="13436"/>
    <cellStyle name="Cálculo 3 2 6 4 4" xfId="20434"/>
    <cellStyle name="Cálculo 3 2 6 4 5" xfId="27691"/>
    <cellStyle name="Cálculo 3 2 6 4 6" xfId="29221"/>
    <cellStyle name="Cálculo 3 2 6 4 7" xfId="22727"/>
    <cellStyle name="Cálculo 3 2 6 4 8" xfId="23243"/>
    <cellStyle name="Cálculo 3 2 6 4 9" xfId="25559"/>
    <cellStyle name="Cálculo 3 2 6 5" xfId="4556"/>
    <cellStyle name="Cálculo 3 2 6 5 2" xfId="5444"/>
    <cellStyle name="Cálculo 3 2 6 5 2 2" xfId="14598"/>
    <cellStyle name="Cálculo 3 2 6 5 2 3" xfId="21594"/>
    <cellStyle name="Cálculo 3 2 6 5 2 4" xfId="24935"/>
    <cellStyle name="Cálculo 3 2 6 5 2 5" xfId="32489"/>
    <cellStyle name="Cálculo 3 2 6 5 2 6" xfId="36164"/>
    <cellStyle name="Cálculo 3 2 6 5 2 7" xfId="38890"/>
    <cellStyle name="Cálculo 3 2 6 5 2 8" xfId="40524"/>
    <cellStyle name="Cálculo 3 2 6 5 3" xfId="13710"/>
    <cellStyle name="Cálculo 3 2 6 5 4" xfId="20708"/>
    <cellStyle name="Cálculo 3 2 6 5 5" xfId="18390"/>
    <cellStyle name="Cálculo 3 2 6 5 6" xfId="26703"/>
    <cellStyle name="Cálculo 3 2 6 5 7" xfId="26842"/>
    <cellStyle name="Cálculo 3 2 6 5 8" xfId="17864"/>
    <cellStyle name="Cálculo 3 2 6 5 9" xfId="25641"/>
    <cellStyle name="Cálculo 3 2 6 6" xfId="4806"/>
    <cellStyle name="Cálculo 3 2 6 6 2" xfId="5445"/>
    <cellStyle name="Cálculo 3 2 6 6 2 2" xfId="14599"/>
    <cellStyle name="Cálculo 3 2 6 6 2 3" xfId="21595"/>
    <cellStyle name="Cálculo 3 2 6 6 2 4" xfId="26953"/>
    <cellStyle name="Cálculo 3 2 6 6 2 5" xfId="32490"/>
    <cellStyle name="Cálculo 3 2 6 6 2 6" xfId="36165"/>
    <cellStyle name="Cálculo 3 2 6 6 2 7" xfId="38891"/>
    <cellStyle name="Cálculo 3 2 6 6 2 8" xfId="40525"/>
    <cellStyle name="Cálculo 3 2 6 6 3" xfId="13960"/>
    <cellStyle name="Cálculo 3 2 6 6 4" xfId="20958"/>
    <cellStyle name="Cálculo 3 2 6 6 5" xfId="27428"/>
    <cellStyle name="Cálculo 3 2 6 6 6" xfId="19705"/>
    <cellStyle name="Cálculo 3 2 6 6 7" xfId="28999"/>
    <cellStyle name="Cálculo 3 2 6 6 8" xfId="31189"/>
    <cellStyle name="Cálculo 3 2 6 6 9" xfId="35063"/>
    <cellStyle name="Cálculo 3 2 6 7" xfId="5440"/>
    <cellStyle name="Cálculo 3 2 6 7 2" xfId="14594"/>
    <cellStyle name="Cálculo 3 2 6 7 3" xfId="21590"/>
    <cellStyle name="Cálculo 3 2 6 7 4" xfId="9617"/>
    <cellStyle name="Cálculo 3 2 6 7 5" xfId="32485"/>
    <cellStyle name="Cálculo 3 2 6 7 6" xfId="36160"/>
    <cellStyle name="Cálculo 3 2 6 7 7" xfId="38886"/>
    <cellStyle name="Cálculo 3 2 6 7 8" xfId="40520"/>
    <cellStyle name="Cálculo 3 2 6 8" xfId="11183"/>
    <cellStyle name="Cálculo 3 2 6 9" xfId="9203"/>
    <cellStyle name="Cálculo 3 2 7" xfId="1621"/>
    <cellStyle name="Cálculo 3 2 7 10" xfId="25969"/>
    <cellStyle name="Cálculo 3 2 7 11" xfId="31011"/>
    <cellStyle name="Cálculo 3 2 7 12" xfId="31046"/>
    <cellStyle name="Cálculo 3 2 7 13" xfId="31344"/>
    <cellStyle name="Cálculo 3 2 7 2" xfId="3277"/>
    <cellStyle name="Cálculo 3 2 7 2 2" xfId="5447"/>
    <cellStyle name="Cálculo 3 2 7 2 2 2" xfId="14601"/>
    <cellStyle name="Cálculo 3 2 7 2 2 3" xfId="21597"/>
    <cellStyle name="Cálculo 3 2 7 2 2 4" xfId="26954"/>
    <cellStyle name="Cálculo 3 2 7 2 2 5" xfId="32492"/>
    <cellStyle name="Cálculo 3 2 7 2 2 6" xfId="36167"/>
    <cellStyle name="Cálculo 3 2 7 2 2 7" xfId="38893"/>
    <cellStyle name="Cálculo 3 2 7 2 2 8" xfId="40527"/>
    <cellStyle name="Cálculo 3 2 7 2 3" xfId="12431"/>
    <cellStyle name="Cálculo 3 2 7 2 4" xfId="19433"/>
    <cellStyle name="Cálculo 3 2 7 2 5" xfId="23039"/>
    <cellStyle name="Cálculo 3 2 7 2 6" xfId="28103"/>
    <cellStyle name="Cálculo 3 2 7 2 7" xfId="26494"/>
    <cellStyle name="Cálculo 3 2 7 2 8" xfId="33688"/>
    <cellStyle name="Cálculo 3 2 7 2 9" xfId="37276"/>
    <cellStyle name="Cálculo 3 2 7 3" xfId="2844"/>
    <cellStyle name="Cálculo 3 2 7 3 2" xfId="5448"/>
    <cellStyle name="Cálculo 3 2 7 3 2 2" xfId="14602"/>
    <cellStyle name="Cálculo 3 2 7 3 2 3" xfId="21598"/>
    <cellStyle name="Cálculo 3 2 7 3 2 4" xfId="26939"/>
    <cellStyle name="Cálculo 3 2 7 3 2 5" xfId="32493"/>
    <cellStyle name="Cálculo 3 2 7 3 2 6" xfId="36168"/>
    <cellStyle name="Cálculo 3 2 7 3 2 7" xfId="38894"/>
    <cellStyle name="Cálculo 3 2 7 3 2 8" xfId="40528"/>
    <cellStyle name="Cálculo 3 2 7 3 3" xfId="11998"/>
    <cellStyle name="Cálculo 3 2 7 3 4" xfId="19001"/>
    <cellStyle name="Cálculo 3 2 7 3 5" xfId="24652"/>
    <cellStyle name="Cálculo 3 2 7 3 6" xfId="17837"/>
    <cellStyle name="Cálculo 3 2 7 3 7" xfId="26505"/>
    <cellStyle name="Cálculo 3 2 7 3 8" xfId="25190"/>
    <cellStyle name="Cálculo 3 2 7 3 9" xfId="33639"/>
    <cellStyle name="Cálculo 3 2 7 4" xfId="4253"/>
    <cellStyle name="Cálculo 3 2 7 4 2" xfId="5449"/>
    <cellStyle name="Cálculo 3 2 7 4 2 2" xfId="14603"/>
    <cellStyle name="Cálculo 3 2 7 4 2 3" xfId="21599"/>
    <cellStyle name="Cálculo 3 2 7 4 2 4" xfId="26959"/>
    <cellStyle name="Cálculo 3 2 7 4 2 5" xfId="32494"/>
    <cellStyle name="Cálculo 3 2 7 4 2 6" xfId="36169"/>
    <cellStyle name="Cálculo 3 2 7 4 2 7" xfId="38895"/>
    <cellStyle name="Cálculo 3 2 7 4 2 8" xfId="40529"/>
    <cellStyle name="Cálculo 3 2 7 4 3" xfId="13407"/>
    <cellStyle name="Cálculo 3 2 7 4 4" xfId="20405"/>
    <cellStyle name="Cálculo 3 2 7 4 5" xfId="21312"/>
    <cellStyle name="Cálculo 3 2 7 4 6" xfId="24351"/>
    <cellStyle name="Cálculo 3 2 7 4 7" xfId="25599"/>
    <cellStyle name="Cálculo 3 2 7 4 8" xfId="33347"/>
    <cellStyle name="Cálculo 3 2 7 4 9" xfId="37022"/>
    <cellStyle name="Cálculo 3 2 7 5" xfId="4191"/>
    <cellStyle name="Cálculo 3 2 7 5 2" xfId="5450"/>
    <cellStyle name="Cálculo 3 2 7 5 2 2" xfId="14604"/>
    <cellStyle name="Cálculo 3 2 7 5 2 3" xfId="21600"/>
    <cellStyle name="Cálculo 3 2 7 5 2 4" xfId="24928"/>
    <cellStyle name="Cálculo 3 2 7 5 2 5" xfId="32495"/>
    <cellStyle name="Cálculo 3 2 7 5 2 6" xfId="36170"/>
    <cellStyle name="Cálculo 3 2 7 5 2 7" xfId="38896"/>
    <cellStyle name="Cálculo 3 2 7 5 2 8" xfId="40530"/>
    <cellStyle name="Cálculo 3 2 7 5 3" xfId="13345"/>
    <cellStyle name="Cálculo 3 2 7 5 4" xfId="20343"/>
    <cellStyle name="Cálculo 3 2 7 5 5" xfId="27737"/>
    <cellStyle name="Cálculo 3 2 7 5 6" xfId="28842"/>
    <cellStyle name="Cálculo 3 2 7 5 7" xfId="22444"/>
    <cellStyle name="Cálculo 3 2 7 5 8" xfId="30942"/>
    <cellStyle name="Cálculo 3 2 7 5 9" xfId="34865"/>
    <cellStyle name="Cálculo 3 2 7 6" xfId="5446"/>
    <cellStyle name="Cálculo 3 2 7 6 2" xfId="14600"/>
    <cellStyle name="Cálculo 3 2 7 6 3" xfId="21596"/>
    <cellStyle name="Cálculo 3 2 7 6 4" xfId="24316"/>
    <cellStyle name="Cálculo 3 2 7 6 5" xfId="32491"/>
    <cellStyle name="Cálculo 3 2 7 6 6" xfId="36166"/>
    <cellStyle name="Cálculo 3 2 7 6 7" xfId="38892"/>
    <cellStyle name="Cálculo 3 2 7 6 8" xfId="40526"/>
    <cellStyle name="Cálculo 3 2 7 7" xfId="10775"/>
    <cellStyle name="Cálculo 3 2 7 8" xfId="16536"/>
    <cellStyle name="Cálculo 3 2 7 9" xfId="28691"/>
    <cellStyle name="Cálculo 3 2 8" xfId="2449"/>
    <cellStyle name="Cálculo 3 2 8 2" xfId="5451"/>
    <cellStyle name="Cálculo 3 2 8 2 2" xfId="14605"/>
    <cellStyle name="Cálculo 3 2 8 2 3" xfId="21601"/>
    <cellStyle name="Cálculo 3 2 8 2 4" xfId="24933"/>
    <cellStyle name="Cálculo 3 2 8 2 5" xfId="32496"/>
    <cellStyle name="Cálculo 3 2 8 2 6" xfId="36171"/>
    <cellStyle name="Cálculo 3 2 8 2 7" xfId="38897"/>
    <cellStyle name="Cálculo 3 2 8 2 8" xfId="40531"/>
    <cellStyle name="Cálculo 3 2 8 3" xfId="11603"/>
    <cellStyle name="Cálculo 3 2 8 4" xfId="18606"/>
    <cellStyle name="Cálculo 3 2 8 5" xfId="10064"/>
    <cellStyle name="Cálculo 3 2 8 6" xfId="26189"/>
    <cellStyle name="Cálculo 3 2 8 7" xfId="25666"/>
    <cellStyle name="Cálculo 3 2 8 8" xfId="31489"/>
    <cellStyle name="Cálculo 3 2 8 9" xfId="35198"/>
    <cellStyle name="Cálculo 3 2 9" xfId="2925"/>
    <cellStyle name="Cálculo 3 2 9 2" xfId="5452"/>
    <cellStyle name="Cálculo 3 2 9 2 2" xfId="14606"/>
    <cellStyle name="Cálculo 3 2 9 2 3" xfId="21602"/>
    <cellStyle name="Cálculo 3 2 9 2 4" xfId="24061"/>
    <cellStyle name="Cálculo 3 2 9 2 5" xfId="32497"/>
    <cellStyle name="Cálculo 3 2 9 2 6" xfId="36172"/>
    <cellStyle name="Cálculo 3 2 9 2 7" xfId="38898"/>
    <cellStyle name="Cálculo 3 2 9 2 8" xfId="40532"/>
    <cellStyle name="Cálculo 3 2 9 3" xfId="12079"/>
    <cellStyle name="Cálculo 3 2 9 4" xfId="19082"/>
    <cellStyle name="Cálculo 3 2 9 5" xfId="24666"/>
    <cellStyle name="Cálculo 3 2 9 6" xfId="9606"/>
    <cellStyle name="Cálculo 3 2 9 7" xfId="19769"/>
    <cellStyle name="Cálculo 3 2 9 8" xfId="33848"/>
    <cellStyle name="Cálculo 3 2 9 9" xfId="37410"/>
    <cellStyle name="Cálculo 3 20" xfId="18313"/>
    <cellStyle name="Cálculo 3 21" xfId="31290"/>
    <cellStyle name="Cálculo 3 3" xfId="1138"/>
    <cellStyle name="Cálculo 3 3 10" xfId="25807"/>
    <cellStyle name="Cálculo 3 3 11" xfId="35085"/>
    <cellStyle name="Cálculo 3 3 12" xfId="38414"/>
    <cellStyle name="Cálculo 3 3 13" xfId="40298"/>
    <cellStyle name="Cálculo 3 3 2" xfId="2370"/>
    <cellStyle name="Cálculo 3 3 2 10" xfId="19482"/>
    <cellStyle name="Cálculo 3 3 2 11" xfId="26156"/>
    <cellStyle name="Cálculo 3 3 2 12" xfId="25674"/>
    <cellStyle name="Cálculo 3 3 2 13" xfId="31479"/>
    <cellStyle name="Cálculo 3 3 2 14" xfId="35183"/>
    <cellStyle name="Cálculo 3 3 2 2" xfId="2770"/>
    <cellStyle name="Cálculo 3 3 2 2 2" xfId="5454"/>
    <cellStyle name="Cálculo 3 3 2 2 2 2" xfId="14608"/>
    <cellStyle name="Cálculo 3 3 2 2 2 3" xfId="21604"/>
    <cellStyle name="Cálculo 3 3 2 2 2 4" xfId="10103"/>
    <cellStyle name="Cálculo 3 3 2 2 2 5" xfId="32499"/>
    <cellStyle name="Cálculo 3 3 2 2 2 6" xfId="36174"/>
    <cellStyle name="Cálculo 3 3 2 2 2 7" xfId="38900"/>
    <cellStyle name="Cálculo 3 3 2 2 2 8" xfId="40534"/>
    <cellStyle name="Cálculo 3 3 2 2 3" xfId="11924"/>
    <cellStyle name="Cálculo 3 3 2 2 4" xfId="18927"/>
    <cellStyle name="Cálculo 3 3 2 2 5" xfId="24643"/>
    <cellStyle name="Cálculo 3 3 2 2 6" xfId="18217"/>
    <cellStyle name="Cálculo 3 3 2 2 7" xfId="17824"/>
    <cellStyle name="Cálculo 3 3 2 2 8" xfId="23101"/>
    <cellStyle name="Cálculo 3 3 2 2 9" xfId="29669"/>
    <cellStyle name="Cálculo 3 3 2 3" xfId="4052"/>
    <cellStyle name="Cálculo 3 3 2 3 2" xfId="5455"/>
    <cellStyle name="Cálculo 3 3 2 3 2 2" xfId="14609"/>
    <cellStyle name="Cálculo 3 3 2 3 2 3" xfId="21605"/>
    <cellStyle name="Cálculo 3 3 2 3 2 4" xfId="10090"/>
    <cellStyle name="Cálculo 3 3 2 3 2 5" xfId="32500"/>
    <cellStyle name="Cálculo 3 3 2 3 2 6" xfId="36175"/>
    <cellStyle name="Cálculo 3 3 2 3 2 7" xfId="38901"/>
    <cellStyle name="Cálculo 3 3 2 3 2 8" xfId="40535"/>
    <cellStyle name="Cálculo 3 3 2 3 3" xfId="13206"/>
    <cellStyle name="Cálculo 3 3 2 3 4" xfId="20204"/>
    <cellStyle name="Cálculo 3 3 2 3 5" xfId="9286"/>
    <cellStyle name="Cálculo 3 3 2 3 6" xfId="9639"/>
    <cellStyle name="Cálculo 3 3 2 3 7" xfId="27281"/>
    <cellStyle name="Cálculo 3 3 2 3 8" xfId="17166"/>
    <cellStyle name="Cálculo 3 3 2 3 9" xfId="31254"/>
    <cellStyle name="Cálculo 3 3 2 4" xfId="4490"/>
    <cellStyle name="Cálculo 3 3 2 4 2" xfId="5456"/>
    <cellStyle name="Cálculo 3 3 2 4 2 2" xfId="14610"/>
    <cellStyle name="Cálculo 3 3 2 4 2 3" xfId="21606"/>
    <cellStyle name="Cálculo 3 3 2 4 2 4" xfId="9431"/>
    <cellStyle name="Cálculo 3 3 2 4 2 5" xfId="32501"/>
    <cellStyle name="Cálculo 3 3 2 4 2 6" xfId="36176"/>
    <cellStyle name="Cálculo 3 3 2 4 2 7" xfId="38902"/>
    <cellStyle name="Cálculo 3 3 2 4 2 8" xfId="40536"/>
    <cellStyle name="Cálculo 3 3 2 4 3" xfId="13644"/>
    <cellStyle name="Cálculo 3 3 2 4 4" xfId="20642"/>
    <cellStyle name="Cálculo 3 3 2 4 5" xfId="27591"/>
    <cellStyle name="Cálculo 3 3 2 4 6" xfId="28588"/>
    <cellStyle name="Cálculo 3 3 2 4 7" xfId="27994"/>
    <cellStyle name="Cálculo 3 3 2 4 8" xfId="32266"/>
    <cellStyle name="Cálculo 3 3 2 4 9" xfId="35941"/>
    <cellStyle name="Cálculo 3 3 2 5" xfId="4744"/>
    <cellStyle name="Cálculo 3 3 2 5 2" xfId="5457"/>
    <cellStyle name="Cálculo 3 3 2 5 2 2" xfId="14611"/>
    <cellStyle name="Cálculo 3 3 2 5 2 3" xfId="21607"/>
    <cellStyle name="Cálculo 3 3 2 5 2 4" xfId="26960"/>
    <cellStyle name="Cálculo 3 3 2 5 2 5" xfId="32502"/>
    <cellStyle name="Cálculo 3 3 2 5 2 6" xfId="36177"/>
    <cellStyle name="Cálculo 3 3 2 5 2 7" xfId="38903"/>
    <cellStyle name="Cálculo 3 3 2 5 2 8" xfId="40537"/>
    <cellStyle name="Cálculo 3 3 2 5 3" xfId="13898"/>
    <cellStyle name="Cálculo 3 3 2 5 4" xfId="20896"/>
    <cellStyle name="Cálculo 3 3 2 5 5" xfId="24256"/>
    <cellStyle name="Cálculo 3 3 2 5 6" xfId="28863"/>
    <cellStyle name="Cálculo 3 3 2 5 7" xfId="24980"/>
    <cellStyle name="Cálculo 3 3 2 5 8" xfId="32150"/>
    <cellStyle name="Cálculo 3 3 2 5 9" xfId="35825"/>
    <cellStyle name="Cálculo 3 3 2 6" xfId="4990"/>
    <cellStyle name="Cálculo 3 3 2 6 2" xfId="5458"/>
    <cellStyle name="Cálculo 3 3 2 6 2 2" xfId="14612"/>
    <cellStyle name="Cálculo 3 3 2 6 2 3" xfId="21608"/>
    <cellStyle name="Cálculo 3 3 2 6 2 4" xfId="26957"/>
    <cellStyle name="Cálculo 3 3 2 6 2 5" xfId="32503"/>
    <cellStyle name="Cálculo 3 3 2 6 2 6" xfId="36178"/>
    <cellStyle name="Cálculo 3 3 2 6 2 7" xfId="38904"/>
    <cellStyle name="Cálculo 3 3 2 6 2 8" xfId="40538"/>
    <cellStyle name="Cálculo 3 3 2 6 3" xfId="14144"/>
    <cellStyle name="Cálculo 3 3 2 6 4" xfId="21142"/>
    <cellStyle name="Cálculo 3 3 2 6 5" xfId="19535"/>
    <cellStyle name="Cálculo 3 3 2 6 6" xfId="19664"/>
    <cellStyle name="Cálculo 3 3 2 6 7" xfId="32036"/>
    <cellStyle name="Cálculo 3 3 2 6 8" xfId="35714"/>
    <cellStyle name="Cálculo 3 3 2 6 9" xfId="38625"/>
    <cellStyle name="Cálculo 3 3 2 7" xfId="5453"/>
    <cellStyle name="Cálculo 3 3 2 7 2" xfId="14607"/>
    <cellStyle name="Cálculo 3 3 2 7 3" xfId="21603"/>
    <cellStyle name="Cálculo 3 3 2 7 4" xfId="26958"/>
    <cellStyle name="Cálculo 3 3 2 7 5" xfId="32498"/>
    <cellStyle name="Cálculo 3 3 2 7 6" xfId="36173"/>
    <cellStyle name="Cálculo 3 3 2 7 7" xfId="38899"/>
    <cellStyle name="Cálculo 3 3 2 7 8" xfId="40533"/>
    <cellStyle name="Cálculo 3 3 2 8" xfId="11524"/>
    <cellStyle name="Cálculo 3 3 2 9" xfId="18527"/>
    <cellStyle name="Cálculo 3 3 3" xfId="2394"/>
    <cellStyle name="Cálculo 3 3 3 10" xfId="22948"/>
    <cellStyle name="Cálculo 3 3 3 11" xfId="26168"/>
    <cellStyle name="Cálculo 3 3 3 12" xfId="30135"/>
    <cellStyle name="Cálculo 3 3 3 13" xfId="30877"/>
    <cellStyle name="Cálculo 3 3 3 14" xfId="28521"/>
    <cellStyle name="Cálculo 3 3 3 2" xfId="2794"/>
    <cellStyle name="Cálculo 3 3 3 2 2" xfId="5460"/>
    <cellStyle name="Cálculo 3 3 3 2 2 2" xfId="14614"/>
    <cellStyle name="Cálculo 3 3 3 2 2 3" xfId="21610"/>
    <cellStyle name="Cálculo 3 3 3 2 2 4" xfId="26961"/>
    <cellStyle name="Cálculo 3 3 3 2 2 5" xfId="32505"/>
    <cellStyle name="Cálculo 3 3 3 2 2 6" xfId="36180"/>
    <cellStyle name="Cálculo 3 3 3 2 2 7" xfId="38906"/>
    <cellStyle name="Cálculo 3 3 3 2 2 8" xfId="40540"/>
    <cellStyle name="Cálculo 3 3 3 2 3" xfId="11948"/>
    <cellStyle name="Cálculo 3 3 3 2 4" xfId="18951"/>
    <cellStyle name="Cálculo 3 3 3 2 5" xfId="28386"/>
    <cellStyle name="Cálculo 3 3 3 2 6" xfId="27992"/>
    <cellStyle name="Cálculo 3 3 3 2 7" xfId="29936"/>
    <cellStyle name="Cálculo 3 3 3 2 8" xfId="33913"/>
    <cellStyle name="Cálculo 3 3 3 2 9" xfId="37475"/>
    <cellStyle name="Cálculo 3 3 3 3" xfId="4076"/>
    <cellStyle name="Cálculo 3 3 3 3 2" xfId="5461"/>
    <cellStyle name="Cálculo 3 3 3 3 2 2" xfId="14615"/>
    <cellStyle name="Cálculo 3 3 3 3 2 3" xfId="21611"/>
    <cellStyle name="Cálculo 3 3 3 3 2 4" xfId="24064"/>
    <cellStyle name="Cálculo 3 3 3 3 2 5" xfId="32506"/>
    <cellStyle name="Cálculo 3 3 3 3 2 6" xfId="36181"/>
    <cellStyle name="Cálculo 3 3 3 3 2 7" xfId="38907"/>
    <cellStyle name="Cálculo 3 3 3 3 2 8" xfId="40541"/>
    <cellStyle name="Cálculo 3 3 3 3 3" xfId="13230"/>
    <cellStyle name="Cálculo 3 3 3 3 4" xfId="20228"/>
    <cellStyle name="Cálculo 3 3 3 3 5" xfId="9289"/>
    <cellStyle name="Cálculo 3 3 3 3 6" xfId="26646"/>
    <cellStyle name="Cálculo 3 3 3 3 7" xfId="9304"/>
    <cellStyle name="Cálculo 3 3 3 3 8" xfId="31688"/>
    <cellStyle name="Cálculo 3 3 3 3 9" xfId="35368"/>
    <cellStyle name="Cálculo 3 3 3 4" xfId="4514"/>
    <cellStyle name="Cálculo 3 3 3 4 2" xfId="5462"/>
    <cellStyle name="Cálculo 3 3 3 4 2 2" xfId="14616"/>
    <cellStyle name="Cálculo 3 3 3 4 2 3" xfId="21612"/>
    <cellStyle name="Cálculo 3 3 3 4 2 4" xfId="26962"/>
    <cellStyle name="Cálculo 3 3 3 4 2 5" xfId="32507"/>
    <cellStyle name="Cálculo 3 3 3 4 2 6" xfId="36182"/>
    <cellStyle name="Cálculo 3 3 3 4 2 7" xfId="38908"/>
    <cellStyle name="Cálculo 3 3 3 4 2 8" xfId="40542"/>
    <cellStyle name="Cálculo 3 3 3 4 3" xfId="13668"/>
    <cellStyle name="Cálculo 3 3 3 4 4" xfId="20666"/>
    <cellStyle name="Cálculo 3 3 3 4 5" xfId="27579"/>
    <cellStyle name="Cálculo 3 3 3 4 6" xfId="29527"/>
    <cellStyle name="Cálculo 3 3 3 4 7" xfId="28023"/>
    <cellStyle name="Cálculo 3 3 3 4 8" xfId="32259"/>
    <cellStyle name="Cálculo 3 3 3 4 9" xfId="35934"/>
    <cellStyle name="Cálculo 3 3 3 5" xfId="4768"/>
    <cellStyle name="Cálculo 3 3 3 5 2" xfId="5463"/>
    <cellStyle name="Cálculo 3 3 3 5 2 2" xfId="14617"/>
    <cellStyle name="Cálculo 3 3 3 5 2 3" xfId="21613"/>
    <cellStyle name="Cálculo 3 3 3 5 2 4" xfId="24317"/>
    <cellStyle name="Cálculo 3 3 3 5 2 5" xfId="32508"/>
    <cellStyle name="Cálculo 3 3 3 5 2 6" xfId="36183"/>
    <cellStyle name="Cálculo 3 3 3 5 2 7" xfId="38909"/>
    <cellStyle name="Cálculo 3 3 3 5 2 8" xfId="40543"/>
    <cellStyle name="Cálculo 3 3 3 5 3" xfId="13922"/>
    <cellStyle name="Cálculo 3 3 3 5 4" xfId="20920"/>
    <cellStyle name="Cálculo 3 3 3 5 5" xfId="27454"/>
    <cellStyle name="Cálculo 3 3 3 5 6" xfId="28922"/>
    <cellStyle name="Cálculo 3 3 3 5 7" xfId="17452"/>
    <cellStyle name="Cálculo 3 3 3 5 8" xfId="28982"/>
    <cellStyle name="Cálculo 3 3 3 5 9" xfId="31243"/>
    <cellStyle name="Cálculo 3 3 3 6" xfId="5014"/>
    <cellStyle name="Cálculo 3 3 3 6 2" xfId="5464"/>
    <cellStyle name="Cálculo 3 3 3 6 2 2" xfId="14618"/>
    <cellStyle name="Cálculo 3 3 3 6 2 3" xfId="21614"/>
    <cellStyle name="Cálculo 3 3 3 6 2 4" xfId="26963"/>
    <cellStyle name="Cálculo 3 3 3 6 2 5" xfId="32509"/>
    <cellStyle name="Cálculo 3 3 3 6 2 6" xfId="36184"/>
    <cellStyle name="Cálculo 3 3 3 6 2 7" xfId="38910"/>
    <cellStyle name="Cálculo 3 3 3 6 2 8" xfId="40544"/>
    <cellStyle name="Cálculo 3 3 3 6 3" xfId="14168"/>
    <cellStyle name="Cálculo 3 3 3 6 4" xfId="21166"/>
    <cellStyle name="Cálculo 3 3 3 6 5" xfId="10106"/>
    <cellStyle name="Cálculo 3 3 3 6 6" xfId="24088"/>
    <cellStyle name="Cálculo 3 3 3 6 7" xfId="32060"/>
    <cellStyle name="Cálculo 3 3 3 6 8" xfId="35738"/>
    <cellStyle name="Cálculo 3 3 3 6 9" xfId="38649"/>
    <cellStyle name="Cálculo 3 3 3 7" xfId="5459"/>
    <cellStyle name="Cálculo 3 3 3 7 2" xfId="14613"/>
    <cellStyle name="Cálculo 3 3 3 7 3" xfId="21609"/>
    <cellStyle name="Cálculo 3 3 3 7 4" xfId="9470"/>
    <cellStyle name="Cálculo 3 3 3 7 5" xfId="32504"/>
    <cellStyle name="Cálculo 3 3 3 7 6" xfId="36179"/>
    <cellStyle name="Cálculo 3 3 3 7 7" xfId="38905"/>
    <cellStyle name="Cálculo 3 3 3 7 8" xfId="40539"/>
    <cellStyle name="Cálculo 3 3 3 8" xfId="11548"/>
    <cellStyle name="Cálculo 3 3 3 9" xfId="18551"/>
    <cellStyle name="Cálculo 3 3 4" xfId="2418"/>
    <cellStyle name="Cálculo 3 3 4 10" xfId="17986"/>
    <cellStyle name="Cálculo 3 3 4 11" xfId="26182"/>
    <cellStyle name="Cálculo 3 3 4 12" xfId="25670"/>
    <cellStyle name="Cálculo 3 3 4 13" xfId="31485"/>
    <cellStyle name="Cálculo 3 3 4 14" xfId="35195"/>
    <cellStyle name="Cálculo 3 3 4 2" xfId="2818"/>
    <cellStyle name="Cálculo 3 3 4 2 2" xfId="5466"/>
    <cellStyle name="Cálculo 3 3 4 2 2 2" xfId="14620"/>
    <cellStyle name="Cálculo 3 3 4 2 2 3" xfId="21616"/>
    <cellStyle name="Cálculo 3 3 4 2 2 4" xfId="24932"/>
    <cellStyle name="Cálculo 3 3 4 2 2 5" xfId="32511"/>
    <cellStyle name="Cálculo 3 3 4 2 2 6" xfId="36186"/>
    <cellStyle name="Cálculo 3 3 4 2 2 7" xfId="38912"/>
    <cellStyle name="Cálculo 3 3 4 2 2 8" xfId="40546"/>
    <cellStyle name="Cálculo 3 3 4 2 3" xfId="11972"/>
    <cellStyle name="Cálculo 3 3 4 2 4" xfId="18975"/>
    <cellStyle name="Cálculo 3 3 4 2 5" xfId="19686"/>
    <cellStyle name="Cálculo 3 3 4 2 6" xfId="19507"/>
    <cellStyle name="Cálculo 3 3 4 2 7" xfId="29925"/>
    <cellStyle name="Cálculo 3 3 4 2 8" xfId="33898"/>
    <cellStyle name="Cálculo 3 3 4 2 9" xfId="37460"/>
    <cellStyle name="Cálculo 3 3 4 3" xfId="4100"/>
    <cellStyle name="Cálculo 3 3 4 3 2" xfId="5467"/>
    <cellStyle name="Cálculo 3 3 4 3 2 2" xfId="14621"/>
    <cellStyle name="Cálculo 3 3 4 3 2 3" xfId="21617"/>
    <cellStyle name="Cálculo 3 3 4 3 2 4" xfId="26964"/>
    <cellStyle name="Cálculo 3 3 4 3 2 5" xfId="32512"/>
    <cellStyle name="Cálculo 3 3 4 3 2 6" xfId="36187"/>
    <cellStyle name="Cálculo 3 3 4 3 2 7" xfId="38913"/>
    <cellStyle name="Cálculo 3 3 4 3 2 8" xfId="40547"/>
    <cellStyle name="Cálculo 3 3 4 3 3" xfId="13254"/>
    <cellStyle name="Cálculo 3 3 4 3 4" xfId="20252"/>
    <cellStyle name="Cálculo 3 3 4 3 5" xfId="22750"/>
    <cellStyle name="Cálculo 3 3 4 3 6" xfId="28561"/>
    <cellStyle name="Cálculo 3 3 4 3 7" xfId="26085"/>
    <cellStyle name="Cálculo 3 3 4 3 8" xfId="33419"/>
    <cellStyle name="Cálculo 3 3 4 3 9" xfId="37094"/>
    <cellStyle name="Cálculo 3 3 4 4" xfId="4538"/>
    <cellStyle name="Cálculo 3 3 4 4 2" xfId="5468"/>
    <cellStyle name="Cálculo 3 3 4 4 2 2" xfId="14622"/>
    <cellStyle name="Cálculo 3 3 4 4 2 3" xfId="21618"/>
    <cellStyle name="Cálculo 3 3 4 4 2 4" xfId="26965"/>
    <cellStyle name="Cálculo 3 3 4 4 2 5" xfId="32513"/>
    <cellStyle name="Cálculo 3 3 4 4 2 6" xfId="36188"/>
    <cellStyle name="Cálculo 3 3 4 4 2 7" xfId="38914"/>
    <cellStyle name="Cálculo 3 3 4 4 2 8" xfId="40548"/>
    <cellStyle name="Cálculo 3 3 4 4 3" xfId="13692"/>
    <cellStyle name="Cálculo 3 3 4 4 4" xfId="20690"/>
    <cellStyle name="Cálculo 3 3 4 4 5" xfId="15496"/>
    <cellStyle name="Cálculo 3 3 4 4 6" xfId="22841"/>
    <cellStyle name="Cálculo 3 3 4 4 7" xfId="26463"/>
    <cellStyle name="Cálculo 3 3 4 4 8" xfId="31175"/>
    <cellStyle name="Cálculo 3 3 4 4 9" xfId="25694"/>
    <cellStyle name="Cálculo 3 3 4 5" xfId="4792"/>
    <cellStyle name="Cálculo 3 3 4 5 2" xfId="5469"/>
    <cellStyle name="Cálculo 3 3 4 5 2 2" xfId="14623"/>
    <cellStyle name="Cálculo 3 3 4 5 2 3" xfId="21619"/>
    <cellStyle name="Cálculo 3 3 4 5 2 4" xfId="17719"/>
    <cellStyle name="Cálculo 3 3 4 5 2 5" xfId="32514"/>
    <cellStyle name="Cálculo 3 3 4 5 2 6" xfId="36189"/>
    <cellStyle name="Cálculo 3 3 4 5 2 7" xfId="38915"/>
    <cellStyle name="Cálculo 3 3 4 5 2 8" xfId="40549"/>
    <cellStyle name="Cálculo 3 3 4 5 3" xfId="13946"/>
    <cellStyle name="Cálculo 3 3 4 5 4" xfId="20944"/>
    <cellStyle name="Cálculo 3 3 4 5 5" xfId="27442"/>
    <cellStyle name="Cálculo 3 3 4 5 6" xfId="17368"/>
    <cellStyle name="Cálculo 3 3 4 5 7" xfId="17787"/>
    <cellStyle name="Cálculo 3 3 4 5 8" xfId="32131"/>
    <cellStyle name="Cálculo 3 3 4 5 9" xfId="35806"/>
    <cellStyle name="Cálculo 3 3 4 6" xfId="5038"/>
    <cellStyle name="Cálculo 3 3 4 6 2" xfId="5470"/>
    <cellStyle name="Cálculo 3 3 4 6 2 2" xfId="14624"/>
    <cellStyle name="Cálculo 3 3 4 6 2 3" xfId="21620"/>
    <cellStyle name="Cálculo 3 3 4 6 2 4" xfId="26966"/>
    <cellStyle name="Cálculo 3 3 4 6 2 5" xfId="32515"/>
    <cellStyle name="Cálculo 3 3 4 6 2 6" xfId="36190"/>
    <cellStyle name="Cálculo 3 3 4 6 2 7" xfId="38916"/>
    <cellStyle name="Cálculo 3 3 4 6 2 8" xfId="40550"/>
    <cellStyle name="Cálculo 3 3 4 6 3" xfId="14192"/>
    <cellStyle name="Cálculo 3 3 4 6 4" xfId="21190"/>
    <cellStyle name="Cálculo 3 3 4 6 5" xfId="27320"/>
    <cellStyle name="Cálculo 3 3 4 6 6" xfId="9376"/>
    <cellStyle name="Cálculo 3 3 4 6 7" xfId="32084"/>
    <cellStyle name="Cálculo 3 3 4 6 8" xfId="35762"/>
    <cellStyle name="Cálculo 3 3 4 6 9" xfId="38673"/>
    <cellStyle name="Cálculo 3 3 4 7" xfId="5465"/>
    <cellStyle name="Cálculo 3 3 4 7 2" xfId="14619"/>
    <cellStyle name="Cálculo 3 3 4 7 3" xfId="21615"/>
    <cellStyle name="Cálculo 3 3 4 7 4" xfId="26956"/>
    <cellStyle name="Cálculo 3 3 4 7 5" xfId="32510"/>
    <cellStyle name="Cálculo 3 3 4 7 6" xfId="36185"/>
    <cellStyle name="Cálculo 3 3 4 7 7" xfId="38911"/>
    <cellStyle name="Cálculo 3 3 4 7 8" xfId="40545"/>
    <cellStyle name="Cálculo 3 3 4 8" xfId="11572"/>
    <cellStyle name="Cálculo 3 3 4 9" xfId="18575"/>
    <cellStyle name="Cálculo 3 3 5" xfId="2620"/>
    <cellStyle name="Cálculo 3 3 5 10" xfId="26279"/>
    <cellStyle name="Cálculo 3 3 5 11" xfId="25923"/>
    <cellStyle name="Cálculo 3 3 5 12" xfId="17170"/>
    <cellStyle name="Cálculo 3 3 5 13" xfId="34195"/>
    <cellStyle name="Cálculo 3 3 5 2" xfId="3913"/>
    <cellStyle name="Cálculo 3 3 5 2 2" xfId="5472"/>
    <cellStyle name="Cálculo 3 3 5 2 2 2" xfId="14626"/>
    <cellStyle name="Cálculo 3 3 5 2 2 3" xfId="21622"/>
    <cellStyle name="Cálculo 3 3 5 2 2 4" xfId="26967"/>
    <cellStyle name="Cálculo 3 3 5 2 2 5" xfId="32517"/>
    <cellStyle name="Cálculo 3 3 5 2 2 6" xfId="36192"/>
    <cellStyle name="Cálculo 3 3 5 2 2 7" xfId="38918"/>
    <cellStyle name="Cálculo 3 3 5 2 2 8" xfId="40552"/>
    <cellStyle name="Cálculo 3 3 5 2 3" xfId="13067"/>
    <cellStyle name="Cálculo 3 3 5 2 4" xfId="20065"/>
    <cellStyle name="Cálculo 3 3 5 2 5" xfId="27868"/>
    <cellStyle name="Cálculo 3 3 5 2 6" xfId="26615"/>
    <cellStyle name="Cálculo 3 3 5 2 7" xfId="26480"/>
    <cellStyle name="Cálculo 3 3 5 2 8" xfId="29008"/>
    <cellStyle name="Cálculo 3 3 5 2 9" xfId="35578"/>
    <cellStyle name="Cálculo 3 3 5 3" xfId="4352"/>
    <cellStyle name="Cálculo 3 3 5 3 2" xfId="5473"/>
    <cellStyle name="Cálculo 3 3 5 3 2 2" xfId="14627"/>
    <cellStyle name="Cálculo 3 3 5 3 2 3" xfId="21623"/>
    <cellStyle name="Cálculo 3 3 5 3 2 4" xfId="24065"/>
    <cellStyle name="Cálculo 3 3 5 3 2 5" xfId="32518"/>
    <cellStyle name="Cálculo 3 3 5 3 2 6" xfId="36193"/>
    <cellStyle name="Cálculo 3 3 5 3 2 7" xfId="38919"/>
    <cellStyle name="Cálculo 3 3 5 3 2 8" xfId="40553"/>
    <cellStyle name="Cálculo 3 3 5 3 3" xfId="13506"/>
    <cellStyle name="Cálculo 3 3 5 3 4" xfId="20504"/>
    <cellStyle name="Cálculo 3 3 5 3 5" xfId="9295"/>
    <cellStyle name="Cálculo 3 3 5 3 6" xfId="26692"/>
    <cellStyle name="Cálculo 3 3 5 3 7" xfId="24837"/>
    <cellStyle name="Cálculo 3 3 5 3 8" xfId="31718"/>
    <cellStyle name="Cálculo 3 3 5 3 9" xfId="35398"/>
    <cellStyle name="Cálculo 3 3 5 4" xfId="4606"/>
    <cellStyle name="Cálculo 3 3 5 4 2" xfId="5474"/>
    <cellStyle name="Cálculo 3 3 5 4 2 2" xfId="14628"/>
    <cellStyle name="Cálculo 3 3 5 4 2 3" xfId="21624"/>
    <cellStyle name="Cálculo 3 3 5 4 2 4" xfId="26968"/>
    <cellStyle name="Cálculo 3 3 5 4 2 5" xfId="32519"/>
    <cellStyle name="Cálculo 3 3 5 4 2 6" xfId="36194"/>
    <cellStyle name="Cálculo 3 3 5 4 2 7" xfId="38920"/>
    <cellStyle name="Cálculo 3 3 5 4 2 8" xfId="40554"/>
    <cellStyle name="Cálculo 3 3 5 4 3" xfId="13760"/>
    <cellStyle name="Cálculo 3 3 5 4 4" xfId="20758"/>
    <cellStyle name="Cálculo 3 3 5 4 5" xfId="27530"/>
    <cellStyle name="Cálculo 3 3 5 4 6" xfId="9703"/>
    <cellStyle name="Cálculo 3 3 5 4 7" xfId="29002"/>
    <cellStyle name="Cálculo 3 3 5 4 8" xfId="31177"/>
    <cellStyle name="Cálculo 3 3 5 4 9" xfId="25543"/>
    <cellStyle name="Cálculo 3 3 5 5" xfId="4852"/>
    <cellStyle name="Cálculo 3 3 5 5 2" xfId="5475"/>
    <cellStyle name="Cálculo 3 3 5 5 2 2" xfId="14629"/>
    <cellStyle name="Cálculo 3 3 5 5 2 3" xfId="21625"/>
    <cellStyle name="Cálculo 3 3 5 5 2 4" xfId="20051"/>
    <cellStyle name="Cálculo 3 3 5 5 2 5" xfId="32520"/>
    <cellStyle name="Cálculo 3 3 5 5 2 6" xfId="36195"/>
    <cellStyle name="Cálculo 3 3 5 5 2 7" xfId="38921"/>
    <cellStyle name="Cálculo 3 3 5 5 2 8" xfId="40555"/>
    <cellStyle name="Cálculo 3 3 5 5 3" xfId="14006"/>
    <cellStyle name="Cálculo 3 3 5 5 4" xfId="21004"/>
    <cellStyle name="Cálculo 3 3 5 5 5" xfId="24263"/>
    <cellStyle name="Cálculo 3 3 5 5 6" xfId="26768"/>
    <cellStyle name="Cálculo 3 3 5 5 7" xfId="27880"/>
    <cellStyle name="Cálculo 3 3 5 5 8" xfId="30978"/>
    <cellStyle name="Cálculo 3 3 5 5 9" xfId="30845"/>
    <cellStyle name="Cálculo 3 3 5 6" xfId="5471"/>
    <cellStyle name="Cálculo 3 3 5 6 2" xfId="14625"/>
    <cellStyle name="Cálculo 3 3 5 6 3" xfId="21621"/>
    <cellStyle name="Cálculo 3 3 5 6 4" xfId="17406"/>
    <cellStyle name="Cálculo 3 3 5 6 5" xfId="32516"/>
    <cellStyle name="Cálculo 3 3 5 6 6" xfId="36191"/>
    <cellStyle name="Cálculo 3 3 5 6 7" xfId="38917"/>
    <cellStyle name="Cálculo 3 3 5 6 8" xfId="40551"/>
    <cellStyle name="Cálculo 3 3 5 7" xfId="11774"/>
    <cellStyle name="Cálculo 3 3 5 8" xfId="18777"/>
    <cellStyle name="Cálculo 3 3 5 9" xfId="22477"/>
    <cellStyle name="Cálculo 3 3 6" xfId="2219"/>
    <cellStyle name="Cálculo 3 3 6 2" xfId="5476"/>
    <cellStyle name="Cálculo 3 3 6 2 2" xfId="14630"/>
    <cellStyle name="Cálculo 3 3 6 2 3" xfId="21626"/>
    <cellStyle name="Cálculo 3 3 6 2 4" xfId="22599"/>
    <cellStyle name="Cálculo 3 3 6 2 5" xfId="32521"/>
    <cellStyle name="Cálculo 3 3 6 2 6" xfId="36196"/>
    <cellStyle name="Cálculo 3 3 6 2 7" xfId="38922"/>
    <cellStyle name="Cálculo 3 3 6 2 8" xfId="40556"/>
    <cellStyle name="Cálculo 3 3 6 3" xfId="11373"/>
    <cellStyle name="Cálculo 3 3 6 4" xfId="18376"/>
    <cellStyle name="Cálculo 3 3 6 5" xfId="21304"/>
    <cellStyle name="Cálculo 3 3 6 6" xfId="10061"/>
    <cellStyle name="Cálculo 3 3 6 7" xfId="10035"/>
    <cellStyle name="Cálculo 3 3 6 8" xfId="34194"/>
    <cellStyle name="Cálculo 3 3 6 9" xfId="37755"/>
    <cellStyle name="Cálculo 3 3 7" xfId="10292"/>
    <cellStyle name="Cálculo 3 3 8" xfId="10097"/>
    <cellStyle name="Cálculo 3 3 9" xfId="25853"/>
    <cellStyle name="Cálculo 3 4" xfId="1139"/>
    <cellStyle name="Cálculo 3 4 10" xfId="4146"/>
    <cellStyle name="Cálculo 3 4 10 2" xfId="5477"/>
    <cellStyle name="Cálculo 3 4 10 2 2" xfId="14631"/>
    <cellStyle name="Cálculo 3 4 10 2 3" xfId="21627"/>
    <cellStyle name="Cálculo 3 4 10 2 4" xfId="26969"/>
    <cellStyle name="Cálculo 3 4 10 2 5" xfId="32522"/>
    <cellStyle name="Cálculo 3 4 10 2 6" xfId="36197"/>
    <cellStyle name="Cálculo 3 4 10 2 7" xfId="38923"/>
    <cellStyle name="Cálculo 3 4 10 2 8" xfId="40557"/>
    <cellStyle name="Cálculo 3 4 10 3" xfId="13300"/>
    <cellStyle name="Cálculo 3 4 10 4" xfId="20298"/>
    <cellStyle name="Cálculo 3 4 10 5" xfId="27759"/>
    <cellStyle name="Cálculo 3 4 10 6" xfId="23162"/>
    <cellStyle name="Cálculo 3 4 10 7" xfId="24580"/>
    <cellStyle name="Cálculo 3 4 10 8" xfId="33393"/>
    <cellStyle name="Cálculo 3 4 10 9" xfId="37068"/>
    <cellStyle name="Cálculo 3 4 11" xfId="2231"/>
    <cellStyle name="Cálculo 3 4 11 2" xfId="5478"/>
    <cellStyle name="Cálculo 3 4 11 2 2" xfId="14632"/>
    <cellStyle name="Cálculo 3 4 11 2 3" xfId="21628"/>
    <cellStyle name="Cálculo 3 4 11 2 4" xfId="19734"/>
    <cellStyle name="Cálculo 3 4 11 2 5" xfId="32523"/>
    <cellStyle name="Cálculo 3 4 11 2 6" xfId="36198"/>
    <cellStyle name="Cálculo 3 4 11 2 7" xfId="38924"/>
    <cellStyle name="Cálculo 3 4 11 2 8" xfId="40558"/>
    <cellStyle name="Cálculo 3 4 11 3" xfId="11385"/>
    <cellStyle name="Cálculo 3 4 11 4" xfId="18388"/>
    <cellStyle name="Cálculo 3 4 11 5" xfId="21291"/>
    <cellStyle name="Cálculo 3 4 11 6" xfId="22892"/>
    <cellStyle name="Cálculo 3 4 11 7" xfId="30212"/>
    <cellStyle name="Cálculo 3 4 11 8" xfId="34188"/>
    <cellStyle name="Cálculo 3 4 11 9" xfId="37750"/>
    <cellStyle name="Cálculo 3 4 12" xfId="10293"/>
    <cellStyle name="Cálculo 3 4 13" xfId="10096"/>
    <cellStyle name="Cálculo 3 4 14" xfId="25852"/>
    <cellStyle name="Cálculo 3 4 15" xfId="31220"/>
    <cellStyle name="Cálculo 3 4 16" xfId="35086"/>
    <cellStyle name="Cálculo 3 4 17" xfId="38415"/>
    <cellStyle name="Cálculo 3 4 18" xfId="40299"/>
    <cellStyle name="Cálculo 3 4 2" xfId="2354"/>
    <cellStyle name="Cálculo 3 4 2 10" xfId="10246"/>
    <cellStyle name="Cálculo 3 4 2 11" xfId="26148"/>
    <cellStyle name="Cálculo 3 4 2 12" xfId="25669"/>
    <cellStyle name="Cálculo 3 4 2 13" xfId="31477"/>
    <cellStyle name="Cálculo 3 4 2 14" xfId="35187"/>
    <cellStyle name="Cálculo 3 4 2 2" xfId="2754"/>
    <cellStyle name="Cálculo 3 4 2 2 2" xfId="5480"/>
    <cellStyle name="Cálculo 3 4 2 2 2 2" xfId="14634"/>
    <cellStyle name="Cálculo 3 4 2 2 2 3" xfId="21630"/>
    <cellStyle name="Cálculo 3 4 2 2 2 4" xfId="26973"/>
    <cellStyle name="Cálculo 3 4 2 2 2 5" xfId="32525"/>
    <cellStyle name="Cálculo 3 4 2 2 2 6" xfId="36200"/>
    <cellStyle name="Cálculo 3 4 2 2 2 7" xfId="38926"/>
    <cellStyle name="Cálculo 3 4 2 2 2 8" xfId="40560"/>
    <cellStyle name="Cálculo 3 4 2 2 3" xfId="11908"/>
    <cellStyle name="Cálculo 3 4 2 2 4" xfId="18911"/>
    <cellStyle name="Cálculo 3 4 2 2 5" xfId="28398"/>
    <cellStyle name="Cálculo 3 4 2 2 6" xfId="26338"/>
    <cellStyle name="Cálculo 3 4 2 2 7" xfId="17235"/>
    <cellStyle name="Cálculo 3 4 2 2 8" xfId="33933"/>
    <cellStyle name="Cálculo 3 4 2 2 9" xfId="37495"/>
    <cellStyle name="Cálculo 3 4 2 3" xfId="4036"/>
    <cellStyle name="Cálculo 3 4 2 3 2" xfId="5481"/>
    <cellStyle name="Cálculo 3 4 2 3 2 2" xfId="14635"/>
    <cellStyle name="Cálculo 3 4 2 3 2 3" xfId="21631"/>
    <cellStyle name="Cálculo 3 4 2 3 2 4" xfId="26955"/>
    <cellStyle name="Cálculo 3 4 2 3 2 5" xfId="32526"/>
    <cellStyle name="Cálculo 3 4 2 3 2 6" xfId="36201"/>
    <cellStyle name="Cálculo 3 4 2 3 2 7" xfId="38927"/>
    <cellStyle name="Cálculo 3 4 2 3 2 8" xfId="40561"/>
    <cellStyle name="Cálculo 3 4 2 3 3" xfId="13190"/>
    <cellStyle name="Cálculo 3 4 2 3 4" xfId="20188"/>
    <cellStyle name="Cálculo 3 4 2 3 5" xfId="27813"/>
    <cellStyle name="Cálculo 3 4 2 3 6" xfId="17880"/>
    <cellStyle name="Cálculo 3 4 2 3 7" xfId="28945"/>
    <cellStyle name="Cálculo 3 4 2 3 8" xfId="9611"/>
    <cellStyle name="Cálculo 3 4 2 3 9" xfId="21381"/>
    <cellStyle name="Cálculo 3 4 2 4" xfId="4474"/>
    <cellStyle name="Cálculo 3 4 2 4 2" xfId="5482"/>
    <cellStyle name="Cálculo 3 4 2 4 2 2" xfId="14636"/>
    <cellStyle name="Cálculo 3 4 2 4 2 3" xfId="21632"/>
    <cellStyle name="Cálculo 3 4 2 4 2 4" xfId="24931"/>
    <cellStyle name="Cálculo 3 4 2 4 2 5" xfId="32527"/>
    <cellStyle name="Cálculo 3 4 2 4 2 6" xfId="36202"/>
    <cellStyle name="Cálculo 3 4 2 4 2 7" xfId="38928"/>
    <cellStyle name="Cálculo 3 4 2 4 2 8" xfId="40562"/>
    <cellStyle name="Cálculo 3 4 2 4 3" xfId="13628"/>
    <cellStyle name="Cálculo 3 4 2 4 4" xfId="20626"/>
    <cellStyle name="Cálculo 3 4 2 4 5" xfId="22759"/>
    <cellStyle name="Cálculo 3 4 2 4 6" xfId="17748"/>
    <cellStyle name="Cálculo 3 4 2 4 7" xfId="23064"/>
    <cellStyle name="Cálculo 3 4 2 4 8" xfId="31172"/>
    <cellStyle name="Cálculo 3 4 2 4 9" xfId="35041"/>
    <cellStyle name="Cálculo 3 4 2 5" xfId="4728"/>
    <cellStyle name="Cálculo 3 4 2 5 2" xfId="5483"/>
    <cellStyle name="Cálculo 3 4 2 5 2 2" xfId="14637"/>
    <cellStyle name="Cálculo 3 4 2 5 2 3" xfId="21633"/>
    <cellStyle name="Cálculo 3 4 2 5 2 4" xfId="24930"/>
    <cellStyle name="Cálculo 3 4 2 5 2 5" xfId="32528"/>
    <cellStyle name="Cálculo 3 4 2 5 2 6" xfId="36203"/>
    <cellStyle name="Cálculo 3 4 2 5 2 7" xfId="38929"/>
    <cellStyle name="Cálculo 3 4 2 5 2 8" xfId="40563"/>
    <cellStyle name="Cálculo 3 4 2 5 3" xfId="13882"/>
    <cellStyle name="Cálculo 3 4 2 5 4" xfId="20880"/>
    <cellStyle name="Cálculo 3 4 2 5 5" xfId="27473"/>
    <cellStyle name="Cálculo 3 4 2 5 6" xfId="9462"/>
    <cellStyle name="Cálculo 3 4 2 5 7" xfId="17565"/>
    <cellStyle name="Cálculo 3 4 2 5 8" xfId="32158"/>
    <cellStyle name="Cálculo 3 4 2 5 9" xfId="35833"/>
    <cellStyle name="Cálculo 3 4 2 6" xfId="4974"/>
    <cellStyle name="Cálculo 3 4 2 6 2" xfId="5484"/>
    <cellStyle name="Cálculo 3 4 2 6 2 2" xfId="14638"/>
    <cellStyle name="Cálculo 3 4 2 6 2 3" xfId="21634"/>
    <cellStyle name="Cálculo 3 4 2 6 2 4" xfId="24063"/>
    <cellStyle name="Cálculo 3 4 2 6 2 5" xfId="32529"/>
    <cellStyle name="Cálculo 3 4 2 6 2 6" xfId="36204"/>
    <cellStyle name="Cálculo 3 4 2 6 2 7" xfId="38930"/>
    <cellStyle name="Cálculo 3 4 2 6 2 8" xfId="40564"/>
    <cellStyle name="Cálculo 3 4 2 6 3" xfId="14128"/>
    <cellStyle name="Cálculo 3 4 2 6 4" xfId="21126"/>
    <cellStyle name="Cálculo 3 4 2 6 5" xfId="27352"/>
    <cellStyle name="Cálculo 3 4 2 6 6" xfId="17449"/>
    <cellStyle name="Cálculo 3 4 2 6 7" xfId="32020"/>
    <cellStyle name="Cálculo 3 4 2 6 8" xfId="35698"/>
    <cellStyle name="Cálculo 3 4 2 6 9" xfId="38609"/>
    <cellStyle name="Cálculo 3 4 2 7" xfId="5479"/>
    <cellStyle name="Cálculo 3 4 2 7 2" xfId="14633"/>
    <cellStyle name="Cálculo 3 4 2 7 3" xfId="21629"/>
    <cellStyle name="Cálculo 3 4 2 7 4" xfId="26970"/>
    <cellStyle name="Cálculo 3 4 2 7 5" xfId="32524"/>
    <cellStyle name="Cálculo 3 4 2 7 6" xfId="36199"/>
    <cellStyle name="Cálculo 3 4 2 7 7" xfId="38925"/>
    <cellStyle name="Cálculo 3 4 2 7 8" xfId="40559"/>
    <cellStyle name="Cálculo 3 4 2 8" xfId="11508"/>
    <cellStyle name="Cálculo 3 4 2 9" xfId="18511"/>
    <cellStyle name="Cálculo 3 4 3" xfId="2382"/>
    <cellStyle name="Cálculo 3 4 3 10" xfId="17646"/>
    <cellStyle name="Cálculo 3 4 3 11" xfId="26162"/>
    <cellStyle name="Cálculo 3 4 3 12" xfId="9643"/>
    <cellStyle name="Cálculo 3 4 3 13" xfId="29627"/>
    <cellStyle name="Cálculo 3 4 3 14" xfId="33613"/>
    <cellStyle name="Cálculo 3 4 3 2" xfId="2782"/>
    <cellStyle name="Cálculo 3 4 3 2 2" xfId="5486"/>
    <cellStyle name="Cálculo 3 4 3 2 2 2" xfId="14640"/>
    <cellStyle name="Cálculo 3 4 3 2 2 3" xfId="21636"/>
    <cellStyle name="Cálculo 3 4 3 2 2 4" xfId="10236"/>
    <cellStyle name="Cálculo 3 4 3 2 2 5" xfId="32531"/>
    <cellStyle name="Cálculo 3 4 3 2 2 6" xfId="36206"/>
    <cellStyle name="Cálculo 3 4 3 2 2 7" xfId="38932"/>
    <cellStyle name="Cálculo 3 4 3 2 2 8" xfId="40566"/>
    <cellStyle name="Cálculo 3 4 3 2 3" xfId="11936"/>
    <cellStyle name="Cálculo 3 4 3 2 4" xfId="18939"/>
    <cellStyle name="Cálculo 3 4 3 2 5" xfId="18114"/>
    <cellStyle name="Cálculo 3 4 3 2 6" xfId="26346"/>
    <cellStyle name="Cálculo 3 4 3 2 7" xfId="29943"/>
    <cellStyle name="Cálculo 3 4 3 2 8" xfId="25708"/>
    <cellStyle name="Cálculo 3 4 3 2 9" xfId="31427"/>
    <cellStyle name="Cálculo 3 4 3 3" xfId="4064"/>
    <cellStyle name="Cálculo 3 4 3 3 2" xfId="5487"/>
    <cellStyle name="Cálculo 3 4 3 3 2 2" xfId="14641"/>
    <cellStyle name="Cálculo 3 4 3 3 2 3" xfId="21637"/>
    <cellStyle name="Cálculo 3 4 3 3 2 4" xfId="26974"/>
    <cellStyle name="Cálculo 3 4 3 3 2 5" xfId="32532"/>
    <cellStyle name="Cálculo 3 4 3 3 2 6" xfId="36207"/>
    <cellStyle name="Cálculo 3 4 3 3 2 7" xfId="38933"/>
    <cellStyle name="Cálculo 3 4 3 3 2 8" xfId="40567"/>
    <cellStyle name="Cálculo 3 4 3 3 3" xfId="13218"/>
    <cellStyle name="Cálculo 3 4 3 3 4" xfId="20216"/>
    <cellStyle name="Cálculo 3 4 3 3 5" xfId="17082"/>
    <cellStyle name="Cálculo 3 4 3 3 6" xfId="26643"/>
    <cellStyle name="Cálculo 3 4 3 3 7" xfId="24533"/>
    <cellStyle name="Cálculo 3 4 3 3 8" xfId="25910"/>
    <cellStyle name="Cálculo 3 4 3 3 9" xfId="33669"/>
    <cellStyle name="Cálculo 3 4 3 4" xfId="4502"/>
    <cellStyle name="Cálculo 3 4 3 4 2" xfId="5488"/>
    <cellStyle name="Cálculo 3 4 3 4 2 2" xfId="14642"/>
    <cellStyle name="Cálculo 3 4 3 4 2 3" xfId="21638"/>
    <cellStyle name="Cálculo 3 4 3 4 2 4" xfId="9334"/>
    <cellStyle name="Cálculo 3 4 3 4 2 5" xfId="32533"/>
    <cellStyle name="Cálculo 3 4 3 4 2 6" xfId="36208"/>
    <cellStyle name="Cálculo 3 4 3 4 2 7" xfId="38934"/>
    <cellStyle name="Cálculo 3 4 3 4 2 8" xfId="40568"/>
    <cellStyle name="Cálculo 3 4 3 4 3" xfId="13656"/>
    <cellStyle name="Cálculo 3 4 3 4 4" xfId="20654"/>
    <cellStyle name="Cálculo 3 4 3 4 5" xfId="27584"/>
    <cellStyle name="Cálculo 3 4 3 4 6" xfId="25021"/>
    <cellStyle name="Cálculo 3 4 3 4 7" xfId="26846"/>
    <cellStyle name="Cálculo 3 4 3 4 8" xfId="32264"/>
    <cellStyle name="Cálculo 3 4 3 4 9" xfId="35939"/>
    <cellStyle name="Cálculo 3 4 3 5" xfId="4756"/>
    <cellStyle name="Cálculo 3 4 3 5 2" xfId="5489"/>
    <cellStyle name="Cálculo 3 4 3 5 2 2" xfId="14643"/>
    <cellStyle name="Cálculo 3 4 3 5 2 3" xfId="21639"/>
    <cellStyle name="Cálculo 3 4 3 5 2 4" xfId="26975"/>
    <cellStyle name="Cálculo 3 4 3 5 2 5" xfId="32534"/>
    <cellStyle name="Cálculo 3 4 3 5 2 6" xfId="36209"/>
    <cellStyle name="Cálculo 3 4 3 5 2 7" xfId="38935"/>
    <cellStyle name="Cálculo 3 4 3 5 2 8" xfId="40569"/>
    <cellStyle name="Cálculo 3 4 3 5 3" xfId="13910"/>
    <cellStyle name="Cálculo 3 4 3 5 4" xfId="20908"/>
    <cellStyle name="Cálculo 3 4 3 5 5" xfId="24787"/>
    <cellStyle name="Cálculo 3 4 3 5 6" xfId="17193"/>
    <cellStyle name="Cálculo 3 4 3 5 7" xfId="18122"/>
    <cellStyle name="Cálculo 3 4 3 5 8" xfId="26489"/>
    <cellStyle name="Cálculo 3 4 3 5 9" xfId="33707"/>
    <cellStyle name="Cálculo 3 4 3 6" xfId="5002"/>
    <cellStyle name="Cálculo 3 4 3 6 2" xfId="5490"/>
    <cellStyle name="Cálculo 3 4 3 6 2 2" xfId="14644"/>
    <cellStyle name="Cálculo 3 4 3 6 2 3" xfId="21640"/>
    <cellStyle name="Cálculo 3 4 3 6 2 4" xfId="26972"/>
    <cellStyle name="Cálculo 3 4 3 6 2 5" xfId="32535"/>
    <cellStyle name="Cálculo 3 4 3 6 2 6" xfId="36210"/>
    <cellStyle name="Cálculo 3 4 3 6 2 7" xfId="38936"/>
    <cellStyle name="Cálculo 3 4 3 6 2 8" xfId="40570"/>
    <cellStyle name="Cálculo 3 4 3 6 3" xfId="14156"/>
    <cellStyle name="Cálculo 3 4 3 6 4" xfId="21154"/>
    <cellStyle name="Cálculo 3 4 3 6 5" xfId="27338"/>
    <cellStyle name="Cálculo 3 4 3 6 6" xfId="25508"/>
    <cellStyle name="Cálculo 3 4 3 6 7" xfId="32048"/>
    <cellStyle name="Cálculo 3 4 3 6 8" xfId="35726"/>
    <cellStyle name="Cálculo 3 4 3 6 9" xfId="38637"/>
    <cellStyle name="Cálculo 3 4 3 7" xfId="5485"/>
    <cellStyle name="Cálculo 3 4 3 7 2" xfId="14639"/>
    <cellStyle name="Cálculo 3 4 3 7 3" xfId="21635"/>
    <cellStyle name="Cálculo 3 4 3 7 4" xfId="10347"/>
    <cellStyle name="Cálculo 3 4 3 7 5" xfId="32530"/>
    <cellStyle name="Cálculo 3 4 3 7 6" xfId="36205"/>
    <cellStyle name="Cálculo 3 4 3 7 7" xfId="38931"/>
    <cellStyle name="Cálculo 3 4 3 7 8" xfId="40565"/>
    <cellStyle name="Cálculo 3 4 3 8" xfId="11536"/>
    <cellStyle name="Cálculo 3 4 3 9" xfId="18539"/>
    <cellStyle name="Cálculo 3 4 4" xfId="2406"/>
    <cellStyle name="Cálculo 3 4 4 10" xfId="10255"/>
    <cellStyle name="Cálculo 3 4 4 11" xfId="25058"/>
    <cellStyle name="Cálculo 3 4 4 12" xfId="30127"/>
    <cellStyle name="Cálculo 3 4 4 13" xfId="31076"/>
    <cellStyle name="Cálculo 3 4 4 14" xfId="34964"/>
    <cellStyle name="Cálculo 3 4 4 2" xfId="2806"/>
    <cellStyle name="Cálculo 3 4 4 2 2" xfId="5492"/>
    <cellStyle name="Cálculo 3 4 4 2 2 2" xfId="14646"/>
    <cellStyle name="Cálculo 3 4 4 2 2 3" xfId="21642"/>
    <cellStyle name="Cálculo 3 4 4 2 2 4" xfId="26976"/>
    <cellStyle name="Cálculo 3 4 4 2 2 5" xfId="32537"/>
    <cellStyle name="Cálculo 3 4 4 2 2 6" xfId="36212"/>
    <cellStyle name="Cálculo 3 4 4 2 2 7" xfId="38938"/>
    <cellStyle name="Cálculo 3 4 4 2 2 8" xfId="40572"/>
    <cellStyle name="Cálculo 3 4 4 2 3" xfId="11960"/>
    <cellStyle name="Cálculo 3 4 4 2 4" xfId="18963"/>
    <cellStyle name="Cálculo 3 4 4 2 5" xfId="28380"/>
    <cellStyle name="Cálculo 3 4 4 2 6" xfId="27893"/>
    <cellStyle name="Cálculo 3 4 4 2 7" xfId="29923"/>
    <cellStyle name="Cálculo 3 4 4 2 8" xfId="31537"/>
    <cellStyle name="Cálculo 3 4 4 2 9" xfId="35241"/>
    <cellStyle name="Cálculo 3 4 4 3" xfId="4088"/>
    <cellStyle name="Cálculo 3 4 4 3 2" xfId="5493"/>
    <cellStyle name="Cálculo 3 4 4 3 2 2" xfId="14647"/>
    <cellStyle name="Cálculo 3 4 4 3 2 3" xfId="21643"/>
    <cellStyle name="Cálculo 3 4 4 3 2 4" xfId="17720"/>
    <cellStyle name="Cálculo 3 4 4 3 2 5" xfId="32538"/>
    <cellStyle name="Cálculo 3 4 4 3 2 6" xfId="36213"/>
    <cellStyle name="Cálculo 3 4 4 3 2 7" xfId="38939"/>
    <cellStyle name="Cálculo 3 4 4 3 2 8" xfId="40573"/>
    <cellStyle name="Cálculo 3 4 4 3 3" xfId="13242"/>
    <cellStyle name="Cálculo 3 4 4 3 4" xfId="20240"/>
    <cellStyle name="Cálculo 3 4 4 3 5" xfId="23341"/>
    <cellStyle name="Cálculo 3 4 4 3 6" xfId="26649"/>
    <cellStyle name="Cálculo 3 4 4 3 7" xfId="24358"/>
    <cellStyle name="Cálculo 3 4 4 3 8" xfId="17765"/>
    <cellStyle name="Cálculo 3 4 4 3 9" xfId="35080"/>
    <cellStyle name="Cálculo 3 4 4 4" xfId="4526"/>
    <cellStyle name="Cálculo 3 4 4 4 2" xfId="5494"/>
    <cellStyle name="Cálculo 3 4 4 4 2 2" xfId="14648"/>
    <cellStyle name="Cálculo 3 4 4 4 2 3" xfId="21644"/>
    <cellStyle name="Cálculo 3 4 4 4 2 4" xfId="26977"/>
    <cellStyle name="Cálculo 3 4 4 4 2 5" xfId="32539"/>
    <cellStyle name="Cálculo 3 4 4 4 2 6" xfId="36214"/>
    <cellStyle name="Cálculo 3 4 4 4 2 7" xfId="38940"/>
    <cellStyle name="Cálculo 3 4 4 4 2 8" xfId="40574"/>
    <cellStyle name="Cálculo 3 4 4 4 3" xfId="13680"/>
    <cellStyle name="Cálculo 3 4 4 4 4" xfId="20678"/>
    <cellStyle name="Cálculo 3 4 4 4 5" xfId="24243"/>
    <cellStyle name="Cálculo 3 4 4 4 6" xfId="24343"/>
    <cellStyle name="Cálculo 3 4 4 4 7" xfId="17245"/>
    <cellStyle name="Cálculo 3 4 4 4 8" xfId="32250"/>
    <cellStyle name="Cálculo 3 4 4 4 9" xfId="35925"/>
    <cellStyle name="Cálculo 3 4 4 5" xfId="4780"/>
    <cellStyle name="Cálculo 3 4 4 5 2" xfId="5495"/>
    <cellStyle name="Cálculo 3 4 4 5 2 2" xfId="14649"/>
    <cellStyle name="Cálculo 3 4 4 5 2 3" xfId="21645"/>
    <cellStyle name="Cálculo 3 4 4 5 2 4" xfId="17405"/>
    <cellStyle name="Cálculo 3 4 4 5 2 5" xfId="32540"/>
    <cellStyle name="Cálculo 3 4 4 5 2 6" xfId="36215"/>
    <cellStyle name="Cálculo 3 4 4 5 2 7" xfId="38941"/>
    <cellStyle name="Cálculo 3 4 4 5 2 8" xfId="40575"/>
    <cellStyle name="Cálculo 3 4 4 5 3" xfId="13934"/>
    <cellStyle name="Cálculo 3 4 4 5 4" xfId="20932"/>
    <cellStyle name="Cálculo 3 4 4 5 5" xfId="27448"/>
    <cellStyle name="Cálculo 3 4 4 5 6" xfId="28865"/>
    <cellStyle name="Cálculo 3 4 4 5 7" xfId="17353"/>
    <cellStyle name="Cálculo 3 4 4 5 8" xfId="32137"/>
    <cellStyle name="Cálculo 3 4 4 5 9" xfId="35812"/>
    <cellStyle name="Cálculo 3 4 4 6" xfId="5026"/>
    <cellStyle name="Cálculo 3 4 4 6 2" xfId="5496"/>
    <cellStyle name="Cálculo 3 4 4 6 2 2" xfId="14650"/>
    <cellStyle name="Cálculo 3 4 4 6 2 3" xfId="21646"/>
    <cellStyle name="Cálculo 3 4 4 6 2 4" xfId="26978"/>
    <cellStyle name="Cálculo 3 4 4 6 2 5" xfId="32541"/>
    <cellStyle name="Cálculo 3 4 4 6 2 6" xfId="36216"/>
    <cellStyle name="Cálculo 3 4 4 6 2 7" xfId="38942"/>
    <cellStyle name="Cálculo 3 4 4 6 2 8" xfId="40576"/>
    <cellStyle name="Cálculo 3 4 4 6 3" xfId="14180"/>
    <cellStyle name="Cálculo 3 4 4 6 4" xfId="21178"/>
    <cellStyle name="Cálculo 3 4 4 6 5" xfId="27325"/>
    <cellStyle name="Cálculo 3 4 4 6 6" xfId="24330"/>
    <cellStyle name="Cálculo 3 4 4 6 7" xfId="32072"/>
    <cellStyle name="Cálculo 3 4 4 6 8" xfId="35750"/>
    <cellStyle name="Cálculo 3 4 4 6 9" xfId="38661"/>
    <cellStyle name="Cálculo 3 4 4 7" xfId="5491"/>
    <cellStyle name="Cálculo 3 4 4 7 2" xfId="14645"/>
    <cellStyle name="Cálculo 3 4 4 7 3" xfId="21641"/>
    <cellStyle name="Cálculo 3 4 4 7 4" xfId="26971"/>
    <cellStyle name="Cálculo 3 4 4 7 5" xfId="32536"/>
    <cellStyle name="Cálculo 3 4 4 7 6" xfId="36211"/>
    <cellStyle name="Cálculo 3 4 4 7 7" xfId="38937"/>
    <cellStyle name="Cálculo 3 4 4 7 8" xfId="40571"/>
    <cellStyle name="Cálculo 3 4 4 8" xfId="11560"/>
    <cellStyle name="Cálculo 3 4 4 9" xfId="18563"/>
    <cellStyle name="Cálculo 3 4 5" xfId="2430"/>
    <cellStyle name="Cálculo 3 4 5 10" xfId="25356"/>
    <cellStyle name="Cálculo 3 4 5 11" xfId="17968"/>
    <cellStyle name="Cálculo 3 4 5 12" xfId="26517"/>
    <cellStyle name="Cálculo 3 4 5 13" xfId="34092"/>
    <cellStyle name="Cálculo 3 4 5 14" xfId="37654"/>
    <cellStyle name="Cálculo 3 4 5 2" xfId="2830"/>
    <cellStyle name="Cálculo 3 4 5 2 2" xfId="5498"/>
    <cellStyle name="Cálculo 3 4 5 2 2 2" xfId="14652"/>
    <cellStyle name="Cálculo 3 4 5 2 2 3" xfId="21648"/>
    <cellStyle name="Cálculo 3 4 5 2 2 4" xfId="24929"/>
    <cellStyle name="Cálculo 3 4 5 2 2 5" xfId="32543"/>
    <cellStyle name="Cálculo 3 4 5 2 2 6" xfId="36218"/>
    <cellStyle name="Cálculo 3 4 5 2 2 7" xfId="38944"/>
    <cellStyle name="Cálculo 3 4 5 2 2 8" xfId="40578"/>
    <cellStyle name="Cálculo 3 4 5 2 3" xfId="11984"/>
    <cellStyle name="Cálculo 3 4 5 2 4" xfId="18987"/>
    <cellStyle name="Cálculo 3 4 5 2 5" xfId="28369"/>
    <cellStyle name="Cálculo 3 4 5 2 6" xfId="28490"/>
    <cellStyle name="Cálculo 3 4 5 2 7" xfId="17324"/>
    <cellStyle name="Cálculo 3 4 5 2 8" xfId="33895"/>
    <cellStyle name="Cálculo 3 4 5 2 9" xfId="37457"/>
    <cellStyle name="Cálculo 3 4 5 3" xfId="4112"/>
    <cellStyle name="Cálculo 3 4 5 3 2" xfId="5499"/>
    <cellStyle name="Cálculo 3 4 5 3 2 2" xfId="14653"/>
    <cellStyle name="Cálculo 3 4 5 3 2 3" xfId="21649"/>
    <cellStyle name="Cálculo 3 4 5 3 2 4" xfId="19698"/>
    <cellStyle name="Cálculo 3 4 5 3 2 5" xfId="32544"/>
    <cellStyle name="Cálculo 3 4 5 3 2 6" xfId="36219"/>
    <cellStyle name="Cálculo 3 4 5 3 2 7" xfId="38945"/>
    <cellStyle name="Cálculo 3 4 5 3 2 8" xfId="40579"/>
    <cellStyle name="Cálculo 3 4 5 3 3" xfId="13266"/>
    <cellStyle name="Cálculo 3 4 5 3 4" xfId="20264"/>
    <cellStyle name="Cálculo 3 4 5 3 5" xfId="24732"/>
    <cellStyle name="Cálculo 3 4 5 3 6" xfId="9317"/>
    <cellStyle name="Cálculo 3 4 5 3 7" xfId="27273"/>
    <cellStyle name="Cálculo 3 4 5 3 8" xfId="22675"/>
    <cellStyle name="Cálculo 3 4 5 3 9" xfId="30972"/>
    <cellStyle name="Cálculo 3 4 5 4" xfId="4550"/>
    <cellStyle name="Cálculo 3 4 5 4 2" xfId="5500"/>
    <cellStyle name="Cálculo 3 4 5 4 2 2" xfId="14654"/>
    <cellStyle name="Cálculo 3 4 5 4 2 3" xfId="21650"/>
    <cellStyle name="Cálculo 3 4 5 4 2 4" xfId="26980"/>
    <cellStyle name="Cálculo 3 4 5 4 2 5" xfId="32545"/>
    <cellStyle name="Cálculo 3 4 5 4 2 6" xfId="36220"/>
    <cellStyle name="Cálculo 3 4 5 4 2 7" xfId="38946"/>
    <cellStyle name="Cálculo 3 4 5 4 2 8" xfId="40580"/>
    <cellStyle name="Cálculo 3 4 5 4 3" xfId="13704"/>
    <cellStyle name="Cálculo 3 4 5 4 4" xfId="20702"/>
    <cellStyle name="Cálculo 3 4 5 4 5" xfId="27554"/>
    <cellStyle name="Cálculo 3 4 5 4 6" xfId="24101"/>
    <cellStyle name="Cálculo 3 4 5 4 7" xfId="25437"/>
    <cellStyle name="Cálculo 3 4 5 4 8" xfId="30961"/>
    <cellStyle name="Cálculo 3 4 5 4 9" xfId="30846"/>
    <cellStyle name="Cálculo 3 4 5 5" xfId="4804"/>
    <cellStyle name="Cálculo 3 4 5 5 2" xfId="5501"/>
    <cellStyle name="Cálculo 3 4 5 5 2 2" xfId="14655"/>
    <cellStyle name="Cálculo 3 4 5 5 2 3" xfId="21651"/>
    <cellStyle name="Cálculo 3 4 5 5 2 4" xfId="17721"/>
    <cellStyle name="Cálculo 3 4 5 5 2 5" xfId="32546"/>
    <cellStyle name="Cálculo 3 4 5 5 2 6" xfId="36221"/>
    <cellStyle name="Cálculo 3 4 5 5 2 7" xfId="38947"/>
    <cellStyle name="Cálculo 3 4 5 5 2 8" xfId="40581"/>
    <cellStyle name="Cálculo 3 4 5 5 3" xfId="13958"/>
    <cellStyle name="Cálculo 3 4 5 5 4" xfId="20956"/>
    <cellStyle name="Cálculo 3 4 5 5 5" xfId="24029"/>
    <cellStyle name="Cálculo 3 4 5 5 6" xfId="26754"/>
    <cellStyle name="Cálculo 3 4 5 5 7" xfId="17343"/>
    <cellStyle name="Cálculo 3 4 5 5 8" xfId="32122"/>
    <cellStyle name="Cálculo 3 4 5 5 9" xfId="35797"/>
    <cellStyle name="Cálculo 3 4 5 6" xfId="5050"/>
    <cellStyle name="Cálculo 3 4 5 6 2" xfId="5502"/>
    <cellStyle name="Cálculo 3 4 5 6 2 2" xfId="14656"/>
    <cellStyle name="Cálculo 3 4 5 6 2 3" xfId="21652"/>
    <cellStyle name="Cálculo 3 4 5 6 2 4" xfId="26981"/>
    <cellStyle name="Cálculo 3 4 5 6 2 5" xfId="32547"/>
    <cellStyle name="Cálculo 3 4 5 6 2 6" xfId="36222"/>
    <cellStyle name="Cálculo 3 4 5 6 2 7" xfId="38948"/>
    <cellStyle name="Cálculo 3 4 5 6 2 8" xfId="40582"/>
    <cellStyle name="Cálculo 3 4 5 6 3" xfId="14204"/>
    <cellStyle name="Cálculo 3 4 5 6 4" xfId="21202"/>
    <cellStyle name="Cálculo 3 4 5 6 5" xfId="27311"/>
    <cellStyle name="Cálculo 3 4 5 6 6" xfId="25004"/>
    <cellStyle name="Cálculo 3 4 5 6 7" xfId="32096"/>
    <cellStyle name="Cálculo 3 4 5 6 8" xfId="35774"/>
    <cellStyle name="Cálculo 3 4 5 6 9" xfId="38685"/>
    <cellStyle name="Cálculo 3 4 5 7" xfId="5497"/>
    <cellStyle name="Cálculo 3 4 5 7 2" xfId="14651"/>
    <cellStyle name="Cálculo 3 4 5 7 3" xfId="21647"/>
    <cellStyle name="Cálculo 3 4 5 7 4" xfId="24294"/>
    <cellStyle name="Cálculo 3 4 5 7 5" xfId="32542"/>
    <cellStyle name="Cálculo 3 4 5 7 6" xfId="36217"/>
    <cellStyle name="Cálculo 3 4 5 7 7" xfId="38943"/>
    <cellStyle name="Cálculo 3 4 5 7 8" xfId="40577"/>
    <cellStyle name="Cálculo 3 4 5 8" xfId="11584"/>
    <cellStyle name="Cálculo 3 4 5 9" xfId="18587"/>
    <cellStyle name="Cálculo 3 4 6" xfId="2632"/>
    <cellStyle name="Cálculo 3 4 6 2" xfId="5503"/>
    <cellStyle name="Cálculo 3 4 6 2 2" xfId="14657"/>
    <cellStyle name="Cálculo 3 4 6 2 3" xfId="21653"/>
    <cellStyle name="Cálculo 3 4 6 2 4" xfId="15479"/>
    <cellStyle name="Cálculo 3 4 6 2 5" xfId="32548"/>
    <cellStyle name="Cálculo 3 4 6 2 6" xfId="36223"/>
    <cellStyle name="Cálculo 3 4 6 2 7" xfId="38949"/>
    <cellStyle name="Cálculo 3 4 6 2 8" xfId="40583"/>
    <cellStyle name="Cálculo 3 4 6 3" xfId="11786"/>
    <cellStyle name="Cálculo 3 4 6 4" xfId="18789"/>
    <cellStyle name="Cálculo 3 4 6 5" xfId="21274"/>
    <cellStyle name="Cálculo 3 4 6 6" xfId="17910"/>
    <cellStyle name="Cálculo 3 4 6 7" xfId="24387"/>
    <cellStyle name="Cálculo 3 4 6 8" xfId="31516"/>
    <cellStyle name="Cálculo 3 4 6 9" xfId="35226"/>
    <cellStyle name="Cálculo 3 4 7" xfId="3200"/>
    <cellStyle name="Cálculo 3 4 7 2" xfId="5504"/>
    <cellStyle name="Cálculo 3 4 7 2 2" xfId="14658"/>
    <cellStyle name="Cálculo 3 4 7 2 3" xfId="21654"/>
    <cellStyle name="Cálculo 3 4 7 2 4" xfId="26982"/>
    <cellStyle name="Cálculo 3 4 7 2 5" xfId="32549"/>
    <cellStyle name="Cálculo 3 4 7 2 6" xfId="36224"/>
    <cellStyle name="Cálculo 3 4 7 2 7" xfId="38950"/>
    <cellStyle name="Cálculo 3 4 7 2 8" xfId="40584"/>
    <cellStyle name="Cálculo 3 4 7 3" xfId="12354"/>
    <cellStyle name="Cálculo 3 4 7 4" xfId="19357"/>
    <cellStyle name="Cálculo 3 4 7 5" xfId="9747"/>
    <cellStyle name="Cálculo 3 4 7 6" xfId="28096"/>
    <cellStyle name="Cálculo 3 4 7 7" xfId="29733"/>
    <cellStyle name="Cálculo 3 4 7 8" xfId="31588"/>
    <cellStyle name="Cálculo 3 4 7 9" xfId="35297"/>
    <cellStyle name="Cálculo 3 4 8" xfId="3705"/>
    <cellStyle name="Cálculo 3 4 8 2" xfId="5505"/>
    <cellStyle name="Cálculo 3 4 8 2 2" xfId="14659"/>
    <cellStyle name="Cálculo 3 4 8 2 3" xfId="21655"/>
    <cellStyle name="Cálculo 3 4 8 2 4" xfId="26979"/>
    <cellStyle name="Cálculo 3 4 8 2 5" xfId="32550"/>
    <cellStyle name="Cálculo 3 4 8 2 6" xfId="36225"/>
    <cellStyle name="Cálculo 3 4 8 2 7" xfId="38951"/>
    <cellStyle name="Cálculo 3 4 8 2 8" xfId="40585"/>
    <cellStyle name="Cálculo 3 4 8 3" xfId="12859"/>
    <cellStyle name="Cálculo 3 4 8 4" xfId="19858"/>
    <cellStyle name="Cálculo 3 4 8 5" xfId="27977"/>
    <cellStyle name="Cálculo 3 4 8 6" xfId="28812"/>
    <cellStyle name="Cálculo 3 4 8 7" xfId="26010"/>
    <cellStyle name="Cálculo 3 4 8 8" xfId="23032"/>
    <cellStyle name="Cálculo 3 4 8 9" xfId="34842"/>
    <cellStyle name="Cálculo 3 4 9" xfId="3861"/>
    <cellStyle name="Cálculo 3 4 9 2" xfId="5506"/>
    <cellStyle name="Cálculo 3 4 9 2 2" xfId="14660"/>
    <cellStyle name="Cálculo 3 4 9 2 3" xfId="21656"/>
    <cellStyle name="Cálculo 3 4 9 2 4" xfId="24922"/>
    <cellStyle name="Cálculo 3 4 9 2 5" xfId="32551"/>
    <cellStyle name="Cálculo 3 4 9 2 6" xfId="36226"/>
    <cellStyle name="Cálculo 3 4 9 2 7" xfId="38952"/>
    <cellStyle name="Cálculo 3 4 9 2 8" xfId="40586"/>
    <cellStyle name="Cálculo 3 4 9 3" xfId="13015"/>
    <cellStyle name="Cálculo 3 4 9 4" xfId="20014"/>
    <cellStyle name="Cálculo 3 4 9 5" xfId="27894"/>
    <cellStyle name="Cálculo 3 4 9 6" xfId="26596"/>
    <cellStyle name="Cálculo 3 4 9 7" xfId="28036"/>
    <cellStyle name="Cálculo 3 4 9 8" xfId="33487"/>
    <cellStyle name="Cálculo 3 4 9 9" xfId="37155"/>
    <cellStyle name="Cálculo 3 5" xfId="1683"/>
    <cellStyle name="Cálculo 3 5 10" xfId="28659"/>
    <cellStyle name="Cálculo 3 5 11" xfId="17764"/>
    <cellStyle name="Cálculo 3 5 12" xfId="23185"/>
    <cellStyle name="Cálculo 3 5 13" xfId="34911"/>
    <cellStyle name="Cálculo 3 5 14" xfId="38374"/>
    <cellStyle name="Cálculo 3 5 2" xfId="2510"/>
    <cellStyle name="Cálculo 3 5 2 2" xfId="5508"/>
    <cellStyle name="Cálculo 3 5 2 2 2" xfId="14662"/>
    <cellStyle name="Cálculo 3 5 2 2 3" xfId="21658"/>
    <cellStyle name="Cálculo 3 5 2 2 4" xfId="26983"/>
    <cellStyle name="Cálculo 3 5 2 2 5" xfId="32553"/>
    <cellStyle name="Cálculo 3 5 2 2 6" xfId="36228"/>
    <cellStyle name="Cálculo 3 5 2 2 7" xfId="38954"/>
    <cellStyle name="Cálculo 3 5 2 2 8" xfId="40588"/>
    <cellStyle name="Cálculo 3 5 2 3" xfId="11664"/>
    <cellStyle name="Cálculo 3 5 2 4" xfId="18667"/>
    <cellStyle name="Cálculo 3 5 2 5" xfId="17912"/>
    <cellStyle name="Cálculo 3 5 2 6" xfId="26225"/>
    <cellStyle name="Cálculo 3 5 2 7" xfId="29012"/>
    <cellStyle name="Cálculo 3 5 2 8" xfId="25773"/>
    <cellStyle name="Cálculo 3 5 2 9" xfId="34969"/>
    <cellStyle name="Cálculo 3 5 3" xfId="3660"/>
    <cellStyle name="Cálculo 3 5 3 2" xfId="5509"/>
    <cellStyle name="Cálculo 3 5 3 2 2" xfId="14663"/>
    <cellStyle name="Cálculo 3 5 3 2 3" xfId="21659"/>
    <cellStyle name="Cálculo 3 5 3 2 4" xfId="26985"/>
    <cellStyle name="Cálculo 3 5 3 2 5" xfId="32554"/>
    <cellStyle name="Cálculo 3 5 3 2 6" xfId="36229"/>
    <cellStyle name="Cálculo 3 5 3 2 7" xfId="38955"/>
    <cellStyle name="Cálculo 3 5 3 2 8" xfId="40589"/>
    <cellStyle name="Cálculo 3 5 3 3" xfId="12814"/>
    <cellStyle name="Cálculo 3 5 3 4" xfId="19813"/>
    <cellStyle name="Cálculo 3 5 3 5" xfId="27999"/>
    <cellStyle name="Cálculo 3 5 3 6" xfId="17834"/>
    <cellStyle name="Cálculo 3 5 3 7" xfId="29560"/>
    <cellStyle name="Cálculo 3 5 3 8" xfId="31627"/>
    <cellStyle name="Cálculo 3 5 3 9" xfId="35306"/>
    <cellStyle name="Cálculo 3 5 4" xfId="4169"/>
    <cellStyle name="Cálculo 3 5 4 2" xfId="5510"/>
    <cellStyle name="Cálculo 3 5 4 2 2" xfId="14664"/>
    <cellStyle name="Cálculo 3 5 4 2 3" xfId="21660"/>
    <cellStyle name="Cálculo 3 5 4 2 4" xfId="26984"/>
    <cellStyle name="Cálculo 3 5 4 2 5" xfId="32555"/>
    <cellStyle name="Cálculo 3 5 4 2 6" xfId="36230"/>
    <cellStyle name="Cálculo 3 5 4 2 7" xfId="38956"/>
    <cellStyle name="Cálculo 3 5 4 2 8" xfId="40590"/>
    <cellStyle name="Cálculo 3 5 4 3" xfId="13323"/>
    <cellStyle name="Cálculo 3 5 4 4" xfId="20321"/>
    <cellStyle name="Cálculo 3 5 4 5" xfId="21311"/>
    <cellStyle name="Cálculo 3 5 4 6" xfId="18326"/>
    <cellStyle name="Cálculo 3 5 4 7" xfId="22797"/>
    <cellStyle name="Cálculo 3 5 4 8" xfId="23023"/>
    <cellStyle name="Cálculo 3 5 4 9" xfId="30325"/>
    <cellStyle name="Cálculo 3 5 5" xfId="3078"/>
    <cellStyle name="Cálculo 3 5 5 2" xfId="5511"/>
    <cellStyle name="Cálculo 3 5 5 2 2" xfId="14665"/>
    <cellStyle name="Cálculo 3 5 5 2 3" xfId="21661"/>
    <cellStyle name="Cálculo 3 5 5 2 4" xfId="9433"/>
    <cellStyle name="Cálculo 3 5 5 2 5" xfId="32556"/>
    <cellStyle name="Cálculo 3 5 5 2 6" xfId="36231"/>
    <cellStyle name="Cálculo 3 5 5 2 7" xfId="38957"/>
    <cellStyle name="Cálculo 3 5 5 2 8" xfId="40591"/>
    <cellStyle name="Cálculo 3 5 5 3" xfId="12232"/>
    <cellStyle name="Cálculo 3 5 5 4" xfId="19235"/>
    <cellStyle name="Cálculo 3 5 5 5" xfId="28281"/>
    <cellStyle name="Cálculo 3 5 5 6" xfId="17137"/>
    <cellStyle name="Cálculo 3 5 5 7" xfId="22857"/>
    <cellStyle name="Cálculo 3 5 5 8" xfId="31575"/>
    <cellStyle name="Cálculo 3 5 5 9" xfId="35279"/>
    <cellStyle name="Cálculo 3 5 6" xfId="3761"/>
    <cellStyle name="Cálculo 3 5 6 2" xfId="5512"/>
    <cellStyle name="Cálculo 3 5 6 2 2" xfId="14666"/>
    <cellStyle name="Cálculo 3 5 6 2 3" xfId="21662"/>
    <cellStyle name="Cálculo 3 5 6 2 4" xfId="24927"/>
    <cellStyle name="Cálculo 3 5 6 2 5" xfId="32557"/>
    <cellStyle name="Cálculo 3 5 6 2 6" xfId="36232"/>
    <cellStyle name="Cálculo 3 5 6 2 7" xfId="38958"/>
    <cellStyle name="Cálculo 3 5 6 2 8" xfId="40592"/>
    <cellStyle name="Cálculo 3 5 6 3" xfId="12915"/>
    <cellStyle name="Cálculo 3 5 6 4" xfId="19914"/>
    <cellStyle name="Cálculo 3 5 6 5" xfId="17147"/>
    <cellStyle name="Cálculo 3 5 6 6" xfId="26580"/>
    <cellStyle name="Cálculo 3 5 6 7" xfId="26013"/>
    <cellStyle name="Cálculo 3 5 6 8" xfId="17866"/>
    <cellStyle name="Cálculo 3 5 6 9" xfId="29593"/>
    <cellStyle name="Cálculo 3 5 7" xfId="5507"/>
    <cellStyle name="Cálculo 3 5 7 2" xfId="14661"/>
    <cellStyle name="Cálculo 3 5 7 3" xfId="21657"/>
    <cellStyle name="Cálculo 3 5 7 4" xfId="24052"/>
    <cellStyle name="Cálculo 3 5 7 5" xfId="32552"/>
    <cellStyle name="Cálculo 3 5 7 6" xfId="36227"/>
    <cellStyle name="Cálculo 3 5 7 7" xfId="38953"/>
    <cellStyle name="Cálculo 3 5 7 8" xfId="40587"/>
    <cellStyle name="Cálculo 3 5 8" xfId="10837"/>
    <cellStyle name="Cálculo 3 5 9" xfId="10280"/>
    <cellStyle name="Cálculo 3 6" xfId="2281"/>
    <cellStyle name="Cálculo 3 6 10" xfId="25315"/>
    <cellStyle name="Cálculo 3 6 11" xfId="23172"/>
    <cellStyle name="Cálculo 3 6 12" xfId="19415"/>
    <cellStyle name="Cálculo 3 6 13" xfId="15437"/>
    <cellStyle name="Cálculo 3 6 14" xfId="35563"/>
    <cellStyle name="Cálculo 3 6 2" xfId="2681"/>
    <cellStyle name="Cálculo 3 6 2 2" xfId="5514"/>
    <cellStyle name="Cálculo 3 6 2 2 2" xfId="14668"/>
    <cellStyle name="Cálculo 3 6 2 2 3" xfId="21664"/>
    <cellStyle name="Cálculo 3 6 2 2 4" xfId="24921"/>
    <cellStyle name="Cálculo 3 6 2 2 5" xfId="32559"/>
    <cellStyle name="Cálculo 3 6 2 2 6" xfId="36234"/>
    <cellStyle name="Cálculo 3 6 2 2 7" xfId="38960"/>
    <cellStyle name="Cálculo 3 6 2 2 8" xfId="40594"/>
    <cellStyle name="Cálculo 3 6 2 3" xfId="11835"/>
    <cellStyle name="Cálculo 3 6 2 4" xfId="18838"/>
    <cellStyle name="Cálculo 3 6 2 5" xfId="22730"/>
    <cellStyle name="Cálculo 3 6 2 6" xfId="28758"/>
    <cellStyle name="Cálculo 3 6 2 7" xfId="19650"/>
    <cellStyle name="Cálculo 3 6 2 8" xfId="33953"/>
    <cellStyle name="Cálculo 3 6 2 9" xfId="37515"/>
    <cellStyle name="Cálculo 3 6 3" xfId="3963"/>
    <cellStyle name="Cálculo 3 6 3 2" xfId="5515"/>
    <cellStyle name="Cálculo 3 6 3 2 2" xfId="14669"/>
    <cellStyle name="Cálculo 3 6 3 2 3" xfId="21665"/>
    <cellStyle name="Cálculo 3 6 3 2 4" xfId="24925"/>
    <cellStyle name="Cálculo 3 6 3 2 5" xfId="32560"/>
    <cellStyle name="Cálculo 3 6 3 2 6" xfId="36235"/>
    <cellStyle name="Cálculo 3 6 3 2 7" xfId="38961"/>
    <cellStyle name="Cálculo 3 6 3 2 8" xfId="40595"/>
    <cellStyle name="Cálculo 3 6 3 3" xfId="13117"/>
    <cellStyle name="Cálculo 3 6 3 4" xfId="20115"/>
    <cellStyle name="Cálculo 3 6 3 5" xfId="24730"/>
    <cellStyle name="Cálculo 3 6 3 6" xfId="17836"/>
    <cellStyle name="Cálculo 3 6 3 7" xfId="27285"/>
    <cellStyle name="Cálculo 3 6 3 8" xfId="28985"/>
    <cellStyle name="Cálculo 3 6 3 9" xfId="31230"/>
    <cellStyle name="Cálculo 3 6 4" xfId="4401"/>
    <cellStyle name="Cálculo 3 6 4 2" xfId="5516"/>
    <cellStyle name="Cálculo 3 6 4 2 2" xfId="14670"/>
    <cellStyle name="Cálculo 3 6 4 2 3" xfId="21666"/>
    <cellStyle name="Cálculo 3 6 4 2 4" xfId="24924"/>
    <cellStyle name="Cálculo 3 6 4 2 5" xfId="32561"/>
    <cellStyle name="Cálculo 3 6 4 2 6" xfId="36236"/>
    <cellStyle name="Cálculo 3 6 4 2 7" xfId="38962"/>
    <cellStyle name="Cálculo 3 6 4 2 8" xfId="40596"/>
    <cellStyle name="Cálculo 3 6 4 3" xfId="13555"/>
    <cellStyle name="Cálculo 3 6 4 4" xfId="20553"/>
    <cellStyle name="Cálculo 3 6 4 5" xfId="24017"/>
    <cellStyle name="Cálculo 3 6 4 6" xfId="25015"/>
    <cellStyle name="Cálculo 3 6 4 7" xfId="31897"/>
    <cellStyle name="Cálculo 3 6 4 8" xfId="25956"/>
    <cellStyle name="Cálculo 3 6 4 9" xfId="23041"/>
    <cellStyle name="Cálculo 3 6 5" xfId="4655"/>
    <cellStyle name="Cálculo 3 6 5 2" xfId="5517"/>
    <cellStyle name="Cálculo 3 6 5 2 2" xfId="14671"/>
    <cellStyle name="Cálculo 3 6 5 2 3" xfId="21667"/>
    <cellStyle name="Cálculo 3 6 5 2 4" xfId="24923"/>
    <cellStyle name="Cálculo 3 6 5 2 5" xfId="32562"/>
    <cellStyle name="Cálculo 3 6 5 2 6" xfId="36237"/>
    <cellStyle name="Cálculo 3 6 5 2 7" xfId="38963"/>
    <cellStyle name="Cálculo 3 6 5 2 8" xfId="40597"/>
    <cellStyle name="Cálculo 3 6 5 3" xfId="13809"/>
    <cellStyle name="Cálculo 3 6 5 4" xfId="20807"/>
    <cellStyle name="Cálculo 3 6 5 5" xfId="27510"/>
    <cellStyle name="Cálculo 3 6 5 6" xfId="24198"/>
    <cellStyle name="Cálculo 3 6 5 7" xfId="24369"/>
    <cellStyle name="Cálculo 3 6 5 8" xfId="31780"/>
    <cellStyle name="Cálculo 3 6 5 9" xfId="35460"/>
    <cellStyle name="Cálculo 3 6 6" xfId="4901"/>
    <cellStyle name="Cálculo 3 6 6 2" xfId="5518"/>
    <cellStyle name="Cálculo 3 6 6 2 2" xfId="14672"/>
    <cellStyle name="Cálculo 3 6 6 2 3" xfId="21668"/>
    <cellStyle name="Cálculo 3 6 6 2 4" xfId="24919"/>
    <cellStyle name="Cálculo 3 6 6 2 5" xfId="32563"/>
    <cellStyle name="Cálculo 3 6 6 2 6" xfId="36238"/>
    <cellStyle name="Cálculo 3 6 6 2 7" xfId="38964"/>
    <cellStyle name="Cálculo 3 6 6 2 8" xfId="40598"/>
    <cellStyle name="Cálculo 3 6 6 3" xfId="14055"/>
    <cellStyle name="Cálculo 3 6 6 4" xfId="21053"/>
    <cellStyle name="Cálculo 3 6 6 5" xfId="27388"/>
    <cellStyle name="Cálculo 3 6 6 6" xfId="29286"/>
    <cellStyle name="Cálculo 3 6 6 7" xfId="31947"/>
    <cellStyle name="Cálculo 3 6 6 8" xfId="35625"/>
    <cellStyle name="Cálculo 3 6 6 9" xfId="38536"/>
    <cellStyle name="Cálculo 3 6 7" xfId="5513"/>
    <cellStyle name="Cálculo 3 6 7 2" xfId="14667"/>
    <cellStyle name="Cálculo 3 6 7 3" xfId="21663"/>
    <cellStyle name="Cálculo 3 6 7 4" xfId="24926"/>
    <cellStyle name="Cálculo 3 6 7 5" xfId="32558"/>
    <cellStyle name="Cálculo 3 6 7 6" xfId="36233"/>
    <cellStyle name="Cálculo 3 6 7 7" xfId="38959"/>
    <cellStyle name="Cálculo 3 6 7 8" xfId="40593"/>
    <cellStyle name="Cálculo 3 6 8" xfId="11435"/>
    <cellStyle name="Cálculo 3 6 9" xfId="18438"/>
    <cellStyle name="Cálculo 3 7" xfId="1805"/>
    <cellStyle name="Cálculo 3 7 10" xfId="28599"/>
    <cellStyle name="Cálculo 3 7 11" xfId="28742"/>
    <cellStyle name="Cálculo 3 7 12" xfId="30925"/>
    <cellStyle name="Cálculo 3 7 13" xfId="34856"/>
    <cellStyle name="Cálculo 3 7 14" xfId="38353"/>
    <cellStyle name="Cálculo 3 7 2" xfId="2549"/>
    <cellStyle name="Cálculo 3 7 2 2" xfId="5520"/>
    <cellStyle name="Cálculo 3 7 2 2 2" xfId="14674"/>
    <cellStyle name="Cálculo 3 7 2 2 3" xfId="21670"/>
    <cellStyle name="Cálculo 3 7 2 2 4" xfId="19696"/>
    <cellStyle name="Cálculo 3 7 2 2 5" xfId="32565"/>
    <cellStyle name="Cálculo 3 7 2 2 6" xfId="36240"/>
    <cellStyle name="Cálculo 3 7 2 2 7" xfId="38966"/>
    <cellStyle name="Cálculo 3 7 2 2 8" xfId="40600"/>
    <cellStyle name="Cálculo 3 7 2 3" xfId="11703"/>
    <cellStyle name="Cálculo 3 7 2 4" xfId="18706"/>
    <cellStyle name="Cálculo 3 7 2 5" xfId="17693"/>
    <cellStyle name="Cálculo 3 7 2 6" xfId="20053"/>
    <cellStyle name="Cálculo 3 7 2 7" xfId="29014"/>
    <cellStyle name="Cálculo 3 7 2 8" xfId="34002"/>
    <cellStyle name="Cálculo 3 7 2 9" xfId="37564"/>
    <cellStyle name="Cálculo 3 7 3" xfId="3723"/>
    <cellStyle name="Cálculo 3 7 3 2" xfId="5521"/>
    <cellStyle name="Cálculo 3 7 3 2 2" xfId="14675"/>
    <cellStyle name="Cálculo 3 7 3 2 3" xfId="21671"/>
    <cellStyle name="Cálculo 3 7 3 2 4" xfId="26989"/>
    <cellStyle name="Cálculo 3 7 3 2 5" xfId="32566"/>
    <cellStyle name="Cálculo 3 7 3 2 6" xfId="36241"/>
    <cellStyle name="Cálculo 3 7 3 2 7" xfId="38967"/>
    <cellStyle name="Cálculo 3 7 3 2 8" xfId="40601"/>
    <cellStyle name="Cálculo 3 7 3 3" xfId="12877"/>
    <cellStyle name="Cálculo 3 7 3 4" xfId="19876"/>
    <cellStyle name="Cálculo 3 7 3 5" xfId="27968"/>
    <cellStyle name="Cálculo 3 7 3 6" xfId="26570"/>
    <cellStyle name="Cálculo 3 7 3 7" xfId="28897"/>
    <cellStyle name="Cálculo 3 7 3 8" xfId="33545"/>
    <cellStyle name="Cálculo 3 7 3 9" xfId="37213"/>
    <cellStyle name="Cálculo 3 7 4" xfId="4227"/>
    <cellStyle name="Cálculo 3 7 4 2" xfId="5522"/>
    <cellStyle name="Cálculo 3 7 4 2 2" xfId="14676"/>
    <cellStyle name="Cálculo 3 7 4 2 3" xfId="21672"/>
    <cellStyle name="Cálculo 3 7 4 2 4" xfId="10237"/>
    <cellStyle name="Cálculo 3 7 4 2 5" xfId="32567"/>
    <cellStyle name="Cálculo 3 7 4 2 6" xfId="36242"/>
    <cellStyle name="Cálculo 3 7 4 2 7" xfId="38968"/>
    <cellStyle name="Cálculo 3 7 4 2 8" xfId="40602"/>
    <cellStyle name="Cálculo 3 7 4 3" xfId="13381"/>
    <cellStyle name="Cálculo 3 7 4 4" xfId="20379"/>
    <cellStyle name="Cálculo 3 7 4 5" xfId="25390"/>
    <cellStyle name="Cálculo 3 7 4 6" xfId="17551"/>
    <cellStyle name="Cálculo 3 7 4 7" xfId="23354"/>
    <cellStyle name="Cálculo 3 7 4 8" xfId="31164"/>
    <cellStyle name="Cálculo 3 7 4 9" xfId="35037"/>
    <cellStyle name="Cálculo 3 7 5" xfId="2957"/>
    <cellStyle name="Cálculo 3 7 5 2" xfId="5523"/>
    <cellStyle name="Cálculo 3 7 5 2 2" xfId="14677"/>
    <cellStyle name="Cálculo 3 7 5 2 3" xfId="21673"/>
    <cellStyle name="Cálculo 3 7 5 2 4" xfId="26990"/>
    <cellStyle name="Cálculo 3 7 5 2 5" xfId="32568"/>
    <cellStyle name="Cálculo 3 7 5 2 6" xfId="36243"/>
    <cellStyle name="Cálculo 3 7 5 2 7" xfId="38969"/>
    <cellStyle name="Cálculo 3 7 5 2 8" xfId="40603"/>
    <cellStyle name="Cálculo 3 7 5 3" xfId="12111"/>
    <cellStyle name="Cálculo 3 7 5 4" xfId="19114"/>
    <cellStyle name="Cálculo 3 7 5 5" xfId="24667"/>
    <cellStyle name="Cálculo 3 7 5 6" xfId="23283"/>
    <cellStyle name="Cálculo 3 7 5 7" xfId="25659"/>
    <cellStyle name="Cálculo 3 7 5 8" xfId="28997"/>
    <cellStyle name="Cálculo 3 7 5 9" xfId="31410"/>
    <cellStyle name="Cálculo 3 7 6" xfId="2912"/>
    <cellStyle name="Cálculo 3 7 6 2" xfId="5524"/>
    <cellStyle name="Cálculo 3 7 6 2 2" xfId="14678"/>
    <cellStyle name="Cálculo 3 7 6 2 3" xfId="21674"/>
    <cellStyle name="Cálculo 3 7 6 2 4" xfId="24312"/>
    <cellStyle name="Cálculo 3 7 6 2 5" xfId="32569"/>
    <cellStyle name="Cálculo 3 7 6 2 6" xfId="36244"/>
    <cellStyle name="Cálculo 3 7 6 2 7" xfId="38970"/>
    <cellStyle name="Cálculo 3 7 6 2 8" xfId="40604"/>
    <cellStyle name="Cálculo 3 7 6 3" xfId="12066"/>
    <cellStyle name="Cálculo 3 7 6 4" xfId="19069"/>
    <cellStyle name="Cálculo 3 7 6 5" xfId="28333"/>
    <cellStyle name="Cálculo 3 7 6 6" xfId="26377"/>
    <cellStyle name="Cálculo 3 7 6 7" xfId="29878"/>
    <cellStyle name="Cálculo 3 7 6 8" xfId="31551"/>
    <cellStyle name="Cálculo 3 7 6 9" xfId="35262"/>
    <cellStyle name="Cálculo 3 7 7" xfId="5519"/>
    <cellStyle name="Cálculo 3 7 7 2" xfId="14673"/>
    <cellStyle name="Cálculo 3 7 7 3" xfId="21669"/>
    <cellStyle name="Cálculo 3 7 7 4" xfId="26991"/>
    <cellStyle name="Cálculo 3 7 7 5" xfId="32564"/>
    <cellStyle name="Cálculo 3 7 7 6" xfId="36239"/>
    <cellStyle name="Cálculo 3 7 7 7" xfId="38965"/>
    <cellStyle name="Cálculo 3 7 7 8" xfId="40599"/>
    <cellStyle name="Cálculo 3 7 8" xfId="10959"/>
    <cellStyle name="Cálculo 3 7 9" xfId="9225"/>
    <cellStyle name="Cálculo 3 8" xfId="2243"/>
    <cellStyle name="Cálculo 3 8 10" xfId="10029"/>
    <cellStyle name="Cálculo 3 8 11" xfId="18328"/>
    <cellStyle name="Cálculo 3 8 12" xfId="26041"/>
    <cellStyle name="Cálculo 3 8 13" xfId="30864"/>
    <cellStyle name="Cálculo 3 8 14" xfId="34804"/>
    <cellStyle name="Cálculo 3 8 2" xfId="2643"/>
    <cellStyle name="Cálculo 3 8 2 2" xfId="5526"/>
    <cellStyle name="Cálculo 3 8 2 2 2" xfId="14680"/>
    <cellStyle name="Cálculo 3 8 2 2 3" xfId="21676"/>
    <cellStyle name="Cálculo 3 8 2 2 4" xfId="26988"/>
    <cellStyle name="Cálculo 3 8 2 2 5" xfId="32571"/>
    <cellStyle name="Cálculo 3 8 2 2 6" xfId="36246"/>
    <cellStyle name="Cálculo 3 8 2 2 7" xfId="38972"/>
    <cellStyle name="Cálculo 3 8 2 2 8" xfId="40606"/>
    <cellStyle name="Cálculo 3 8 2 3" xfId="11797"/>
    <cellStyle name="Cálculo 3 8 2 4" xfId="18800"/>
    <cellStyle name="Cálculo 3 8 2 5" xfId="25337"/>
    <cellStyle name="Cálculo 3 8 2 6" xfId="18126"/>
    <cellStyle name="Cálculo 3 8 2 7" xfId="30011"/>
    <cellStyle name="Cálculo 3 8 2 8" xfId="33988"/>
    <cellStyle name="Cálculo 3 8 2 9" xfId="37550"/>
    <cellStyle name="Cálculo 3 8 3" xfId="3925"/>
    <cellStyle name="Cálculo 3 8 3 2" xfId="5527"/>
    <cellStyle name="Cálculo 3 8 3 2 2" xfId="14681"/>
    <cellStyle name="Cálculo 3 8 3 2 3" xfId="21677"/>
    <cellStyle name="Cálculo 3 8 3 2 4" xfId="24059"/>
    <cellStyle name="Cálculo 3 8 3 2 5" xfId="32572"/>
    <cellStyle name="Cálculo 3 8 3 2 6" xfId="36247"/>
    <cellStyle name="Cálculo 3 8 3 2 7" xfId="38973"/>
    <cellStyle name="Cálculo 3 8 3 2 8" xfId="40607"/>
    <cellStyle name="Cálculo 3 8 3 3" xfId="13079"/>
    <cellStyle name="Cálculo 3 8 3 4" xfId="20077"/>
    <cellStyle name="Cálculo 3 8 3 5" xfId="27862"/>
    <cellStyle name="Cálculo 3 8 3 6" xfId="26611"/>
    <cellStyle name="Cálculo 3 8 3 7" xfId="22795"/>
    <cellStyle name="Cálculo 3 8 3 8" xfId="33448"/>
    <cellStyle name="Cálculo 3 8 3 9" xfId="37122"/>
    <cellStyle name="Cálculo 3 8 4" xfId="4363"/>
    <cellStyle name="Cálculo 3 8 4 2" xfId="5528"/>
    <cellStyle name="Cálculo 3 8 4 2 2" xfId="14682"/>
    <cellStyle name="Cálculo 3 8 4 2 3" xfId="21678"/>
    <cellStyle name="Cálculo 3 8 4 2 4" xfId="26992"/>
    <cellStyle name="Cálculo 3 8 4 2 5" xfId="32573"/>
    <cellStyle name="Cálculo 3 8 4 2 6" xfId="36248"/>
    <cellStyle name="Cálculo 3 8 4 2 7" xfId="38974"/>
    <cellStyle name="Cálculo 3 8 4 2 8" xfId="40608"/>
    <cellStyle name="Cálculo 3 8 4 3" xfId="13517"/>
    <cellStyle name="Cálculo 3 8 4 4" xfId="20515"/>
    <cellStyle name="Cálculo 3 8 4 5" xfId="17432"/>
    <cellStyle name="Cálculo 3 8 4 6" xfId="17231"/>
    <cellStyle name="Cálculo 3 8 4 7" xfId="28020"/>
    <cellStyle name="Cálculo 3 8 4 8" xfId="31709"/>
    <cellStyle name="Cálculo 3 8 4 9" xfId="35389"/>
    <cellStyle name="Cálculo 3 8 5" xfId="4617"/>
    <cellStyle name="Cálculo 3 8 5 2" xfId="5529"/>
    <cellStyle name="Cálculo 3 8 5 2 2" xfId="14683"/>
    <cellStyle name="Cálculo 3 8 5 2 3" xfId="21679"/>
    <cellStyle name="Cálculo 3 8 5 2 4" xfId="17716"/>
    <cellStyle name="Cálculo 3 8 5 2 5" xfId="32574"/>
    <cellStyle name="Cálculo 3 8 5 2 6" xfId="36249"/>
    <cellStyle name="Cálculo 3 8 5 2 7" xfId="38975"/>
    <cellStyle name="Cálculo 3 8 5 2 8" xfId="40609"/>
    <cellStyle name="Cálculo 3 8 5 3" xfId="13771"/>
    <cellStyle name="Cálculo 3 8 5 4" xfId="20769"/>
    <cellStyle name="Cálculo 3 8 5 5" xfId="27528"/>
    <cellStyle name="Cálculo 3 8 5 6" xfId="29254"/>
    <cellStyle name="Cálculo 3 8 5 7" xfId="17062"/>
    <cellStyle name="Cálculo 3 8 5 8" xfId="32211"/>
    <cellStyle name="Cálculo 3 8 5 9" xfId="35886"/>
    <cellStyle name="Cálculo 3 8 6" xfId="4863"/>
    <cellStyle name="Cálculo 3 8 6 2" xfId="5530"/>
    <cellStyle name="Cálculo 3 8 6 2 2" xfId="14684"/>
    <cellStyle name="Cálculo 3 8 6 2 3" xfId="21680"/>
    <cellStyle name="Cálculo 3 8 6 2 4" xfId="26993"/>
    <cellStyle name="Cálculo 3 8 6 2 5" xfId="32575"/>
    <cellStyle name="Cálculo 3 8 6 2 6" xfId="36250"/>
    <cellStyle name="Cálculo 3 8 6 2 7" xfId="38976"/>
    <cellStyle name="Cálculo 3 8 6 2 8" xfId="40610"/>
    <cellStyle name="Cálculo 3 8 6 3" xfId="14017"/>
    <cellStyle name="Cálculo 3 8 6 4" xfId="21015"/>
    <cellStyle name="Cálculo 3 8 6 5" xfId="22783"/>
    <cellStyle name="Cálculo 3 8 6 6" xfId="24408"/>
    <cellStyle name="Cálculo 3 8 6 7" xfId="25002"/>
    <cellStyle name="Cálculo 3 8 6 8" xfId="35587"/>
    <cellStyle name="Cálculo 3 8 6 9" xfId="38498"/>
    <cellStyle name="Cálculo 3 8 7" xfId="5525"/>
    <cellStyle name="Cálculo 3 8 7 2" xfId="14679"/>
    <cellStyle name="Cálculo 3 8 7 3" xfId="21675"/>
    <cellStyle name="Cálculo 3 8 7 4" xfId="9933"/>
    <cellStyle name="Cálculo 3 8 7 5" xfId="32570"/>
    <cellStyle name="Cálculo 3 8 7 6" xfId="36245"/>
    <cellStyle name="Cálculo 3 8 7 7" xfId="38971"/>
    <cellStyle name="Cálculo 3 8 7 8" xfId="40605"/>
    <cellStyle name="Cálculo 3 8 8" xfId="11397"/>
    <cellStyle name="Cálculo 3 8 9" xfId="18400"/>
    <cellStyle name="Cálculo 3 9" xfId="1616"/>
    <cellStyle name="Cálculo 3 9 2" xfId="5531"/>
    <cellStyle name="Cálculo 3 9 2 2" xfId="14685"/>
    <cellStyle name="Cálculo 3 9 2 3" xfId="21681"/>
    <cellStyle name="Cálculo 3 9 2 4" xfId="17723"/>
    <cellStyle name="Cálculo 3 9 2 5" xfId="32576"/>
    <cellStyle name="Cálculo 3 9 2 6" xfId="36251"/>
    <cellStyle name="Cálculo 3 9 2 7" xfId="38977"/>
    <cellStyle name="Cálculo 3 9 2 8" xfId="40611"/>
    <cellStyle name="Cálculo 3 9 3" xfId="10770"/>
    <cellStyle name="Cálculo 3 9 4" xfId="9161"/>
    <cellStyle name="Cálculo 3 9 5" xfId="28692"/>
    <cellStyle name="Cálculo 3 9 6" xfId="19455"/>
    <cellStyle name="Cálculo 3 9 7" xfId="19815"/>
    <cellStyle name="Cálculo 3 9 8" xfId="30841"/>
    <cellStyle name="Cálculo 3 9 9" xfId="9189"/>
    <cellStyle name="Cálculo 4" xfId="321"/>
    <cellStyle name="Cálculo 4 10" xfId="3107"/>
    <cellStyle name="Cálculo 4 10 2" xfId="5533"/>
    <cellStyle name="Cálculo 4 10 2 2" xfId="14687"/>
    <cellStyle name="Cálculo 4 10 2 3" xfId="21683"/>
    <cellStyle name="Cálculo 4 10 2 4" xfId="26987"/>
    <cellStyle name="Cálculo 4 10 2 5" xfId="32578"/>
    <cellStyle name="Cálculo 4 10 2 6" xfId="36253"/>
    <cellStyle name="Cálculo 4 10 2 7" xfId="38979"/>
    <cellStyle name="Cálculo 4 10 2 8" xfId="40613"/>
    <cellStyle name="Cálculo 4 10 3" xfId="12261"/>
    <cellStyle name="Cálculo 4 10 4" xfId="19264"/>
    <cellStyle name="Cálculo 4 10 5" xfId="17191"/>
    <cellStyle name="Cálculo 4 10 6" xfId="29143"/>
    <cellStyle name="Cálculo 4 10 7" xfId="29786"/>
    <cellStyle name="Cálculo 4 10 8" xfId="31123"/>
    <cellStyle name="Cálculo 4 10 9" xfId="26046"/>
    <cellStyle name="Cálculo 4 11" xfId="2885"/>
    <cellStyle name="Cálculo 4 11 2" xfId="5534"/>
    <cellStyle name="Cálculo 4 11 2 2" xfId="14688"/>
    <cellStyle name="Cálculo 4 11 2 3" xfId="21684"/>
    <cellStyle name="Cálculo 4 11 2 4" xfId="24920"/>
    <cellStyle name="Cálculo 4 11 2 5" xfId="32579"/>
    <cellStyle name="Cálculo 4 11 2 6" xfId="36254"/>
    <cellStyle name="Cálculo 4 11 2 7" xfId="38980"/>
    <cellStyle name="Cálculo 4 11 2 8" xfId="40614"/>
    <cellStyle name="Cálculo 4 11 3" xfId="12039"/>
    <cellStyle name="Cálculo 4 11 4" xfId="19042"/>
    <cellStyle name="Cálculo 4 11 5" xfId="17305"/>
    <cellStyle name="Cálculo 4 11 6" xfId="26370"/>
    <cellStyle name="Cálculo 4 11 7" xfId="23011"/>
    <cellStyle name="Cálculo 4 11 8" xfId="26021"/>
    <cellStyle name="Cálculo 4 11 9" xfId="33644"/>
    <cellStyle name="Cálculo 4 12" xfId="2982"/>
    <cellStyle name="Cálculo 4 12 2" xfId="5535"/>
    <cellStyle name="Cálculo 4 12 2 2" xfId="14689"/>
    <cellStyle name="Cálculo 4 12 2 3" xfId="21685"/>
    <cellStyle name="Cálculo 4 12 2 4" xfId="24058"/>
    <cellStyle name="Cálculo 4 12 2 5" xfId="32580"/>
    <cellStyle name="Cálculo 4 12 2 6" xfId="36255"/>
    <cellStyle name="Cálculo 4 12 2 7" xfId="38981"/>
    <cellStyle name="Cálculo 4 12 2 8" xfId="40615"/>
    <cellStyle name="Cálculo 4 12 3" xfId="12136"/>
    <cellStyle name="Cálculo 4 12 4" xfId="19139"/>
    <cellStyle name="Cálculo 4 12 5" xfId="29516"/>
    <cellStyle name="Cálculo 4 12 6" xfId="23079"/>
    <cellStyle name="Cálculo 4 12 7" xfId="29844"/>
    <cellStyle name="Cálculo 4 12 8" xfId="25386"/>
    <cellStyle name="Cálculo 4 12 9" xfId="31881"/>
    <cellStyle name="Cálculo 4 13" xfId="5532"/>
    <cellStyle name="Cálculo 4 13 2" xfId="14686"/>
    <cellStyle name="Cálculo 4 13 3" xfId="21682"/>
    <cellStyle name="Cálculo 4 13 4" xfId="26994"/>
    <cellStyle name="Cálculo 4 13 5" xfId="32577"/>
    <cellStyle name="Cálculo 4 13 6" xfId="36252"/>
    <cellStyle name="Cálculo 4 13 7" xfId="38978"/>
    <cellStyle name="Cálculo 4 13 8" xfId="40612"/>
    <cellStyle name="Cálculo 4 14" xfId="9479"/>
    <cellStyle name="Cálculo 4 15" xfId="17972"/>
    <cellStyle name="Cálculo 4 16" xfId="23370"/>
    <cellStyle name="Cálculo 4 17" xfId="17842"/>
    <cellStyle name="Cálculo 4 18" xfId="21260"/>
    <cellStyle name="Cálculo 4 19" xfId="30230"/>
    <cellStyle name="Cálculo 4 2" xfId="322"/>
    <cellStyle name="Cálculo 4 2 10" xfId="3106"/>
    <cellStyle name="Cálculo 4 2 10 2" xfId="5537"/>
    <cellStyle name="Cálculo 4 2 10 2 2" xfId="14691"/>
    <cellStyle name="Cálculo 4 2 10 2 3" xfId="21687"/>
    <cellStyle name="Cálculo 4 2 10 2 4" xfId="24053"/>
    <cellStyle name="Cálculo 4 2 10 2 5" xfId="32582"/>
    <cellStyle name="Cálculo 4 2 10 2 6" xfId="36257"/>
    <cellStyle name="Cálculo 4 2 10 2 7" xfId="38983"/>
    <cellStyle name="Cálculo 4 2 10 2 8" xfId="40617"/>
    <cellStyle name="Cálculo 4 2 10 3" xfId="12260"/>
    <cellStyle name="Cálculo 4 2 10 4" xfId="19263"/>
    <cellStyle name="Cálculo 4 2 10 5" xfId="28270"/>
    <cellStyle name="Cálculo 4 2 10 6" xfId="25363"/>
    <cellStyle name="Cálculo 4 2 10 7" xfId="25393"/>
    <cellStyle name="Cálculo 4 2 10 8" xfId="33763"/>
    <cellStyle name="Cálculo 4 2 10 9" xfId="37325"/>
    <cellStyle name="Cálculo 4 2 11" xfId="2993"/>
    <cellStyle name="Cálculo 4 2 11 2" xfId="5538"/>
    <cellStyle name="Cálculo 4 2 11 2 2" xfId="14692"/>
    <cellStyle name="Cálculo 4 2 11 2 3" xfId="21688"/>
    <cellStyle name="Cálculo 4 2 11 2 4" xfId="26997"/>
    <cellStyle name="Cálculo 4 2 11 2 5" xfId="32583"/>
    <cellStyle name="Cálculo 4 2 11 2 6" xfId="36258"/>
    <cellStyle name="Cálculo 4 2 11 2 7" xfId="38984"/>
    <cellStyle name="Cálculo 4 2 11 2 8" xfId="40618"/>
    <cellStyle name="Cálculo 4 2 11 3" xfId="12147"/>
    <cellStyle name="Cálculo 4 2 11 4" xfId="19150"/>
    <cellStyle name="Cálculo 4 2 11 5" xfId="24676"/>
    <cellStyle name="Cálculo 4 2 11 6" xfId="24553"/>
    <cellStyle name="Cálculo 4 2 11 7" xfId="25920"/>
    <cellStyle name="Cálculo 4 2 11 8" xfId="24177"/>
    <cellStyle name="Cálculo 4 2 11 9" xfId="31299"/>
    <cellStyle name="Cálculo 4 2 12" xfId="4272"/>
    <cellStyle name="Cálculo 4 2 12 2" xfId="5539"/>
    <cellStyle name="Cálculo 4 2 12 2 2" xfId="14693"/>
    <cellStyle name="Cálculo 4 2 12 2 3" xfId="21689"/>
    <cellStyle name="Cálculo 4 2 12 2 4" xfId="19378"/>
    <cellStyle name="Cálculo 4 2 12 2 5" xfId="32584"/>
    <cellStyle name="Cálculo 4 2 12 2 6" xfId="36259"/>
    <cellStyle name="Cálculo 4 2 12 2 7" xfId="38985"/>
    <cellStyle name="Cálculo 4 2 12 2 8" xfId="40619"/>
    <cellStyle name="Cálculo 4 2 12 3" xfId="13426"/>
    <cellStyle name="Cálculo 4 2 12 4" xfId="20424"/>
    <cellStyle name="Cálculo 4 2 12 5" xfId="27696"/>
    <cellStyle name="Cálculo 4 2 12 6" xfId="17955"/>
    <cellStyle name="Cálculo 4 2 12 7" xfId="25606"/>
    <cellStyle name="Cálculo 4 2 12 8" xfId="31706"/>
    <cellStyle name="Cálculo 4 2 12 9" xfId="35386"/>
    <cellStyle name="Cálculo 4 2 13" xfId="5536"/>
    <cellStyle name="Cálculo 4 2 13 2" xfId="14690"/>
    <cellStyle name="Cálculo 4 2 13 3" xfId="21686"/>
    <cellStyle name="Cálculo 4 2 13 4" xfId="26996"/>
    <cellStyle name="Cálculo 4 2 13 5" xfId="32581"/>
    <cellStyle name="Cálculo 4 2 13 6" xfId="36256"/>
    <cellStyle name="Cálculo 4 2 13 7" xfId="38982"/>
    <cellStyle name="Cálculo 4 2 13 8" xfId="40616"/>
    <cellStyle name="Cálculo 4 2 14" xfId="9480"/>
    <cellStyle name="Cálculo 4 2 15" xfId="17971"/>
    <cellStyle name="Cálculo 4 2 16" xfId="29325"/>
    <cellStyle name="Cálculo 4 2 17" xfId="25578"/>
    <cellStyle name="Cálculo 4 2 18" xfId="31746"/>
    <cellStyle name="Cálculo 4 2 19" xfId="35426"/>
    <cellStyle name="Cálculo 4 2 2" xfId="323"/>
    <cellStyle name="Cálculo 4 2 2 10" xfId="2994"/>
    <cellStyle name="Cálculo 4 2 2 10 2" xfId="5541"/>
    <cellStyle name="Cálculo 4 2 2 10 2 2" xfId="14695"/>
    <cellStyle name="Cálculo 4 2 2 10 2 3" xfId="21691"/>
    <cellStyle name="Cálculo 4 2 2 10 2 4" xfId="26995"/>
    <cellStyle name="Cálculo 4 2 2 10 2 5" xfId="32586"/>
    <cellStyle name="Cálculo 4 2 2 10 2 6" xfId="36261"/>
    <cellStyle name="Cálculo 4 2 2 10 2 7" xfId="38987"/>
    <cellStyle name="Cálculo 4 2 2 10 2 8" xfId="40621"/>
    <cellStyle name="Cálculo 4 2 2 10 3" xfId="12148"/>
    <cellStyle name="Cálculo 4 2 2 10 4" xfId="19151"/>
    <cellStyle name="Cálculo 4 2 2 10 5" xfId="18320"/>
    <cellStyle name="Cálculo 4 2 2 10 6" xfId="29135"/>
    <cellStyle name="Cálculo 4 2 2 10 7" xfId="29837"/>
    <cellStyle name="Cálculo 4 2 2 10 8" xfId="33814"/>
    <cellStyle name="Cálculo 4 2 2 10 9" xfId="37376"/>
    <cellStyle name="Cálculo 4 2 2 11" xfId="2892"/>
    <cellStyle name="Cálculo 4 2 2 11 2" xfId="5542"/>
    <cellStyle name="Cálculo 4 2 2 11 2 2" xfId="14696"/>
    <cellStyle name="Cálculo 4 2 2 11 2 3" xfId="21692"/>
    <cellStyle name="Cálculo 4 2 2 11 2 4" xfId="24918"/>
    <cellStyle name="Cálculo 4 2 2 11 2 5" xfId="32587"/>
    <cellStyle name="Cálculo 4 2 2 11 2 6" xfId="36262"/>
    <cellStyle name="Cálculo 4 2 2 11 2 7" xfId="38988"/>
    <cellStyle name="Cálculo 4 2 2 11 2 8" xfId="40622"/>
    <cellStyle name="Cálculo 4 2 2 11 3" xfId="12046"/>
    <cellStyle name="Cálculo 4 2 2 11 4" xfId="19049"/>
    <cellStyle name="Cálculo 4 2 2 11 5" xfId="25155"/>
    <cellStyle name="Cálculo 4 2 2 11 6" xfId="22449"/>
    <cellStyle name="Cálculo 4 2 2 11 7" xfId="25119"/>
    <cellStyle name="Cálculo 4 2 2 11 8" xfId="26084"/>
    <cellStyle name="Cálculo 4 2 2 11 9" xfId="25960"/>
    <cellStyle name="Cálculo 4 2 2 12" xfId="5540"/>
    <cellStyle name="Cálculo 4 2 2 12 2" xfId="14694"/>
    <cellStyle name="Cálculo 4 2 2 12 3" xfId="21690"/>
    <cellStyle name="Cálculo 4 2 2 12 4" xfId="26998"/>
    <cellStyle name="Cálculo 4 2 2 12 5" xfId="32585"/>
    <cellStyle name="Cálculo 4 2 2 12 6" xfId="36260"/>
    <cellStyle name="Cálculo 4 2 2 12 7" xfId="38986"/>
    <cellStyle name="Cálculo 4 2 2 12 8" xfId="40620"/>
    <cellStyle name="Cálculo 4 2 2 13" xfId="9481"/>
    <cellStyle name="Cálculo 4 2 2 14" xfId="17970"/>
    <cellStyle name="Cálculo 4 2 2 15" xfId="22581"/>
    <cellStyle name="Cálculo 4 2 2 16" xfId="15531"/>
    <cellStyle name="Cálculo 4 2 2 17" xfId="24513"/>
    <cellStyle name="Cálculo 4 2 2 18" xfId="28052"/>
    <cellStyle name="Cálculo 4 2 2 19" xfId="30923"/>
    <cellStyle name="Cálculo 4 2 2 2" xfId="1704"/>
    <cellStyle name="Cálculo 4 2 2 2 10" xfId="28650"/>
    <cellStyle name="Cálculo 4 2 2 2 11" xfId="22648"/>
    <cellStyle name="Cálculo 4 2 2 2 12" xfId="25329"/>
    <cellStyle name="Cálculo 4 2 2 2 13" xfId="34904"/>
    <cellStyle name="Cálculo 4 2 2 2 14" xfId="38368"/>
    <cellStyle name="Cálculo 4 2 2 2 2" xfId="2524"/>
    <cellStyle name="Cálculo 4 2 2 2 2 2" xfId="5544"/>
    <cellStyle name="Cálculo 4 2 2 2 2 2 2" xfId="14698"/>
    <cellStyle name="Cálculo 4 2 2 2 2 2 3" xfId="21694"/>
    <cellStyle name="Cálculo 4 2 2 2 2 2 4" xfId="18159"/>
    <cellStyle name="Cálculo 4 2 2 2 2 2 5" xfId="32589"/>
    <cellStyle name="Cálculo 4 2 2 2 2 2 6" xfId="36264"/>
    <cellStyle name="Cálculo 4 2 2 2 2 2 7" xfId="38990"/>
    <cellStyle name="Cálculo 4 2 2 2 2 2 8" xfId="40624"/>
    <cellStyle name="Cálculo 4 2 2 2 2 3" xfId="11678"/>
    <cellStyle name="Cálculo 4 2 2 2 2 4" xfId="18681"/>
    <cellStyle name="Cálculo 4 2 2 2 2 5" xfId="9556"/>
    <cellStyle name="Cálculo 4 2 2 2 2 6" xfId="17840"/>
    <cellStyle name="Cálculo 4 2 2 2 2 7" xfId="30070"/>
    <cellStyle name="Cálculo 4 2 2 2 2 8" xfId="34043"/>
    <cellStyle name="Cálculo 4 2 2 2 2 9" xfId="37605"/>
    <cellStyle name="Cálculo 4 2 2 2 3" xfId="3678"/>
    <cellStyle name="Cálculo 4 2 2 2 3 2" xfId="5545"/>
    <cellStyle name="Cálculo 4 2 2 2 3 2 2" xfId="14699"/>
    <cellStyle name="Cálculo 4 2 2 2 3 2 3" xfId="21695"/>
    <cellStyle name="Cálculo 4 2 2 2 3 2 4" xfId="27000"/>
    <cellStyle name="Cálculo 4 2 2 2 3 2 5" xfId="32590"/>
    <cellStyle name="Cálculo 4 2 2 2 3 2 6" xfId="36265"/>
    <cellStyle name="Cálculo 4 2 2 2 3 2 7" xfId="38991"/>
    <cellStyle name="Cálculo 4 2 2 2 3 2 8" xfId="40625"/>
    <cellStyle name="Cálculo 4 2 2 2 3 3" xfId="12832"/>
    <cellStyle name="Cálculo 4 2 2 2 3 4" xfId="19831"/>
    <cellStyle name="Cálculo 4 2 2 2 3 5" xfId="27990"/>
    <cellStyle name="Cálculo 4 2 2 2 3 6" xfId="18027"/>
    <cellStyle name="Cálculo 4 2 2 2 3 7" xfId="17067"/>
    <cellStyle name="Cálculo 4 2 2 2 3 8" xfId="33572"/>
    <cellStyle name="Cálculo 4 2 2 2 3 9" xfId="37240"/>
    <cellStyle name="Cálculo 4 2 2 2 4" xfId="4185"/>
    <cellStyle name="Cálculo 4 2 2 2 4 2" xfId="5546"/>
    <cellStyle name="Cálculo 4 2 2 2 4 2 2" xfId="14700"/>
    <cellStyle name="Cálculo 4 2 2 2 4 2 3" xfId="21696"/>
    <cellStyle name="Cálculo 4 2 2 2 4 2 4" xfId="27002"/>
    <cellStyle name="Cálculo 4 2 2 2 4 2 5" xfId="32591"/>
    <cellStyle name="Cálculo 4 2 2 2 4 2 6" xfId="36266"/>
    <cellStyle name="Cálculo 4 2 2 2 4 2 7" xfId="38992"/>
    <cellStyle name="Cálculo 4 2 2 2 4 2 8" xfId="40626"/>
    <cellStyle name="Cálculo 4 2 2 2 4 3" xfId="13339"/>
    <cellStyle name="Cálculo 4 2 2 2 4 4" xfId="20337"/>
    <cellStyle name="Cálculo 4 2 2 2 4 5" xfId="18110"/>
    <cellStyle name="Cálculo 4 2 2 2 4 6" xfId="29214"/>
    <cellStyle name="Cálculo 4 2 2 2 4 7" xfId="29359"/>
    <cellStyle name="Cálculo 4 2 2 2 4 8" xfId="33370"/>
    <cellStyle name="Cálculo 4 2 2 2 4 9" xfId="37045"/>
    <cellStyle name="Cálculo 4 2 2 2 5" xfId="3102"/>
    <cellStyle name="Cálculo 4 2 2 2 5 2" xfId="5547"/>
    <cellStyle name="Cálculo 4 2 2 2 5 2 2" xfId="14701"/>
    <cellStyle name="Cálculo 4 2 2 2 5 2 3" xfId="21697"/>
    <cellStyle name="Cálculo 4 2 2 2 5 2 4" xfId="24313"/>
    <cellStyle name="Cálculo 4 2 2 2 5 2 5" xfId="32592"/>
    <cellStyle name="Cálculo 4 2 2 2 5 2 6" xfId="36267"/>
    <cellStyle name="Cálculo 4 2 2 2 5 2 7" xfId="38993"/>
    <cellStyle name="Cálculo 4 2 2 2 5 2 8" xfId="40627"/>
    <cellStyle name="Cálculo 4 2 2 2 5 3" xfId="12256"/>
    <cellStyle name="Cálculo 4 2 2 2 5 4" xfId="19259"/>
    <cellStyle name="Cálculo 4 2 2 2 5 5" xfId="24711"/>
    <cellStyle name="Cálculo 4 2 2 2 5 6" xfId="28090"/>
    <cellStyle name="Cálculo 4 2 2 2 5 7" xfId="29781"/>
    <cellStyle name="Cálculo 4 2 2 2 5 8" xfId="31572"/>
    <cellStyle name="Cálculo 4 2 2 2 5 9" xfId="35288"/>
    <cellStyle name="Cálculo 4 2 2 2 6" xfId="2995"/>
    <cellStyle name="Cálculo 4 2 2 2 6 2" xfId="5548"/>
    <cellStyle name="Cálculo 4 2 2 2 6 2 2" xfId="14702"/>
    <cellStyle name="Cálculo 4 2 2 2 6 2 3" xfId="21698"/>
    <cellStyle name="Cálculo 4 2 2 2 6 2 4" xfId="27001"/>
    <cellStyle name="Cálculo 4 2 2 2 6 2 5" xfId="32593"/>
    <cellStyle name="Cálculo 4 2 2 2 6 2 6" xfId="36268"/>
    <cellStyle name="Cálculo 4 2 2 2 6 2 7" xfId="38994"/>
    <cellStyle name="Cálculo 4 2 2 2 6 2 8" xfId="40628"/>
    <cellStyle name="Cálculo 4 2 2 2 6 3" xfId="12149"/>
    <cellStyle name="Cálculo 4 2 2 2 6 4" xfId="19152"/>
    <cellStyle name="Cálculo 4 2 2 2 6 5" xfId="24683"/>
    <cellStyle name="Cálculo 4 2 2 2 6 6" xfId="26400"/>
    <cellStyle name="Cálculo 4 2 2 2 6 7" xfId="29163"/>
    <cellStyle name="Cálculo 4 2 2 2 6 8" xfId="26081"/>
    <cellStyle name="Cálculo 4 2 2 2 6 9" xfId="18103"/>
    <cellStyle name="Cálculo 4 2 2 2 7" xfId="5543"/>
    <cellStyle name="Cálculo 4 2 2 2 7 2" xfId="14697"/>
    <cellStyle name="Cálculo 4 2 2 2 7 3" xfId="21693"/>
    <cellStyle name="Cálculo 4 2 2 2 7 4" xfId="26999"/>
    <cellStyle name="Cálculo 4 2 2 2 7 5" xfId="32588"/>
    <cellStyle name="Cálculo 4 2 2 2 7 6" xfId="36263"/>
    <cellStyle name="Cálculo 4 2 2 2 7 7" xfId="38989"/>
    <cellStyle name="Cálculo 4 2 2 2 7 8" xfId="40623"/>
    <cellStyle name="Cálculo 4 2 2 2 8" xfId="10858"/>
    <cellStyle name="Cálculo 4 2 2 2 9" xfId="9711"/>
    <cellStyle name="Cálculo 4 2 2 3" xfId="2277"/>
    <cellStyle name="Cálculo 4 2 2 3 10" xfId="22474"/>
    <cellStyle name="Cálculo 4 2 2 3 11" xfId="22993"/>
    <cellStyle name="Cálculo 4 2 2 3 12" xfId="23343"/>
    <cellStyle name="Cálculo 4 2 2 3 13" xfId="31068"/>
    <cellStyle name="Cálculo 4 2 2 3 14" xfId="31337"/>
    <cellStyle name="Cálculo 4 2 2 3 2" xfId="2677"/>
    <cellStyle name="Cálculo 4 2 2 3 2 2" xfId="5550"/>
    <cellStyle name="Cálculo 4 2 2 3 2 2 2" xfId="14704"/>
    <cellStyle name="Cálculo 4 2 2 3 2 2 3" xfId="21700"/>
    <cellStyle name="Cálculo 4 2 2 3 2 2 4" xfId="24917"/>
    <cellStyle name="Cálculo 4 2 2 3 2 2 5" xfId="32595"/>
    <cellStyle name="Cálculo 4 2 2 3 2 2 6" xfId="36270"/>
    <cellStyle name="Cálculo 4 2 2 3 2 2 7" xfId="38996"/>
    <cellStyle name="Cálculo 4 2 2 3 2 2 8" xfId="40630"/>
    <cellStyle name="Cálculo 4 2 2 3 2 3" xfId="11831"/>
    <cellStyle name="Cálculo 4 2 2 3 2 4" xfId="18834"/>
    <cellStyle name="Cálculo 4 2 2 3 2 5" xfId="28432"/>
    <cellStyle name="Cálculo 4 2 2 3 2 6" xfId="26295"/>
    <cellStyle name="Cálculo 4 2 2 3 2 7" xfId="29091"/>
    <cellStyle name="Cálculo 4 2 2 3 2 8" xfId="30886"/>
    <cellStyle name="Cálculo 4 2 2 3 2 9" xfId="34820"/>
    <cellStyle name="Cálculo 4 2 2 3 3" xfId="3959"/>
    <cellStyle name="Cálculo 4 2 2 3 3 2" xfId="5551"/>
    <cellStyle name="Cálculo 4 2 2 3 3 2 2" xfId="14705"/>
    <cellStyle name="Cálculo 4 2 2 3 3 2 3" xfId="21701"/>
    <cellStyle name="Cálculo 4 2 2 3 3 2 4" xfId="25251"/>
    <cellStyle name="Cálculo 4 2 2 3 3 2 5" xfId="32596"/>
    <cellStyle name="Cálculo 4 2 2 3 3 2 6" xfId="36271"/>
    <cellStyle name="Cálculo 4 2 2 3 3 2 7" xfId="38997"/>
    <cellStyle name="Cálculo 4 2 2 3 3 2 8" xfId="40631"/>
    <cellStyle name="Cálculo 4 2 2 3 3 3" xfId="13113"/>
    <cellStyle name="Cálculo 4 2 2 3 3 4" xfId="20111"/>
    <cellStyle name="Cálculo 4 2 2 3 3 5" xfId="27850"/>
    <cellStyle name="Cálculo 4 2 2 3 3 6" xfId="28222"/>
    <cellStyle name="Cálculo 4 2 2 3 3 7" xfId="23352"/>
    <cellStyle name="Cálculo 4 2 2 3 3 8" xfId="25817"/>
    <cellStyle name="Cálculo 4 2 2 3 3 9" xfId="31260"/>
    <cellStyle name="Cálculo 4 2 2 3 4" xfId="4397"/>
    <cellStyle name="Cálculo 4 2 2 3 4 2" xfId="5552"/>
    <cellStyle name="Cálculo 4 2 2 3 4 2 2" xfId="14706"/>
    <cellStyle name="Cálculo 4 2 2 3 4 2 3" xfId="21702"/>
    <cellStyle name="Cálculo 4 2 2 3 4 2 4" xfId="24912"/>
    <cellStyle name="Cálculo 4 2 2 3 4 2 5" xfId="32597"/>
    <cellStyle name="Cálculo 4 2 2 3 4 2 6" xfId="36272"/>
    <cellStyle name="Cálculo 4 2 2 3 4 2 7" xfId="38998"/>
    <cellStyle name="Cálculo 4 2 2 3 4 2 8" xfId="40632"/>
    <cellStyle name="Cálculo 4 2 2 3 4 3" xfId="13551"/>
    <cellStyle name="Cálculo 4 2 2 3 4 4" xfId="20549"/>
    <cellStyle name="Cálculo 4 2 2 3 4 5" xfId="10156"/>
    <cellStyle name="Cálculo 4 2 2 3 4 6" xfId="29230"/>
    <cellStyle name="Cálculo 4 2 2 3 4 7" xfId="25517"/>
    <cellStyle name="Cálculo 4 2 2 3 4 8" xfId="25832"/>
    <cellStyle name="Cálculo 4 2 2 3 4 9" xfId="25109"/>
    <cellStyle name="Cálculo 4 2 2 3 5" xfId="4651"/>
    <cellStyle name="Cálculo 4 2 2 3 5 2" xfId="5553"/>
    <cellStyle name="Cálculo 4 2 2 3 5 2 2" xfId="14707"/>
    <cellStyle name="Cálculo 4 2 2 3 5 2 3" xfId="21703"/>
    <cellStyle name="Cálculo 4 2 2 3 5 2 4" xfId="24916"/>
    <cellStyle name="Cálculo 4 2 2 3 5 2 5" xfId="32598"/>
    <cellStyle name="Cálculo 4 2 2 3 5 2 6" xfId="36273"/>
    <cellStyle name="Cálculo 4 2 2 3 5 2 7" xfId="38999"/>
    <cellStyle name="Cálculo 4 2 2 3 5 2 8" xfId="40633"/>
    <cellStyle name="Cálculo 4 2 2 3 5 3" xfId="13805"/>
    <cellStyle name="Cálculo 4 2 2 3 5 4" xfId="20803"/>
    <cellStyle name="Cálculo 4 2 2 3 5 5" xfId="24025"/>
    <cellStyle name="Cálculo 4 2 2 3 5 6" xfId="29448"/>
    <cellStyle name="Cálculo 4 2 2 3 5 7" xfId="26820"/>
    <cellStyle name="Cálculo 4 2 2 3 5 8" xfId="32196"/>
    <cellStyle name="Cálculo 4 2 2 3 5 9" xfId="35871"/>
    <cellStyle name="Cálculo 4 2 2 3 6" xfId="4897"/>
    <cellStyle name="Cálculo 4 2 2 3 6 2" xfId="5554"/>
    <cellStyle name="Cálculo 4 2 2 3 6 2 2" xfId="14708"/>
    <cellStyle name="Cálculo 4 2 2 3 6 2 3" xfId="21704"/>
    <cellStyle name="Cálculo 4 2 2 3 6 2 4" xfId="24915"/>
    <cellStyle name="Cálculo 4 2 2 3 6 2 5" xfId="32599"/>
    <cellStyle name="Cálculo 4 2 2 3 6 2 6" xfId="36274"/>
    <cellStyle name="Cálculo 4 2 2 3 6 2 7" xfId="39000"/>
    <cellStyle name="Cálculo 4 2 2 3 6 2 8" xfId="40634"/>
    <cellStyle name="Cálculo 4 2 2 3 6 3" xfId="14051"/>
    <cellStyle name="Cálculo 4 2 2 3 6 4" xfId="21049"/>
    <cellStyle name="Cálculo 4 2 2 3 6 5" xfId="24036"/>
    <cellStyle name="Cálculo 4 2 2 3 6 6" xfId="9449"/>
    <cellStyle name="Cálculo 4 2 2 3 6 7" xfId="31943"/>
    <cellStyle name="Cálculo 4 2 2 3 6 8" xfId="35621"/>
    <cellStyle name="Cálculo 4 2 2 3 6 9" xfId="38532"/>
    <cellStyle name="Cálculo 4 2 2 3 7" xfId="5549"/>
    <cellStyle name="Cálculo 4 2 2 3 7 2" xfId="14703"/>
    <cellStyle name="Cálculo 4 2 2 3 7 3" xfId="21699"/>
    <cellStyle name="Cálculo 4 2 2 3 7 4" xfId="26986"/>
    <cellStyle name="Cálculo 4 2 2 3 7 5" xfId="32594"/>
    <cellStyle name="Cálculo 4 2 2 3 7 6" xfId="36269"/>
    <cellStyle name="Cálculo 4 2 2 3 7 7" xfId="38995"/>
    <cellStyle name="Cálculo 4 2 2 3 7 8" xfId="40629"/>
    <cellStyle name="Cálculo 4 2 2 3 8" xfId="11431"/>
    <cellStyle name="Cálculo 4 2 2 3 9" xfId="18434"/>
    <cellStyle name="Cálculo 4 2 2 4" xfId="1802"/>
    <cellStyle name="Cálculo 4 2 2 4 10" xfId="28601"/>
    <cellStyle name="Cálculo 4 2 2 4 11" xfId="28467"/>
    <cellStyle name="Cálculo 4 2 2 4 12" xfId="30933"/>
    <cellStyle name="Cálculo 4 2 2 4 13" xfId="34854"/>
    <cellStyle name="Cálculo 4 2 2 4 14" xfId="38351"/>
    <cellStyle name="Cálculo 4 2 2 4 2" xfId="2546"/>
    <cellStyle name="Cálculo 4 2 2 4 2 2" xfId="5556"/>
    <cellStyle name="Cálculo 4 2 2 4 2 2 2" xfId="14710"/>
    <cellStyle name="Cálculo 4 2 2 4 2 2 3" xfId="21706"/>
    <cellStyle name="Cálculo 4 2 2 4 2 2 4" xfId="27006"/>
    <cellStyle name="Cálculo 4 2 2 4 2 2 5" xfId="32601"/>
    <cellStyle name="Cálculo 4 2 2 4 2 2 6" xfId="36276"/>
    <cellStyle name="Cálculo 4 2 2 4 2 2 7" xfId="39002"/>
    <cellStyle name="Cálculo 4 2 2 4 2 2 8" xfId="40636"/>
    <cellStyle name="Cálculo 4 2 2 4 2 3" xfId="11700"/>
    <cellStyle name="Cálculo 4 2 2 4 2 4" xfId="18703"/>
    <cellStyle name="Cálculo 4 2 2 4 2 5" xfId="15544"/>
    <cellStyle name="Cálculo 4 2 2 4 2 6" xfId="26242"/>
    <cellStyle name="Cálculo 4 2 2 4 2 7" xfId="25665"/>
    <cellStyle name="Cálculo 4 2 2 4 2 8" xfId="31502"/>
    <cellStyle name="Cálculo 4 2 2 4 2 9" xfId="35212"/>
    <cellStyle name="Cálculo 4 2 2 4 3" xfId="3720"/>
    <cellStyle name="Cálculo 4 2 2 4 3 2" xfId="5557"/>
    <cellStyle name="Cálculo 4 2 2 4 3 2 2" xfId="14711"/>
    <cellStyle name="Cálculo 4 2 2 4 3 2 3" xfId="21707"/>
    <cellStyle name="Cálculo 4 2 2 4 3 2 4" xfId="27009"/>
    <cellStyle name="Cálculo 4 2 2 4 3 2 5" xfId="32602"/>
    <cellStyle name="Cálculo 4 2 2 4 3 2 6" xfId="36277"/>
    <cellStyle name="Cálculo 4 2 2 4 3 2 7" xfId="39003"/>
    <cellStyle name="Cálculo 4 2 2 4 3 2 8" xfId="40637"/>
    <cellStyle name="Cálculo 4 2 2 4 3 3" xfId="12874"/>
    <cellStyle name="Cálculo 4 2 2 4 3 4" xfId="19873"/>
    <cellStyle name="Cálculo 4 2 2 4 3 5" xfId="21244"/>
    <cellStyle name="Cálculo 4 2 2 4 3 6" xfId="18009"/>
    <cellStyle name="Cálculo 4 2 2 4 3 7" xfId="25307"/>
    <cellStyle name="Cálculo 4 2 2 4 3 8" xfId="33554"/>
    <cellStyle name="Cálculo 4 2 2 4 3 9" xfId="37222"/>
    <cellStyle name="Cálculo 4 2 2 4 4" xfId="4224"/>
    <cellStyle name="Cálculo 4 2 2 4 4 2" xfId="5558"/>
    <cellStyle name="Cálculo 4 2 2 4 4 2 2" xfId="14712"/>
    <cellStyle name="Cálculo 4 2 2 4 4 2 3" xfId="21708"/>
    <cellStyle name="Cálculo 4 2 2 4 4 2 4" xfId="27007"/>
    <cellStyle name="Cálculo 4 2 2 4 4 2 5" xfId="32603"/>
    <cellStyle name="Cálculo 4 2 2 4 4 2 6" xfId="36278"/>
    <cellStyle name="Cálculo 4 2 2 4 4 2 7" xfId="39004"/>
    <cellStyle name="Cálculo 4 2 2 4 4 2 8" xfId="40638"/>
    <cellStyle name="Cálculo 4 2 2 4 4 3" xfId="13378"/>
    <cellStyle name="Cálculo 4 2 2 4 4 4" xfId="20376"/>
    <cellStyle name="Cálculo 4 2 2 4 4 5" xfId="24109"/>
    <cellStyle name="Cálculo 4 2 2 4 4 6" xfId="18297"/>
    <cellStyle name="Cálculo 4 2 2 4 4 7" xfId="25600"/>
    <cellStyle name="Cálculo 4 2 2 4 4 8" xfId="30941"/>
    <cellStyle name="Cálculo 4 2 2 4 4 9" xfId="34852"/>
    <cellStyle name="Cálculo 4 2 2 4 5" xfId="3127"/>
    <cellStyle name="Cálculo 4 2 2 4 5 2" xfId="5559"/>
    <cellStyle name="Cálculo 4 2 2 4 5 2 2" xfId="14713"/>
    <cellStyle name="Cálculo 4 2 2 4 5 2 3" xfId="21709"/>
    <cellStyle name="Cálculo 4 2 2 4 5 2 4" xfId="24310"/>
    <cellStyle name="Cálculo 4 2 2 4 5 2 5" xfId="32604"/>
    <cellStyle name="Cálculo 4 2 2 4 5 2 6" xfId="36279"/>
    <cellStyle name="Cálculo 4 2 2 4 5 2 7" xfId="39005"/>
    <cellStyle name="Cálculo 4 2 2 4 5 2 8" xfId="40639"/>
    <cellStyle name="Cálculo 4 2 2 4 5 3" xfId="12281"/>
    <cellStyle name="Cálculo 4 2 2 4 5 4" xfId="19284"/>
    <cellStyle name="Cálculo 4 2 2 4 5 5" xfId="28257"/>
    <cellStyle name="Cálculo 4 2 2 4 5 6" xfId="21350"/>
    <cellStyle name="Cálculo 4 2 2 4 5 7" xfId="26082"/>
    <cellStyle name="Cálculo 4 2 2 4 5 8" xfId="23062"/>
    <cellStyle name="Cálculo 4 2 2 4 5 9" xfId="33652"/>
    <cellStyle name="Cálculo 4 2 2 4 6" xfId="2853"/>
    <cellStyle name="Cálculo 4 2 2 4 6 2" xfId="5560"/>
    <cellStyle name="Cálculo 4 2 2 4 6 2 2" xfId="14714"/>
    <cellStyle name="Cálculo 4 2 2 4 6 2 3" xfId="21710"/>
    <cellStyle name="Cálculo 4 2 2 4 6 2 4" xfId="27008"/>
    <cellStyle name="Cálculo 4 2 2 4 6 2 5" xfId="32605"/>
    <cellStyle name="Cálculo 4 2 2 4 6 2 6" xfId="36280"/>
    <cellStyle name="Cálculo 4 2 2 4 6 2 7" xfId="39006"/>
    <cellStyle name="Cálculo 4 2 2 4 6 2 8" xfId="40640"/>
    <cellStyle name="Cálculo 4 2 2 4 6 3" xfId="12007"/>
    <cellStyle name="Cálculo 4 2 2 4 6 4" xfId="19010"/>
    <cellStyle name="Cálculo 4 2 2 4 6 5" xfId="28350"/>
    <cellStyle name="Cálculo 4 2 2 4 6 6" xfId="29126"/>
    <cellStyle name="Cálculo 4 2 2 4 6 7" xfId="29907"/>
    <cellStyle name="Cálculo 4 2 2 4 6 8" xfId="29655"/>
    <cellStyle name="Cálculo 4 2 2 4 6 9" xfId="33642"/>
    <cellStyle name="Cálculo 4 2 2 4 7" xfId="5555"/>
    <cellStyle name="Cálculo 4 2 2 4 7 2" xfId="14709"/>
    <cellStyle name="Cálculo 4 2 2 4 7 3" xfId="21705"/>
    <cellStyle name="Cálculo 4 2 2 4 7 4" xfId="18274"/>
    <cellStyle name="Cálculo 4 2 2 4 7 5" xfId="32600"/>
    <cellStyle name="Cálculo 4 2 2 4 7 6" xfId="36275"/>
    <cellStyle name="Cálculo 4 2 2 4 7 7" xfId="39001"/>
    <cellStyle name="Cálculo 4 2 2 4 7 8" xfId="40635"/>
    <cellStyle name="Cálculo 4 2 2 4 8" xfId="10956"/>
    <cellStyle name="Cálculo 4 2 2 4 9" xfId="9226"/>
    <cellStyle name="Cálculo 4 2 2 5" xfId="2324"/>
    <cellStyle name="Cálculo 4 2 2 5 10" xfId="21326"/>
    <cellStyle name="Cálculo 4 2 2 5 11" xfId="26133"/>
    <cellStyle name="Cálculo 4 2 2 5 12" xfId="18040"/>
    <cellStyle name="Cálculo 4 2 2 5 13" xfId="34112"/>
    <cellStyle name="Cálculo 4 2 2 5 14" xfId="37674"/>
    <cellStyle name="Cálculo 4 2 2 5 2" xfId="2724"/>
    <cellStyle name="Cálculo 4 2 2 5 2 2" xfId="5562"/>
    <cellStyle name="Cálculo 4 2 2 5 2 2 2" xfId="14716"/>
    <cellStyle name="Cálculo 4 2 2 5 2 2 3" xfId="21712"/>
    <cellStyle name="Cálculo 4 2 2 5 2 2 4" xfId="24057"/>
    <cellStyle name="Cálculo 4 2 2 5 2 2 5" xfId="32607"/>
    <cellStyle name="Cálculo 4 2 2 5 2 2 6" xfId="36282"/>
    <cellStyle name="Cálculo 4 2 2 5 2 2 7" xfId="39008"/>
    <cellStyle name="Cálculo 4 2 2 5 2 2 8" xfId="40642"/>
    <cellStyle name="Cálculo 4 2 2 5 2 3" xfId="11878"/>
    <cellStyle name="Cálculo 4 2 2 5 2 4" xfId="18881"/>
    <cellStyle name="Cálculo 4 2 2 5 2 5" xfId="28418"/>
    <cellStyle name="Cálculo 4 2 2 5 2 6" xfId="17489"/>
    <cellStyle name="Cálculo 4 2 2 5 2 7" xfId="9534"/>
    <cellStyle name="Cálculo 4 2 2 5 2 8" xfId="29647"/>
    <cellStyle name="Cálculo 4 2 2 5 2 9" xfId="33626"/>
    <cellStyle name="Cálculo 4 2 2 5 3" xfId="4006"/>
    <cellStyle name="Cálculo 4 2 2 5 3 2" xfId="5563"/>
    <cellStyle name="Cálculo 4 2 2 5 3 2 2" xfId="14717"/>
    <cellStyle name="Cálculo 4 2 2 5 3 2 3" xfId="21713"/>
    <cellStyle name="Cálculo 4 2 2 5 3 2 4" xfId="24914"/>
    <cellStyle name="Cálculo 4 2 2 5 3 2 5" xfId="32608"/>
    <cellStyle name="Cálculo 4 2 2 5 3 2 6" xfId="36283"/>
    <cellStyle name="Cálculo 4 2 2 5 3 2 7" xfId="39009"/>
    <cellStyle name="Cálculo 4 2 2 5 3 2 8" xfId="40643"/>
    <cellStyle name="Cálculo 4 2 2 5 3 3" xfId="13160"/>
    <cellStyle name="Cálculo 4 2 2 5 3 4" xfId="20158"/>
    <cellStyle name="Cálculo 4 2 2 5 3 5" xfId="23086"/>
    <cellStyle name="Cálculo 4 2 2 5 3 6" xfId="29202"/>
    <cellStyle name="Cálculo 4 2 2 5 3 7" xfId="18072"/>
    <cellStyle name="Cálculo 4 2 2 5 3 8" xfId="31671"/>
    <cellStyle name="Cálculo 4 2 2 5 3 9" xfId="35351"/>
    <cellStyle name="Cálculo 4 2 2 5 4" xfId="4444"/>
    <cellStyle name="Cálculo 4 2 2 5 4 2" xfId="5564"/>
    <cellStyle name="Cálculo 4 2 2 5 4 2 2" xfId="14718"/>
    <cellStyle name="Cálculo 4 2 2 5 4 2 3" xfId="21714"/>
    <cellStyle name="Cálculo 4 2 2 5 4 2 4" xfId="10730"/>
    <cellStyle name="Cálculo 4 2 2 5 4 2 5" xfId="32609"/>
    <cellStyle name="Cálculo 4 2 2 5 4 2 6" xfId="36284"/>
    <cellStyle name="Cálculo 4 2 2 5 4 2 7" xfId="39010"/>
    <cellStyle name="Cálculo 4 2 2 5 4 2 8" xfId="40644"/>
    <cellStyle name="Cálculo 4 2 2 5 4 3" xfId="13598"/>
    <cellStyle name="Cálculo 4 2 2 5 4 4" xfId="20596"/>
    <cellStyle name="Cálculo 4 2 2 5 4 5" xfId="15495"/>
    <cellStyle name="Cálculo 4 2 2 5 4 6" xfId="28851"/>
    <cellStyle name="Cálculo 4 2 2 5 4 7" xfId="17710"/>
    <cellStyle name="Cálculo 4 2 2 5 4 8" xfId="25966"/>
    <cellStyle name="Cálculo 4 2 2 5 4 9" xfId="31015"/>
    <cellStyle name="Cálculo 4 2 2 5 5" xfId="4698"/>
    <cellStyle name="Cálculo 4 2 2 5 5 2" xfId="5565"/>
    <cellStyle name="Cálculo 4 2 2 5 5 2 2" xfId="14719"/>
    <cellStyle name="Cálculo 4 2 2 5 5 2 3" xfId="21715"/>
    <cellStyle name="Cálculo 4 2 2 5 5 2 4" xfId="27010"/>
    <cellStyle name="Cálculo 4 2 2 5 5 2 5" xfId="32610"/>
    <cellStyle name="Cálculo 4 2 2 5 5 2 6" xfId="36285"/>
    <cellStyle name="Cálculo 4 2 2 5 5 2 7" xfId="39011"/>
    <cellStyle name="Cálculo 4 2 2 5 5 2 8" xfId="40645"/>
    <cellStyle name="Cálculo 4 2 2 5 5 3" xfId="13852"/>
    <cellStyle name="Cálculo 4 2 2 5 5 4" xfId="20850"/>
    <cellStyle name="Cálculo 4 2 2 5 5 5" xfId="27487"/>
    <cellStyle name="Cálculo 4 2 2 5 5 6" xfId="10098"/>
    <cellStyle name="Cálculo 4 2 2 5 5 7" xfId="23022"/>
    <cellStyle name="Cálculo 4 2 2 5 5 8" xfId="32175"/>
    <cellStyle name="Cálculo 4 2 2 5 5 9" xfId="35850"/>
    <cellStyle name="Cálculo 4 2 2 5 6" xfId="4944"/>
    <cellStyle name="Cálculo 4 2 2 5 6 2" xfId="5566"/>
    <cellStyle name="Cálculo 4 2 2 5 6 2 2" xfId="14720"/>
    <cellStyle name="Cálculo 4 2 2 5 6 2 3" xfId="21716"/>
    <cellStyle name="Cálculo 4 2 2 5 6 2 4" xfId="24308"/>
    <cellStyle name="Cálculo 4 2 2 5 6 2 5" xfId="32611"/>
    <cellStyle name="Cálculo 4 2 2 5 6 2 6" xfId="36286"/>
    <cellStyle name="Cálculo 4 2 2 5 6 2 7" xfId="39012"/>
    <cellStyle name="Cálculo 4 2 2 5 6 2 8" xfId="40646"/>
    <cellStyle name="Cálculo 4 2 2 5 6 3" xfId="14098"/>
    <cellStyle name="Cálculo 4 2 2 5 6 4" xfId="21096"/>
    <cellStyle name="Cálculo 4 2 2 5 6 5" xfId="24041"/>
    <cellStyle name="Cálculo 4 2 2 5 6 6" xfId="15445"/>
    <cellStyle name="Cálculo 4 2 2 5 6 7" xfId="31990"/>
    <cellStyle name="Cálculo 4 2 2 5 6 8" xfId="35668"/>
    <cellStyle name="Cálculo 4 2 2 5 6 9" xfId="38579"/>
    <cellStyle name="Cálculo 4 2 2 5 7" xfId="5561"/>
    <cellStyle name="Cálculo 4 2 2 5 7 2" xfId="14715"/>
    <cellStyle name="Cálculo 4 2 2 5 7 3" xfId="21711"/>
    <cellStyle name="Cálculo 4 2 2 5 7 4" xfId="27005"/>
    <cellStyle name="Cálculo 4 2 2 5 7 5" xfId="32606"/>
    <cellStyle name="Cálculo 4 2 2 5 7 6" xfId="36281"/>
    <cellStyle name="Cálculo 4 2 2 5 7 7" xfId="39007"/>
    <cellStyle name="Cálculo 4 2 2 5 7 8" xfId="40641"/>
    <cellStyle name="Cálculo 4 2 2 5 8" xfId="11478"/>
    <cellStyle name="Cálculo 4 2 2 5 9" xfId="18481"/>
    <cellStyle name="Cálculo 4 2 2 6" xfId="1625"/>
    <cellStyle name="Cálculo 4 2 2 6 10" xfId="21222"/>
    <cellStyle name="Cálculo 4 2 2 6 11" xfId="31009"/>
    <cellStyle name="Cálculo 4 2 2 6 12" xfId="30835"/>
    <cellStyle name="Cálculo 4 2 2 6 13" xfId="34787"/>
    <cellStyle name="Cálculo 4 2 2 6 2" xfId="3281"/>
    <cellStyle name="Cálculo 4 2 2 6 2 2" xfId="5568"/>
    <cellStyle name="Cálculo 4 2 2 6 2 2 2" xfId="14722"/>
    <cellStyle name="Cálculo 4 2 2 6 2 2 3" xfId="21718"/>
    <cellStyle name="Cálculo 4 2 2 6 2 2 4" xfId="27004"/>
    <cellStyle name="Cálculo 4 2 2 6 2 2 5" xfId="32613"/>
    <cellStyle name="Cálculo 4 2 2 6 2 2 6" xfId="36288"/>
    <cellStyle name="Cálculo 4 2 2 6 2 2 7" xfId="39014"/>
    <cellStyle name="Cálculo 4 2 2 6 2 2 8" xfId="40648"/>
    <cellStyle name="Cálculo 4 2 2 6 2 3" xfId="12435"/>
    <cellStyle name="Cálculo 4 2 2 6 2 4" xfId="19437"/>
    <cellStyle name="Cálculo 4 2 2 6 2 5" xfId="19503"/>
    <cellStyle name="Cálculo 4 2 2 6 2 6" xfId="9991"/>
    <cellStyle name="Cálculo 4 2 2 6 2 7" xfId="24564"/>
    <cellStyle name="Cálculo 4 2 2 6 2 8" xfId="31599"/>
    <cellStyle name="Cálculo 4 2 2 6 2 9" xfId="35299"/>
    <cellStyle name="Cálculo 4 2 2 6 3" xfId="2952"/>
    <cellStyle name="Cálculo 4 2 2 6 3 2" xfId="5569"/>
    <cellStyle name="Cálculo 4 2 2 6 3 2 2" xfId="14723"/>
    <cellStyle name="Cálculo 4 2 2 6 3 2 3" xfId="21719"/>
    <cellStyle name="Cálculo 4 2 2 6 3 2 4" xfId="27015"/>
    <cellStyle name="Cálculo 4 2 2 6 3 2 5" xfId="32614"/>
    <cellStyle name="Cálculo 4 2 2 6 3 2 6" xfId="36289"/>
    <cellStyle name="Cálculo 4 2 2 6 3 2 7" xfId="39015"/>
    <cellStyle name="Cálculo 4 2 2 6 3 2 8" xfId="40649"/>
    <cellStyle name="Cálculo 4 2 2 6 3 3" xfId="12106"/>
    <cellStyle name="Cálculo 4 2 2 6 3 4" xfId="19109"/>
    <cellStyle name="Cálculo 4 2 2 6 3 5" xfId="19524"/>
    <cellStyle name="Cálculo 4 2 2 6 3 6" xfId="10062"/>
    <cellStyle name="Cálculo 4 2 2 6 3 7" xfId="10093"/>
    <cellStyle name="Cálculo 4 2 2 6 3 8" xfId="33835"/>
    <cellStyle name="Cálculo 4 2 2 6 3 9" xfId="37397"/>
    <cellStyle name="Cálculo 4 2 2 6 4" xfId="2894"/>
    <cellStyle name="Cálculo 4 2 2 6 4 2" xfId="5570"/>
    <cellStyle name="Cálculo 4 2 2 6 4 2 2" xfId="14724"/>
    <cellStyle name="Cálculo 4 2 2 6 4 2 3" xfId="21720"/>
    <cellStyle name="Cálculo 4 2 2 6 4 2 4" xfId="24056"/>
    <cellStyle name="Cálculo 4 2 2 6 4 2 5" xfId="32615"/>
    <cellStyle name="Cálculo 4 2 2 6 4 2 6" xfId="36290"/>
    <cellStyle name="Cálculo 4 2 2 6 4 2 7" xfId="39016"/>
    <cellStyle name="Cálculo 4 2 2 6 4 2 8" xfId="40650"/>
    <cellStyle name="Cálculo 4 2 2 6 4 3" xfId="12048"/>
    <cellStyle name="Cálculo 4 2 2 6 4 4" xfId="19051"/>
    <cellStyle name="Cálculo 4 2 2 6 4 5" xfId="28326"/>
    <cellStyle name="Cálculo 4 2 2 6 4 6" xfId="18260"/>
    <cellStyle name="Cálculo 4 2 2 6 4 7" xfId="25088"/>
    <cellStyle name="Cálculo 4 2 2 6 4 8" xfId="19547"/>
    <cellStyle name="Cálculo 4 2 2 6 4 9" xfId="31420"/>
    <cellStyle name="Cálculo 4 2 2 6 5" xfId="3821"/>
    <cellStyle name="Cálculo 4 2 2 6 5 2" xfId="5571"/>
    <cellStyle name="Cálculo 4 2 2 6 5 2 2" xfId="14725"/>
    <cellStyle name="Cálculo 4 2 2 6 5 2 3" xfId="21721"/>
    <cellStyle name="Cálculo 4 2 2 6 5 2 4" xfId="27013"/>
    <cellStyle name="Cálculo 4 2 2 6 5 2 5" xfId="32616"/>
    <cellStyle name="Cálculo 4 2 2 6 5 2 6" xfId="36291"/>
    <cellStyle name="Cálculo 4 2 2 6 5 2 7" xfId="39017"/>
    <cellStyle name="Cálculo 4 2 2 6 5 2 8" xfId="40651"/>
    <cellStyle name="Cálculo 4 2 2 6 5 3" xfId="12975"/>
    <cellStyle name="Cálculo 4 2 2 6 5 4" xfId="19974"/>
    <cellStyle name="Cálculo 4 2 2 6 5 5" xfId="22509"/>
    <cellStyle name="Cálculo 4 2 2 6 5 6" xfId="25373"/>
    <cellStyle name="Cálculo 4 2 2 6 5 7" xfId="25096"/>
    <cellStyle name="Cálculo 4 2 2 6 5 8" xfId="33506"/>
    <cellStyle name="Cálculo 4 2 2 6 5 9" xfId="37174"/>
    <cellStyle name="Cálculo 4 2 2 6 6" xfId="5567"/>
    <cellStyle name="Cálculo 4 2 2 6 6 2" xfId="14721"/>
    <cellStyle name="Cálculo 4 2 2 6 6 3" xfId="21717"/>
    <cellStyle name="Cálculo 4 2 2 6 6 4" xfId="27011"/>
    <cellStyle name="Cálculo 4 2 2 6 6 5" xfId="32612"/>
    <cellStyle name="Cálculo 4 2 2 6 6 6" xfId="36287"/>
    <cellStyle name="Cálculo 4 2 2 6 6 7" xfId="39013"/>
    <cellStyle name="Cálculo 4 2 2 6 6 8" xfId="40647"/>
    <cellStyle name="Cálculo 4 2 2 6 7" xfId="10779"/>
    <cellStyle name="Cálculo 4 2 2 6 8" xfId="9897"/>
    <cellStyle name="Cálculo 4 2 2 6 9" xfId="28687"/>
    <cellStyle name="Cálculo 4 2 2 7" xfId="2453"/>
    <cellStyle name="Cálculo 4 2 2 7 2" xfId="5572"/>
    <cellStyle name="Cálculo 4 2 2 7 2 2" xfId="14726"/>
    <cellStyle name="Cálculo 4 2 2 7 2 3" xfId="21722"/>
    <cellStyle name="Cálculo 4 2 2 7 2 4" xfId="25250"/>
    <cellStyle name="Cálculo 4 2 2 7 2 5" xfId="32617"/>
    <cellStyle name="Cálculo 4 2 2 7 2 6" xfId="36292"/>
    <cellStyle name="Cálculo 4 2 2 7 2 7" xfId="39018"/>
    <cellStyle name="Cálculo 4 2 2 7 2 8" xfId="40652"/>
    <cellStyle name="Cálculo 4 2 2 7 3" xfId="11607"/>
    <cellStyle name="Cálculo 4 2 2 7 4" xfId="18610"/>
    <cellStyle name="Cálculo 4 2 2 7 5" xfId="19653"/>
    <cellStyle name="Cálculo 4 2 2 7 6" xfId="15543"/>
    <cellStyle name="Cálculo 4 2 2 7 7" xfId="30105"/>
    <cellStyle name="Cálculo 4 2 2 7 8" xfId="34081"/>
    <cellStyle name="Cálculo 4 2 2 7 9" xfId="37643"/>
    <cellStyle name="Cálculo 4 2 2 8" xfId="2929"/>
    <cellStyle name="Cálculo 4 2 2 8 2" xfId="5573"/>
    <cellStyle name="Cálculo 4 2 2 8 2 2" xfId="14727"/>
    <cellStyle name="Cálculo 4 2 2 8 2 3" xfId="21723"/>
    <cellStyle name="Cálculo 4 2 2 8 2 4" xfId="27014"/>
    <cellStyle name="Cálculo 4 2 2 8 2 5" xfId="32618"/>
    <cellStyle name="Cálculo 4 2 2 8 2 6" xfId="36293"/>
    <cellStyle name="Cálculo 4 2 2 8 2 7" xfId="39019"/>
    <cellStyle name="Cálculo 4 2 2 8 2 8" xfId="40653"/>
    <cellStyle name="Cálculo 4 2 2 8 3" xfId="12083"/>
    <cellStyle name="Cálculo 4 2 2 8 4" xfId="19086"/>
    <cellStyle name="Cálculo 4 2 2 8 5" xfId="28324"/>
    <cellStyle name="Cálculo 4 2 2 8 6" xfId="25147"/>
    <cellStyle name="Cálculo 4 2 2 8 7" xfId="29010"/>
    <cellStyle name="Cálculo 4 2 2 8 8" xfId="33846"/>
    <cellStyle name="Cálculo 4 2 2 8 9" xfId="37408"/>
    <cellStyle name="Cálculo 4 2 2 9" xfId="3105"/>
    <cellStyle name="Cálculo 4 2 2 9 2" xfId="5574"/>
    <cellStyle name="Cálculo 4 2 2 9 2 2" xfId="14728"/>
    <cellStyle name="Cálculo 4 2 2 9 2 3" xfId="21724"/>
    <cellStyle name="Cálculo 4 2 2 9 2 4" xfId="18366"/>
    <cellStyle name="Cálculo 4 2 2 9 2 5" xfId="32619"/>
    <cellStyle name="Cálculo 4 2 2 9 2 6" xfId="36294"/>
    <cellStyle name="Cálculo 4 2 2 9 2 7" xfId="39020"/>
    <cellStyle name="Cálculo 4 2 2 9 2 8" xfId="40654"/>
    <cellStyle name="Cálculo 4 2 2 9 3" xfId="12259"/>
    <cellStyle name="Cálculo 4 2 2 9 4" xfId="19262"/>
    <cellStyle name="Cálculo 4 2 2 9 5" xfId="17433"/>
    <cellStyle name="Cálculo 4 2 2 9 6" xfId="29142"/>
    <cellStyle name="Cálculo 4 2 2 9 7" xfId="29787"/>
    <cellStyle name="Cálculo 4 2 2 9 8" xfId="31831"/>
    <cellStyle name="Cálculo 4 2 2 9 9" xfId="35488"/>
    <cellStyle name="Cálculo 4 2 20" xfId="38453"/>
    <cellStyle name="Cálculo 4 2 3" xfId="1681"/>
    <cellStyle name="Cálculo 4 2 3 10" xfId="24484"/>
    <cellStyle name="Cálculo 4 2 3 11" xfId="25978"/>
    <cellStyle name="Cálculo 4 2 3 12" xfId="17909"/>
    <cellStyle name="Cálculo 4 2 3 13" xfId="25696"/>
    <cellStyle name="Cálculo 4 2 3 14" xfId="34790"/>
    <cellStyle name="Cálculo 4 2 3 2" xfId="2508"/>
    <cellStyle name="Cálculo 4 2 3 2 2" xfId="5576"/>
    <cellStyle name="Cálculo 4 2 3 2 2 2" xfId="14730"/>
    <cellStyle name="Cálculo 4 2 3 2 2 3" xfId="21726"/>
    <cellStyle name="Cálculo 4 2 3 2 2 4" xfId="27012"/>
    <cellStyle name="Cálculo 4 2 3 2 2 5" xfId="32621"/>
    <cellStyle name="Cálculo 4 2 3 2 2 6" xfId="36296"/>
    <cellStyle name="Cálculo 4 2 3 2 2 7" xfId="39022"/>
    <cellStyle name="Cálculo 4 2 3 2 2 8" xfId="40656"/>
    <cellStyle name="Cálculo 4 2 3 2 3" xfId="11662"/>
    <cellStyle name="Cálculo 4 2 3 2 4" xfId="18665"/>
    <cellStyle name="Cálculo 4 2 3 2 5" xfId="18056"/>
    <cellStyle name="Cálculo 4 2 3 2 6" xfId="9365"/>
    <cellStyle name="Cálculo 4 2 3 2 7" xfId="30074"/>
    <cellStyle name="Cálculo 4 2 3 2 8" xfId="34051"/>
    <cellStyle name="Cálculo 4 2 3 2 9" xfId="37613"/>
    <cellStyle name="Cálculo 4 2 3 3" xfId="3658"/>
    <cellStyle name="Cálculo 4 2 3 3 2" xfId="5577"/>
    <cellStyle name="Cálculo 4 2 3 3 2 2" xfId="14731"/>
    <cellStyle name="Cálculo 4 2 3 3 2 3" xfId="21727"/>
    <cellStyle name="Cálculo 4 2 3 3 2 4" xfId="24054"/>
    <cellStyle name="Cálculo 4 2 3 3 2 5" xfId="32622"/>
    <cellStyle name="Cálculo 4 2 3 3 2 6" xfId="36297"/>
    <cellStyle name="Cálculo 4 2 3 3 2 7" xfId="39023"/>
    <cellStyle name="Cálculo 4 2 3 3 2 8" xfId="40657"/>
    <cellStyle name="Cálculo 4 2 3 3 3" xfId="12812"/>
    <cellStyle name="Cálculo 4 2 3 3 4" xfId="19811"/>
    <cellStyle name="Cálculo 4 2 3 3 5" xfId="28000"/>
    <cellStyle name="Cálculo 4 2 3 3 6" xfId="26557"/>
    <cellStyle name="Cálculo 4 2 3 3 7" xfId="24721"/>
    <cellStyle name="Cálculo 4 2 3 3 8" xfId="31624"/>
    <cellStyle name="Cálculo 4 2 3 3 9" xfId="35304"/>
    <cellStyle name="Cálculo 4 2 3 4" xfId="4167"/>
    <cellStyle name="Cálculo 4 2 3 4 2" xfId="5578"/>
    <cellStyle name="Cálculo 4 2 3 4 2 2" xfId="14732"/>
    <cellStyle name="Cálculo 4 2 3 4 2 3" xfId="21728"/>
    <cellStyle name="Cálculo 4 2 3 4 2 4" xfId="27018"/>
    <cellStyle name="Cálculo 4 2 3 4 2 5" xfId="32623"/>
    <cellStyle name="Cálculo 4 2 3 4 2 6" xfId="36298"/>
    <cellStyle name="Cálculo 4 2 3 4 2 7" xfId="39024"/>
    <cellStyle name="Cálculo 4 2 3 4 2 8" xfId="40658"/>
    <cellStyle name="Cálculo 4 2 3 4 3" xfId="13321"/>
    <cellStyle name="Cálculo 4 2 3 4 4" xfId="20319"/>
    <cellStyle name="Cálculo 4 2 3 4 5" xfId="25299"/>
    <cellStyle name="Cálculo 4 2 3 4 6" xfId="22571"/>
    <cellStyle name="Cálculo 4 2 3 4 7" xfId="9487"/>
    <cellStyle name="Cálculo 4 2 3 4 8" xfId="25725"/>
    <cellStyle name="Cálculo 4 2 3 4 9" xfId="34864"/>
    <cellStyle name="Cálculo 4 2 3 5" xfId="3077"/>
    <cellStyle name="Cálculo 4 2 3 5 2" xfId="5579"/>
    <cellStyle name="Cálculo 4 2 3 5 2 2" xfId="14733"/>
    <cellStyle name="Cálculo 4 2 3 5 2 3" xfId="21729"/>
    <cellStyle name="Cálculo 4 2 3 5 2 4" xfId="17724"/>
    <cellStyle name="Cálculo 4 2 3 5 2 5" xfId="32624"/>
    <cellStyle name="Cálculo 4 2 3 5 2 6" xfId="36299"/>
    <cellStyle name="Cálculo 4 2 3 5 2 7" xfId="39025"/>
    <cellStyle name="Cálculo 4 2 3 5 2 8" xfId="40659"/>
    <cellStyle name="Cálculo 4 2 3 5 3" xfId="12231"/>
    <cellStyle name="Cálculo 4 2 3 5 4" xfId="19234"/>
    <cellStyle name="Cálculo 4 2 3 5 5" xfId="28279"/>
    <cellStyle name="Cálculo 4 2 3 5 6" xfId="21262"/>
    <cellStyle name="Cálculo 4 2 3 5 7" xfId="25535"/>
    <cellStyle name="Cálculo 4 2 3 5 8" xfId="25536"/>
    <cellStyle name="Cálculo 4 2 3 5 9" xfId="31821"/>
    <cellStyle name="Cálculo 4 2 3 6" xfId="3009"/>
    <cellStyle name="Cálculo 4 2 3 6 2" xfId="5580"/>
    <cellStyle name="Cálculo 4 2 3 6 2 2" xfId="14734"/>
    <cellStyle name="Cálculo 4 2 3 6 2 3" xfId="21730"/>
    <cellStyle name="Cálculo 4 2 3 6 2 4" xfId="27017"/>
    <cellStyle name="Cálculo 4 2 3 6 2 5" xfId="32625"/>
    <cellStyle name="Cálculo 4 2 3 6 2 6" xfId="36300"/>
    <cellStyle name="Cálculo 4 2 3 6 2 7" xfId="39026"/>
    <cellStyle name="Cálculo 4 2 3 6 2 8" xfId="40660"/>
    <cellStyle name="Cálculo 4 2 3 6 3" xfId="12163"/>
    <cellStyle name="Cálculo 4 2 3 6 4" xfId="19166"/>
    <cellStyle name="Cálculo 4 2 3 6 5" xfId="24693"/>
    <cellStyle name="Cálculo 4 2 3 6 6" xfId="29131"/>
    <cellStyle name="Cálculo 4 2 3 6 7" xfId="29830"/>
    <cellStyle name="Cálculo 4 2 3 6 8" xfId="31565"/>
    <cellStyle name="Cálculo 4 2 3 6 9" xfId="35275"/>
    <cellStyle name="Cálculo 4 2 3 7" xfId="5575"/>
    <cellStyle name="Cálculo 4 2 3 7 2" xfId="14729"/>
    <cellStyle name="Cálculo 4 2 3 7 3" xfId="21725"/>
    <cellStyle name="Cálculo 4 2 3 7 4" xfId="27016"/>
    <cellStyle name="Cálculo 4 2 3 7 5" xfId="32620"/>
    <cellStyle name="Cálculo 4 2 3 7 6" xfId="36295"/>
    <cellStyle name="Cálculo 4 2 3 7 7" xfId="39021"/>
    <cellStyle name="Cálculo 4 2 3 7 8" xfId="40655"/>
    <cellStyle name="Cálculo 4 2 3 8" xfId="10835"/>
    <cellStyle name="Cálculo 4 2 3 9" xfId="9734"/>
    <cellStyle name="Cálculo 4 2 4" xfId="2278"/>
    <cellStyle name="Cálculo 4 2 4 10" xfId="17762"/>
    <cellStyle name="Cálculo 4 2 4 11" xfId="26113"/>
    <cellStyle name="Cálculo 4 2 4 12" xfId="30191"/>
    <cellStyle name="Cálculo 4 2 4 13" xfId="34167"/>
    <cellStyle name="Cálculo 4 2 4 14" xfId="37729"/>
    <cellStyle name="Cálculo 4 2 4 2" xfId="2678"/>
    <cellStyle name="Cálculo 4 2 4 2 2" xfId="5582"/>
    <cellStyle name="Cálculo 4 2 4 2 2 2" xfId="14736"/>
    <cellStyle name="Cálculo 4 2 4 2 2 3" xfId="21732"/>
    <cellStyle name="Cálculo 4 2 4 2 2 4" xfId="9499"/>
    <cellStyle name="Cálculo 4 2 4 2 2 5" xfId="32627"/>
    <cellStyle name="Cálculo 4 2 4 2 2 6" xfId="36302"/>
    <cellStyle name="Cálculo 4 2 4 2 2 7" xfId="39028"/>
    <cellStyle name="Cálculo 4 2 4 2 2 8" xfId="40662"/>
    <cellStyle name="Cálculo 4 2 4 2 3" xfId="11832"/>
    <cellStyle name="Cálculo 4 2 4 2 4" xfId="18835"/>
    <cellStyle name="Cálculo 4 2 4 2 5" xfId="28435"/>
    <cellStyle name="Cálculo 4 2 4 2 6" xfId="28486"/>
    <cellStyle name="Cálculo 4 2 4 2 7" xfId="17249"/>
    <cellStyle name="Cálculo 4 2 4 2 8" xfId="31520"/>
    <cellStyle name="Cálculo 4 2 4 2 9" xfId="35230"/>
    <cellStyle name="Cálculo 4 2 4 3" xfId="3960"/>
    <cellStyle name="Cálculo 4 2 4 3 2" xfId="5583"/>
    <cellStyle name="Cálculo 4 2 4 3 2 2" xfId="14737"/>
    <cellStyle name="Cálculo 4 2 4 3 2 3" xfId="21733"/>
    <cellStyle name="Cálculo 4 2 4 3 2 4" xfId="29461"/>
    <cellStyle name="Cálculo 4 2 4 3 2 5" xfId="32628"/>
    <cellStyle name="Cálculo 4 2 4 3 2 6" xfId="36303"/>
    <cellStyle name="Cálculo 4 2 4 3 2 7" xfId="39029"/>
    <cellStyle name="Cálculo 4 2 4 3 2 8" xfId="40663"/>
    <cellStyle name="Cálculo 4 2 4 3 3" xfId="13114"/>
    <cellStyle name="Cálculo 4 2 4 3 4" xfId="20112"/>
    <cellStyle name="Cálculo 4 2 4 3 5" xfId="19631"/>
    <cellStyle name="Cálculo 4 2 4 3 6" xfId="26624"/>
    <cellStyle name="Cálculo 4 2 4 3 7" xfId="22950"/>
    <cellStyle name="Cálculo 4 2 4 3 8" xfId="31664"/>
    <cellStyle name="Cálculo 4 2 4 3 9" xfId="35344"/>
    <cellStyle name="Cálculo 4 2 4 4" xfId="4398"/>
    <cellStyle name="Cálculo 4 2 4 4 2" xfId="5584"/>
    <cellStyle name="Cálculo 4 2 4 4 2 2" xfId="14738"/>
    <cellStyle name="Cálculo 4 2 4 4 2 3" xfId="21734"/>
    <cellStyle name="Cálculo 4 2 4 4 2 4" xfId="29316"/>
    <cellStyle name="Cálculo 4 2 4 4 2 5" xfId="32629"/>
    <cellStyle name="Cálculo 4 2 4 4 2 6" xfId="36304"/>
    <cellStyle name="Cálculo 4 2 4 4 2 7" xfId="39030"/>
    <cellStyle name="Cálculo 4 2 4 4 2 8" xfId="40664"/>
    <cellStyle name="Cálculo 4 2 4 4 3" xfId="13552"/>
    <cellStyle name="Cálculo 4 2 4 4 4" xfId="20550"/>
    <cellStyle name="Cálculo 4 2 4 4 5" xfId="27636"/>
    <cellStyle name="Cálculo 4 2 4 4 6" xfId="9925"/>
    <cellStyle name="Cálculo 4 2 4 4 7" xfId="31900"/>
    <cellStyle name="Cálculo 4 2 4 4 8" xfId="21283"/>
    <cellStyle name="Cálculo 4 2 4 4 9" xfId="31018"/>
    <cellStyle name="Cálculo 4 2 4 5" xfId="4652"/>
    <cellStyle name="Cálculo 4 2 4 5 2" xfId="5585"/>
    <cellStyle name="Cálculo 4 2 4 5 2 2" xfId="14739"/>
    <cellStyle name="Cálculo 4 2 4 5 2 3" xfId="21735"/>
    <cellStyle name="Cálculo 4 2 4 5 2 4" xfId="22711"/>
    <cellStyle name="Cálculo 4 2 4 5 2 5" xfId="32630"/>
    <cellStyle name="Cálculo 4 2 4 5 2 6" xfId="36305"/>
    <cellStyle name="Cálculo 4 2 4 5 2 7" xfId="39031"/>
    <cellStyle name="Cálculo 4 2 4 5 2 8" xfId="40665"/>
    <cellStyle name="Cálculo 4 2 4 5 3" xfId="13806"/>
    <cellStyle name="Cálculo 4 2 4 5 4" xfId="20804"/>
    <cellStyle name="Cálculo 4 2 4 5 5" xfId="27508"/>
    <cellStyle name="Cálculo 4 2 4 5 6" xfId="22715"/>
    <cellStyle name="Cálculo 4 2 4 5 7" xfId="27875"/>
    <cellStyle name="Cálculo 4 2 4 5 8" xfId="29708"/>
    <cellStyle name="Cálculo 4 2 4 5 9" xfId="33694"/>
    <cellStyle name="Cálculo 4 2 4 6" xfId="4898"/>
    <cellStyle name="Cálculo 4 2 4 6 2" xfId="5586"/>
    <cellStyle name="Cálculo 4 2 4 6 2 2" xfId="14740"/>
    <cellStyle name="Cálculo 4 2 4 6 2 3" xfId="21736"/>
    <cellStyle name="Cálculo 4 2 4 6 2 4" xfId="23379"/>
    <cellStyle name="Cálculo 4 2 4 6 2 5" xfId="32631"/>
    <cellStyle name="Cálculo 4 2 4 6 2 6" xfId="36306"/>
    <cellStyle name="Cálculo 4 2 4 6 2 7" xfId="39032"/>
    <cellStyle name="Cálculo 4 2 4 6 2 8" xfId="40666"/>
    <cellStyle name="Cálculo 4 2 4 6 3" xfId="14052"/>
    <cellStyle name="Cálculo 4 2 4 6 4" xfId="21050"/>
    <cellStyle name="Cálculo 4 2 4 6 5" xfId="27386"/>
    <cellStyle name="Cálculo 4 2 4 6 6" xfId="29454"/>
    <cellStyle name="Cálculo 4 2 4 6 7" xfId="31944"/>
    <cellStyle name="Cálculo 4 2 4 6 8" xfId="35622"/>
    <cellStyle name="Cálculo 4 2 4 6 9" xfId="38533"/>
    <cellStyle name="Cálculo 4 2 4 7" xfId="5581"/>
    <cellStyle name="Cálculo 4 2 4 7 2" xfId="14735"/>
    <cellStyle name="Cálculo 4 2 4 7 3" xfId="21731"/>
    <cellStyle name="Cálculo 4 2 4 7 4" xfId="9442"/>
    <cellStyle name="Cálculo 4 2 4 7 5" xfId="32626"/>
    <cellStyle name="Cálculo 4 2 4 7 6" xfId="36301"/>
    <cellStyle name="Cálculo 4 2 4 7 7" xfId="39027"/>
    <cellStyle name="Cálculo 4 2 4 7 8" xfId="40661"/>
    <cellStyle name="Cálculo 4 2 4 8" xfId="11432"/>
    <cellStyle name="Cálculo 4 2 4 9" xfId="18435"/>
    <cellStyle name="Cálculo 4 2 5" xfId="2339"/>
    <cellStyle name="Cálculo 4 2 5 10" xfId="25477"/>
    <cellStyle name="Cálculo 4 2 5 11" xfId="26140"/>
    <cellStyle name="Cálculo 4 2 5 12" xfId="30129"/>
    <cellStyle name="Cálculo 4 2 5 13" xfId="31470"/>
    <cellStyle name="Cálculo 4 2 5 14" xfId="35186"/>
    <cellStyle name="Cálculo 4 2 5 2" xfId="2739"/>
    <cellStyle name="Cálculo 4 2 5 2 2" xfId="5588"/>
    <cellStyle name="Cálculo 4 2 5 2 2 2" xfId="14742"/>
    <cellStyle name="Cálculo 4 2 5 2 2 3" xfId="21738"/>
    <cellStyle name="Cálculo 4 2 5 2 2 4" xfId="18117"/>
    <cellStyle name="Cálculo 4 2 5 2 2 5" xfId="32633"/>
    <cellStyle name="Cálculo 4 2 5 2 2 6" xfId="36308"/>
    <cellStyle name="Cálculo 4 2 5 2 2 7" xfId="39034"/>
    <cellStyle name="Cálculo 4 2 5 2 2 8" xfId="40668"/>
    <cellStyle name="Cálculo 4 2 5 2 3" xfId="11893"/>
    <cellStyle name="Cálculo 4 2 5 2 4" xfId="18896"/>
    <cellStyle name="Cálculo 4 2 5 2 5" xfId="17543"/>
    <cellStyle name="Cálculo 4 2 5 2 6" xfId="25323"/>
    <cellStyle name="Cálculo 4 2 5 2 7" xfId="22652"/>
    <cellStyle name="Cálculo 4 2 5 2 8" xfId="27625"/>
    <cellStyle name="Cálculo 4 2 5 2 9" xfId="31610"/>
    <cellStyle name="Cálculo 4 2 5 3" xfId="4021"/>
    <cellStyle name="Cálculo 4 2 5 3 2" xfId="5589"/>
    <cellStyle name="Cálculo 4 2 5 3 2 2" xfId="14743"/>
    <cellStyle name="Cálculo 4 2 5 3 2 3" xfId="21739"/>
    <cellStyle name="Cálculo 4 2 5 3 2 4" xfId="29462"/>
    <cellStyle name="Cálculo 4 2 5 3 2 5" xfId="32634"/>
    <cellStyle name="Cálculo 4 2 5 3 2 6" xfId="36309"/>
    <cellStyle name="Cálculo 4 2 5 3 2 7" xfId="39035"/>
    <cellStyle name="Cálculo 4 2 5 3 2 8" xfId="40669"/>
    <cellStyle name="Cálculo 4 2 5 3 3" xfId="13175"/>
    <cellStyle name="Cálculo 4 2 5 3 4" xfId="20173"/>
    <cellStyle name="Cálculo 4 2 5 3 5" xfId="23350"/>
    <cellStyle name="Cálculo 4 2 5 3 6" xfId="21240"/>
    <cellStyle name="Cálculo 4 2 5 3 7" xfId="25609"/>
    <cellStyle name="Cálculo 4 2 5 3 8" xfId="25489"/>
    <cellStyle name="Cálculo 4 2 5 3 9" xfId="25810"/>
    <cellStyle name="Cálculo 4 2 5 4" xfId="4459"/>
    <cellStyle name="Cálculo 4 2 5 4 2" xfId="5590"/>
    <cellStyle name="Cálculo 4 2 5 4 2 2" xfId="14744"/>
    <cellStyle name="Cálculo 4 2 5 4 2 3" xfId="21740"/>
    <cellStyle name="Cálculo 4 2 5 4 2 4" xfId="29318"/>
    <cellStyle name="Cálculo 4 2 5 4 2 5" xfId="32635"/>
    <cellStyle name="Cálculo 4 2 5 4 2 6" xfId="36310"/>
    <cellStyle name="Cálculo 4 2 5 4 2 7" xfId="39036"/>
    <cellStyle name="Cálculo 4 2 5 4 2 8" xfId="40670"/>
    <cellStyle name="Cálculo 4 2 5 4 3" xfId="13613"/>
    <cellStyle name="Cálculo 4 2 5 4 4" xfId="20611"/>
    <cellStyle name="Cálculo 4 2 5 4 5" xfId="10155"/>
    <cellStyle name="Cálculo 4 2 5 4 6" xfId="23474"/>
    <cellStyle name="Cálculo 4 2 5 4 7" xfId="15471"/>
    <cellStyle name="Cálculo 4 2 5 4 8" xfId="29710"/>
    <cellStyle name="Cálculo 4 2 5 4 9" xfId="29028"/>
    <cellStyle name="Cálculo 4 2 5 5" xfId="4713"/>
    <cellStyle name="Cálculo 4 2 5 5 2" xfId="5591"/>
    <cellStyle name="Cálculo 4 2 5 5 2 2" xfId="14745"/>
    <cellStyle name="Cálculo 4 2 5 5 2 3" xfId="21741"/>
    <cellStyle name="Cálculo 4 2 5 5 2 4" xfId="29287"/>
    <cellStyle name="Cálculo 4 2 5 5 2 5" xfId="32636"/>
    <cellStyle name="Cálculo 4 2 5 5 2 6" xfId="36311"/>
    <cellStyle name="Cálculo 4 2 5 5 2 7" xfId="39037"/>
    <cellStyle name="Cálculo 4 2 5 5 2 8" xfId="40671"/>
    <cellStyle name="Cálculo 4 2 5 5 3" xfId="13867"/>
    <cellStyle name="Cálculo 4 2 5 5 4" xfId="20865"/>
    <cellStyle name="Cálculo 4 2 5 5 5" xfId="17424"/>
    <cellStyle name="Cálculo 4 2 5 5 6" xfId="26737"/>
    <cellStyle name="Cálculo 4 2 5 5 7" xfId="24979"/>
    <cellStyle name="Cálculo 4 2 5 5 8" xfId="25899"/>
    <cellStyle name="Cálculo 4 2 5 5 9" xfId="33705"/>
    <cellStyle name="Cálculo 4 2 5 6" xfId="4959"/>
    <cellStyle name="Cálculo 4 2 5 6 2" xfId="5592"/>
    <cellStyle name="Cálculo 4 2 5 6 2 2" xfId="14746"/>
    <cellStyle name="Cálculo 4 2 5 6 2 3" xfId="21742"/>
    <cellStyle name="Cálculo 4 2 5 6 2 4" xfId="15512"/>
    <cellStyle name="Cálculo 4 2 5 6 2 5" xfId="32637"/>
    <cellStyle name="Cálculo 4 2 5 6 2 6" xfId="36312"/>
    <cellStyle name="Cálculo 4 2 5 6 2 7" xfId="39038"/>
    <cellStyle name="Cálculo 4 2 5 6 2 8" xfId="40672"/>
    <cellStyle name="Cálculo 4 2 5 6 3" xfId="14113"/>
    <cellStyle name="Cálculo 4 2 5 6 4" xfId="21111"/>
    <cellStyle name="Cálculo 4 2 5 6 5" xfId="27359"/>
    <cellStyle name="Cálculo 4 2 5 6 6" xfId="19750"/>
    <cellStyle name="Cálculo 4 2 5 6 7" xfId="32005"/>
    <cellStyle name="Cálculo 4 2 5 6 8" xfId="35683"/>
    <cellStyle name="Cálculo 4 2 5 6 9" xfId="38594"/>
    <cellStyle name="Cálculo 4 2 5 7" xfId="5587"/>
    <cellStyle name="Cálculo 4 2 5 7 2" xfId="14741"/>
    <cellStyle name="Cálculo 4 2 5 7 3" xfId="21737"/>
    <cellStyle name="Cálculo 4 2 5 7 4" xfId="29317"/>
    <cellStyle name="Cálculo 4 2 5 7 5" xfId="32632"/>
    <cellStyle name="Cálculo 4 2 5 7 6" xfId="36307"/>
    <cellStyle name="Cálculo 4 2 5 7 7" xfId="39033"/>
    <cellStyle name="Cálculo 4 2 5 7 8" xfId="40667"/>
    <cellStyle name="Cálculo 4 2 5 8" xfId="11493"/>
    <cellStyle name="Cálculo 4 2 5 9" xfId="18496"/>
    <cellStyle name="Cálculo 4 2 6" xfId="2082"/>
    <cellStyle name="Cálculo 4 2 6 10" xfId="28463"/>
    <cellStyle name="Cálculo 4 2 6 11" xfId="28065"/>
    <cellStyle name="Cálculo 4 2 6 12" xfId="30844"/>
    <cellStyle name="Cálculo 4 2 6 13" xfId="34789"/>
    <cellStyle name="Cálculo 4 2 6 14" xfId="38339"/>
    <cellStyle name="Cálculo 4 2 6 2" xfId="2586"/>
    <cellStyle name="Cálculo 4 2 6 2 2" xfId="5594"/>
    <cellStyle name="Cálculo 4 2 6 2 2 2" xfId="14748"/>
    <cellStyle name="Cálculo 4 2 6 2 2 3" xfId="21744"/>
    <cellStyle name="Cálculo 4 2 6 2 2 4" xfId="29319"/>
    <cellStyle name="Cálculo 4 2 6 2 2 5" xfId="32639"/>
    <cellStyle name="Cálculo 4 2 6 2 2 6" xfId="36314"/>
    <cellStyle name="Cálculo 4 2 6 2 2 7" xfId="39040"/>
    <cellStyle name="Cálculo 4 2 6 2 2 8" xfId="40674"/>
    <cellStyle name="Cálculo 4 2 6 2 3" xfId="11740"/>
    <cellStyle name="Cálculo 4 2 6 2 4" xfId="18743"/>
    <cellStyle name="Cálculo 4 2 6 2 5" xfId="22544"/>
    <cellStyle name="Cálculo 4 2 6 2 6" xfId="26262"/>
    <cellStyle name="Cálculo 4 2 6 2 7" xfId="29087"/>
    <cellStyle name="Cálculo 4 2 6 2 8" xfId="34016"/>
    <cellStyle name="Cálculo 4 2 6 2 9" xfId="37578"/>
    <cellStyle name="Cálculo 4 2 6 3" xfId="3829"/>
    <cellStyle name="Cálculo 4 2 6 3 2" xfId="5595"/>
    <cellStyle name="Cálculo 4 2 6 3 2 2" xfId="14749"/>
    <cellStyle name="Cálculo 4 2 6 3 2 3" xfId="21745"/>
    <cellStyle name="Cálculo 4 2 6 3 2 4" xfId="29463"/>
    <cellStyle name="Cálculo 4 2 6 3 2 5" xfId="32640"/>
    <cellStyle name="Cálculo 4 2 6 3 2 6" xfId="36315"/>
    <cellStyle name="Cálculo 4 2 6 3 2 7" xfId="39041"/>
    <cellStyle name="Cálculo 4 2 6 3 2 8" xfId="40675"/>
    <cellStyle name="Cálculo 4 2 6 3 3" xfId="12983"/>
    <cellStyle name="Cálculo 4 2 6 3 4" xfId="19982"/>
    <cellStyle name="Cálculo 4 2 6 3 5" xfId="17690"/>
    <cellStyle name="Cálculo 4 2 6 3 6" xfId="24424"/>
    <cellStyle name="Cálculo 4 2 6 3 7" xfId="29375"/>
    <cellStyle name="Cálculo 4 2 6 3 8" xfId="33474"/>
    <cellStyle name="Cálculo 4 2 6 3 9" xfId="37146"/>
    <cellStyle name="Cálculo 4 2 6 4" xfId="4297"/>
    <cellStyle name="Cálculo 4 2 6 4 2" xfId="5596"/>
    <cellStyle name="Cálculo 4 2 6 4 2 2" xfId="14750"/>
    <cellStyle name="Cálculo 4 2 6 4 2 3" xfId="21746"/>
    <cellStyle name="Cálculo 4 2 6 4 2 4" xfId="18077"/>
    <cellStyle name="Cálculo 4 2 6 4 2 5" xfId="32641"/>
    <cellStyle name="Cálculo 4 2 6 4 2 6" xfId="36316"/>
    <cellStyle name="Cálculo 4 2 6 4 2 7" xfId="39042"/>
    <cellStyle name="Cálculo 4 2 6 4 2 8" xfId="40676"/>
    <cellStyle name="Cálculo 4 2 6 4 3" xfId="13451"/>
    <cellStyle name="Cálculo 4 2 6 4 4" xfId="20449"/>
    <cellStyle name="Cálculo 4 2 6 4 5" xfId="10043"/>
    <cellStyle name="Cálculo 4 2 6 4 6" xfId="25438"/>
    <cellStyle name="Cálculo 4 2 6 4 7" xfId="28968"/>
    <cellStyle name="Cálculo 4 2 6 4 8" xfId="26073"/>
    <cellStyle name="Cálculo 4 2 6 4 9" xfId="23144"/>
    <cellStyle name="Cálculo 4 2 6 5" xfId="4568"/>
    <cellStyle name="Cálculo 4 2 6 5 2" xfId="5597"/>
    <cellStyle name="Cálculo 4 2 6 5 2 2" xfId="14751"/>
    <cellStyle name="Cálculo 4 2 6 5 2 3" xfId="21747"/>
    <cellStyle name="Cálculo 4 2 6 5 2 4" xfId="10176"/>
    <cellStyle name="Cálculo 4 2 6 5 2 5" xfId="32642"/>
    <cellStyle name="Cálculo 4 2 6 5 2 6" xfId="36317"/>
    <cellStyle name="Cálculo 4 2 6 5 2 7" xfId="39043"/>
    <cellStyle name="Cálculo 4 2 6 5 2 8" xfId="40677"/>
    <cellStyle name="Cálculo 4 2 6 5 3" xfId="13722"/>
    <cellStyle name="Cálculo 4 2 6 5 4" xfId="20720"/>
    <cellStyle name="Cálculo 4 2 6 5 5" xfId="17428"/>
    <cellStyle name="Cálculo 4 2 6 5 6" xfId="28166"/>
    <cellStyle name="Cálculo 4 2 6 5 7" xfId="25106"/>
    <cellStyle name="Cálculo 4 2 6 5 8" xfId="29107"/>
    <cellStyle name="Cálculo 4 2 6 5 9" xfId="25687"/>
    <cellStyle name="Cálculo 4 2 6 6" xfId="4818"/>
    <cellStyle name="Cálculo 4 2 6 6 2" xfId="5598"/>
    <cellStyle name="Cálculo 4 2 6 6 2 2" xfId="14752"/>
    <cellStyle name="Cálculo 4 2 6 6 2 3" xfId="21748"/>
    <cellStyle name="Cálculo 4 2 6 6 2 4" xfId="29320"/>
    <cellStyle name="Cálculo 4 2 6 6 2 5" xfId="32643"/>
    <cellStyle name="Cálculo 4 2 6 6 2 6" xfId="36318"/>
    <cellStyle name="Cálculo 4 2 6 6 2 7" xfId="39044"/>
    <cellStyle name="Cálculo 4 2 6 6 2 8" xfId="40678"/>
    <cellStyle name="Cálculo 4 2 6 6 3" xfId="13972"/>
    <cellStyle name="Cálculo 4 2 6 6 4" xfId="20970"/>
    <cellStyle name="Cálculo 4 2 6 6 5" xfId="27430"/>
    <cellStyle name="Cálculo 4 2 6 6 6" xfId="28866"/>
    <cellStyle name="Cálculo 4 2 6 6 7" xfId="15527"/>
    <cellStyle name="Cálculo 4 2 6 6 8" xfId="32119"/>
    <cellStyle name="Cálculo 4 2 6 6 9" xfId="35794"/>
    <cellStyle name="Cálculo 4 2 6 7" xfId="5593"/>
    <cellStyle name="Cálculo 4 2 6 7 2" xfId="14747"/>
    <cellStyle name="Cálculo 4 2 6 7 3" xfId="21743"/>
    <cellStyle name="Cálculo 4 2 6 7 4" xfId="17372"/>
    <cellStyle name="Cálculo 4 2 6 7 5" xfId="32638"/>
    <cellStyle name="Cálculo 4 2 6 7 6" xfId="36313"/>
    <cellStyle name="Cálculo 4 2 6 7 7" xfId="39039"/>
    <cellStyle name="Cálculo 4 2 6 7 8" xfId="40673"/>
    <cellStyle name="Cálculo 4 2 6 8" xfId="11236"/>
    <cellStyle name="Cálculo 4 2 6 9" xfId="9188"/>
    <cellStyle name="Cálculo 4 2 7" xfId="1624"/>
    <cellStyle name="Cálculo 4 2 7 10" xfId="21275"/>
    <cellStyle name="Cálculo 4 2 7 11" xfId="17034"/>
    <cellStyle name="Cálculo 4 2 7 12" xfId="34932"/>
    <cellStyle name="Cálculo 4 2 7 13" xfId="38395"/>
    <cellStyle name="Cálculo 4 2 7 2" xfId="3280"/>
    <cellStyle name="Cálculo 4 2 7 2 2" xfId="5600"/>
    <cellStyle name="Cálculo 4 2 7 2 2 2" xfId="14754"/>
    <cellStyle name="Cálculo 4 2 7 2 2 3" xfId="21750"/>
    <cellStyle name="Cálculo 4 2 7 2 2 4" xfId="24190"/>
    <cellStyle name="Cálculo 4 2 7 2 2 5" xfId="32645"/>
    <cellStyle name="Cálculo 4 2 7 2 2 6" xfId="36320"/>
    <cellStyle name="Cálculo 4 2 7 2 2 7" xfId="39046"/>
    <cellStyle name="Cálculo 4 2 7 2 2 8" xfId="40680"/>
    <cellStyle name="Cálculo 4 2 7 2 3" xfId="12434"/>
    <cellStyle name="Cálculo 4 2 7 2 4" xfId="19436"/>
    <cellStyle name="Cálculo 4 2 7 2 5" xfId="28187"/>
    <cellStyle name="Cálculo 4 2 7 2 6" xfId="26468"/>
    <cellStyle name="Cálculo 4 2 7 2 7" xfId="25645"/>
    <cellStyle name="Cálculo 4 2 7 2 8" xfId="30897"/>
    <cellStyle name="Cálculo 4 2 7 2 9" xfId="31405"/>
    <cellStyle name="Cálculo 4 2 7 3" xfId="2843"/>
    <cellStyle name="Cálculo 4 2 7 3 2" xfId="5601"/>
    <cellStyle name="Cálculo 4 2 7 3 2 2" xfId="14755"/>
    <cellStyle name="Cálculo 4 2 7 3 2 3" xfId="21751"/>
    <cellStyle name="Cálculo 4 2 7 3 2 4" xfId="29464"/>
    <cellStyle name="Cálculo 4 2 7 3 2 5" xfId="32646"/>
    <cellStyle name="Cálculo 4 2 7 3 2 6" xfId="36321"/>
    <cellStyle name="Cálculo 4 2 7 3 2 7" xfId="39047"/>
    <cellStyle name="Cálculo 4 2 7 3 2 8" xfId="40681"/>
    <cellStyle name="Cálculo 4 2 7 3 3" xfId="11997"/>
    <cellStyle name="Cálculo 4 2 7 3 4" xfId="19000"/>
    <cellStyle name="Cálculo 4 2 7 3 5" xfId="19685"/>
    <cellStyle name="Cálculo 4 2 7 3 6" xfId="19493"/>
    <cellStyle name="Cálculo 4 2 7 3 7" xfId="29912"/>
    <cellStyle name="Cálculo 4 2 7 3 8" xfId="33889"/>
    <cellStyle name="Cálculo 4 2 7 3 9" xfId="37451"/>
    <cellStyle name="Cálculo 4 2 7 4" xfId="4251"/>
    <cellStyle name="Cálculo 4 2 7 4 2" xfId="5602"/>
    <cellStyle name="Cálculo 4 2 7 4 2 2" xfId="14756"/>
    <cellStyle name="Cálculo 4 2 7 4 2 3" xfId="21752"/>
    <cellStyle name="Cálculo 4 2 7 4 2 4" xfId="29322"/>
    <cellStyle name="Cálculo 4 2 7 4 2 5" xfId="32647"/>
    <cellStyle name="Cálculo 4 2 7 4 2 6" xfId="36322"/>
    <cellStyle name="Cálculo 4 2 7 4 2 7" xfId="39048"/>
    <cellStyle name="Cálculo 4 2 7 4 2 8" xfId="40682"/>
    <cellStyle name="Cálculo 4 2 7 4 3" xfId="13405"/>
    <cellStyle name="Cálculo 4 2 7 4 4" xfId="20403"/>
    <cellStyle name="Cálculo 4 2 7 4 5" xfId="25297"/>
    <cellStyle name="Cálculo 4 2 7 4 6" xfId="19594"/>
    <cellStyle name="Cálculo 4 2 7 4 7" xfId="29361"/>
    <cellStyle name="Cálculo 4 2 7 4 8" xfId="33348"/>
    <cellStyle name="Cálculo 4 2 7 4 9" xfId="37023"/>
    <cellStyle name="Cálculo 4 2 7 5" xfId="3172"/>
    <cellStyle name="Cálculo 4 2 7 5 2" xfId="5603"/>
    <cellStyle name="Cálculo 4 2 7 5 2 2" xfId="14757"/>
    <cellStyle name="Cálculo 4 2 7 5 2 3" xfId="21753"/>
    <cellStyle name="Cálculo 4 2 7 5 2 4" xfId="25485"/>
    <cellStyle name="Cálculo 4 2 7 5 2 5" xfId="32648"/>
    <cellStyle name="Cálculo 4 2 7 5 2 6" xfId="36323"/>
    <cellStyle name="Cálculo 4 2 7 5 2 7" xfId="39049"/>
    <cellStyle name="Cálculo 4 2 7 5 2 8" xfId="40683"/>
    <cellStyle name="Cálculo 4 2 7 5 3" xfId="12326"/>
    <cellStyle name="Cálculo 4 2 7 5 4" xfId="19329"/>
    <cellStyle name="Cálculo 4 2 7 5 5" xfId="25279"/>
    <cellStyle name="Cálculo 4 2 7 5 6" xfId="21321"/>
    <cellStyle name="Cálculo 4 2 7 5 7" xfId="29755"/>
    <cellStyle name="Cálculo 4 2 7 5 8" xfId="33731"/>
    <cellStyle name="Cálculo 4 2 7 5 9" xfId="37293"/>
    <cellStyle name="Cálculo 4 2 7 6" xfId="5599"/>
    <cellStyle name="Cálculo 4 2 7 6 2" xfId="14753"/>
    <cellStyle name="Cálculo 4 2 7 6 3" xfId="21749"/>
    <cellStyle name="Cálculo 4 2 7 6 4" xfId="24413"/>
    <cellStyle name="Cálculo 4 2 7 6 5" xfId="32644"/>
    <cellStyle name="Cálculo 4 2 7 6 6" xfId="36319"/>
    <cellStyle name="Cálculo 4 2 7 6 7" xfId="39045"/>
    <cellStyle name="Cálculo 4 2 7 6 8" xfId="40679"/>
    <cellStyle name="Cálculo 4 2 7 7" xfId="10778"/>
    <cellStyle name="Cálculo 4 2 7 8" xfId="16537"/>
    <cellStyle name="Cálculo 4 2 7 9" xfId="24464"/>
    <cellStyle name="Cálculo 4 2 8" xfId="2452"/>
    <cellStyle name="Cálculo 4 2 8 2" xfId="5604"/>
    <cellStyle name="Cálculo 4 2 8 2 2" xfId="14758"/>
    <cellStyle name="Cálculo 4 2 8 2 3" xfId="21754"/>
    <cellStyle name="Cálculo 4 2 8 2 4" xfId="29323"/>
    <cellStyle name="Cálculo 4 2 8 2 5" xfId="32649"/>
    <cellStyle name="Cálculo 4 2 8 2 6" xfId="36324"/>
    <cellStyle name="Cálculo 4 2 8 2 7" xfId="39050"/>
    <cellStyle name="Cálculo 4 2 8 2 8" xfId="40684"/>
    <cellStyle name="Cálculo 4 2 8 3" xfId="11606"/>
    <cellStyle name="Cálculo 4 2 8 4" xfId="18609"/>
    <cellStyle name="Cálculo 4 2 8 5" xfId="23124"/>
    <cellStyle name="Cálculo 4 2 8 6" xfId="26196"/>
    <cellStyle name="Cálculo 4 2 8 7" xfId="17766"/>
    <cellStyle name="Cálculo 4 2 8 8" xfId="34066"/>
    <cellStyle name="Cálculo 4 2 8 9" xfId="37628"/>
    <cellStyle name="Cálculo 4 2 9" xfId="2928"/>
    <cellStyle name="Cálculo 4 2 9 2" xfId="5605"/>
    <cellStyle name="Cálculo 4 2 9 2 2" xfId="14759"/>
    <cellStyle name="Cálculo 4 2 9 2 3" xfId="21755"/>
    <cellStyle name="Cálculo 4 2 9 2 4" xfId="29446"/>
    <cellStyle name="Cálculo 4 2 9 2 5" xfId="32650"/>
    <cellStyle name="Cálculo 4 2 9 2 6" xfId="36325"/>
    <cellStyle name="Cálculo 4 2 9 2 7" xfId="39051"/>
    <cellStyle name="Cálculo 4 2 9 2 8" xfId="40685"/>
    <cellStyle name="Cálculo 4 2 9 3" xfId="12082"/>
    <cellStyle name="Cálculo 4 2 9 4" xfId="19085"/>
    <cellStyle name="Cálculo 4 2 9 5" xfId="24224"/>
    <cellStyle name="Cálculo 4 2 9 6" xfId="23003"/>
    <cellStyle name="Cálculo 4 2 9 7" xfId="29869"/>
    <cellStyle name="Cálculo 4 2 9 8" xfId="33839"/>
    <cellStyle name="Cálculo 4 2 9 9" xfId="37401"/>
    <cellStyle name="Cálculo 4 20" xfId="29381"/>
    <cellStyle name="Cálculo 4 3" xfId="1905"/>
    <cellStyle name="Cálculo 4 3 10" xfId="17402"/>
    <cellStyle name="Cálculo 4 3 11" xfId="26025"/>
    <cellStyle name="Cálculo 4 3 12" xfId="30894"/>
    <cellStyle name="Cálculo 4 3 13" xfId="31408"/>
    <cellStyle name="Cálculo 4 3 14" xfId="35149"/>
    <cellStyle name="Cálculo 4 3 2" xfId="2570"/>
    <cellStyle name="Cálculo 4 3 2 2" xfId="5607"/>
    <cellStyle name="Cálculo 4 3 2 2 2" xfId="14761"/>
    <cellStyle name="Cálculo 4 3 2 2 3" xfId="21757"/>
    <cellStyle name="Cálculo 4 3 2 2 4" xfId="17384"/>
    <cellStyle name="Cálculo 4 3 2 2 5" xfId="32652"/>
    <cellStyle name="Cálculo 4 3 2 2 6" xfId="36327"/>
    <cellStyle name="Cálculo 4 3 2 2 7" xfId="39053"/>
    <cellStyle name="Cálculo 4 3 2 2 8" xfId="40687"/>
    <cellStyle name="Cálculo 4 3 2 3" xfId="11724"/>
    <cellStyle name="Cálculo 4 3 2 4" xfId="18727"/>
    <cellStyle name="Cálculo 4 3 2 5" xfId="23255"/>
    <cellStyle name="Cálculo 4 3 2 6" xfId="26254"/>
    <cellStyle name="Cálculo 4 3 2 7" xfId="25381"/>
    <cellStyle name="Cálculo 4 3 2 8" xfId="34024"/>
    <cellStyle name="Cálculo 4 3 2 9" xfId="37586"/>
    <cellStyle name="Cálculo 4 3 3" xfId="3775"/>
    <cellStyle name="Cálculo 4 3 3 2" xfId="5608"/>
    <cellStyle name="Cálculo 4 3 3 2 2" xfId="14762"/>
    <cellStyle name="Cálculo 4 3 3 2 3" xfId="21758"/>
    <cellStyle name="Cálculo 4 3 3 2 4" xfId="18085"/>
    <cellStyle name="Cálculo 4 3 3 2 5" xfId="32653"/>
    <cellStyle name="Cálculo 4 3 3 2 6" xfId="36328"/>
    <cellStyle name="Cálculo 4 3 3 2 7" xfId="39054"/>
    <cellStyle name="Cálculo 4 3 3 2 8" xfId="40688"/>
    <cellStyle name="Cálculo 4 3 3 3" xfId="12929"/>
    <cellStyle name="Cálculo 4 3 3 4" xfId="19928"/>
    <cellStyle name="Cálculo 4 3 3 5" xfId="25245"/>
    <cellStyle name="Cálculo 4 3 3 6" xfId="19607"/>
    <cellStyle name="Cálculo 4 3 3 7" xfId="24049"/>
    <cellStyle name="Cálculo 4 3 3 8" xfId="33526"/>
    <cellStyle name="Cálculo 4 3 3 9" xfId="37194"/>
    <cellStyle name="Cálculo 4 3 4" xfId="4265"/>
    <cellStyle name="Cálculo 4 3 4 2" xfId="5609"/>
    <cellStyle name="Cálculo 4 3 4 2 2" xfId="14763"/>
    <cellStyle name="Cálculo 4 3 4 2 3" xfId="21759"/>
    <cellStyle name="Cálculo 4 3 4 2 4" xfId="27003"/>
    <cellStyle name="Cálculo 4 3 4 2 5" xfId="32654"/>
    <cellStyle name="Cálculo 4 3 4 2 6" xfId="36329"/>
    <cellStyle name="Cálculo 4 3 4 2 7" xfId="39055"/>
    <cellStyle name="Cálculo 4 3 4 2 8" xfId="40689"/>
    <cellStyle name="Cálculo 4 3 4 3" xfId="13419"/>
    <cellStyle name="Cálculo 4 3 4 4" xfId="20417"/>
    <cellStyle name="Cálculo 4 3 4 5" xfId="27699"/>
    <cellStyle name="Cálculo 4 3 4 6" xfId="26674"/>
    <cellStyle name="Cálculo 4 3 4 7" xfId="27262"/>
    <cellStyle name="Cálculo 4 3 4 8" xfId="28554"/>
    <cellStyle name="Cálculo 4 3 4 9" xfId="19710"/>
    <cellStyle name="Cálculo 4 3 5" xfId="2874"/>
    <cellStyle name="Cálculo 4 3 5 2" xfId="5610"/>
    <cellStyle name="Cálculo 4 3 5 2 2" xfId="14764"/>
    <cellStyle name="Cálculo 4 3 5 2 3" xfId="21760"/>
    <cellStyle name="Cálculo 4 3 5 2 4" xfId="24913"/>
    <cellStyle name="Cálculo 4 3 5 2 5" xfId="32655"/>
    <cellStyle name="Cálculo 4 3 5 2 6" xfId="36330"/>
    <cellStyle name="Cálculo 4 3 5 2 7" xfId="39056"/>
    <cellStyle name="Cálculo 4 3 5 2 8" xfId="40690"/>
    <cellStyle name="Cálculo 4 3 5 3" xfId="12028"/>
    <cellStyle name="Cálculo 4 3 5 4" xfId="19031"/>
    <cellStyle name="Cálculo 4 3 5 5" xfId="19551"/>
    <cellStyle name="Cálculo 4 3 5 6" xfId="19628"/>
    <cellStyle name="Cálculo 4 3 5 7" xfId="29897"/>
    <cellStyle name="Cálculo 4 3 5 8" xfId="33874"/>
    <cellStyle name="Cálculo 4 3 5 9" xfId="37436"/>
    <cellStyle name="Cálculo 4 3 6" xfId="2881"/>
    <cellStyle name="Cálculo 4 3 6 2" xfId="5611"/>
    <cellStyle name="Cálculo 4 3 6 2 2" xfId="14765"/>
    <cellStyle name="Cálculo 4 3 6 2 3" xfId="21761"/>
    <cellStyle name="Cálculo 4 3 6 2 4" xfId="24906"/>
    <cellStyle name="Cálculo 4 3 6 2 5" xfId="32656"/>
    <cellStyle name="Cálculo 4 3 6 2 6" xfId="36331"/>
    <cellStyle name="Cálculo 4 3 6 2 7" xfId="39057"/>
    <cellStyle name="Cálculo 4 3 6 2 8" xfId="40691"/>
    <cellStyle name="Cálculo 4 3 6 3" xfId="12035"/>
    <cellStyle name="Cálculo 4 3 6 4" xfId="19038"/>
    <cellStyle name="Cálculo 4 3 6 5" xfId="28343"/>
    <cellStyle name="Cálculo 4 3 6 6" xfId="26369"/>
    <cellStyle name="Cálculo 4 3 6 7" xfId="22584"/>
    <cellStyle name="Cálculo 4 3 6 8" xfId="33854"/>
    <cellStyle name="Cálculo 4 3 6 9" xfId="37416"/>
    <cellStyle name="Cálculo 4 3 7" xfId="5606"/>
    <cellStyle name="Cálculo 4 3 7 2" xfId="14760"/>
    <cellStyle name="Cálculo 4 3 7 3" xfId="21756"/>
    <cellStyle name="Cálculo 4 3 7 4" xfId="29321"/>
    <cellStyle name="Cálculo 4 3 7 5" xfId="32651"/>
    <cellStyle name="Cálculo 4 3 7 6" xfId="36326"/>
    <cellStyle name="Cálculo 4 3 7 7" xfId="39052"/>
    <cellStyle name="Cálculo 4 3 7 8" xfId="40686"/>
    <cellStyle name="Cálculo 4 3 8" xfId="11059"/>
    <cellStyle name="Cálculo 4 3 9" xfId="15468"/>
    <cellStyle name="Cálculo 4 4" xfId="2279"/>
    <cellStyle name="Cálculo 4 4 10" xfId="23221"/>
    <cellStyle name="Cálculo 4 4 11" xfId="26108"/>
    <cellStyle name="Cálculo 4 4 12" xfId="28529"/>
    <cellStyle name="Cálculo 4 4 13" xfId="29619"/>
    <cellStyle name="Cálculo 4 4 14" xfId="33607"/>
    <cellStyle name="Cálculo 4 4 2" xfId="2679"/>
    <cellStyle name="Cálculo 4 4 2 2" xfId="5613"/>
    <cellStyle name="Cálculo 4 4 2 2 2" xfId="14767"/>
    <cellStyle name="Cálculo 4 4 2 2 3" xfId="21763"/>
    <cellStyle name="Cálculo 4 4 2 2 4" xfId="24911"/>
    <cellStyle name="Cálculo 4 4 2 2 5" xfId="32658"/>
    <cellStyle name="Cálculo 4 4 2 2 6" xfId="36333"/>
    <cellStyle name="Cálculo 4 4 2 2 7" xfId="39059"/>
    <cellStyle name="Cálculo 4 4 2 2 8" xfId="40693"/>
    <cellStyle name="Cálculo 4 4 2 3" xfId="11833"/>
    <cellStyle name="Cálculo 4 4 2 4" xfId="18836"/>
    <cellStyle name="Cálculo 4 4 2 5" xfId="17441"/>
    <cellStyle name="Cálculo 4 4 2 6" xfId="22664"/>
    <cellStyle name="Cálculo 4 4 2 7" xfId="29986"/>
    <cellStyle name="Cálculo 4 4 2 8" xfId="31521"/>
    <cellStyle name="Cálculo 4 4 2 9" xfId="35231"/>
    <cellStyle name="Cálculo 4 4 3" xfId="3961"/>
    <cellStyle name="Cálculo 4 4 3 2" xfId="5614"/>
    <cellStyle name="Cálculo 4 4 3 2 2" xfId="14768"/>
    <cellStyle name="Cálculo 4 4 3 2 3" xfId="21764"/>
    <cellStyle name="Cálculo 4 4 3 2 4" xfId="9468"/>
    <cellStyle name="Cálculo 4 4 3 2 5" xfId="32659"/>
    <cellStyle name="Cálculo 4 4 3 2 6" xfId="36334"/>
    <cellStyle name="Cálculo 4 4 3 2 7" xfId="39060"/>
    <cellStyle name="Cálculo 4 4 3 2 8" xfId="40694"/>
    <cellStyle name="Cálculo 4 4 3 3" xfId="13115"/>
    <cellStyle name="Cálculo 4 4 3 4" xfId="20113"/>
    <cellStyle name="Cálculo 4 4 3 5" xfId="27849"/>
    <cellStyle name="Cálculo 4 4 3 6" xfId="24483"/>
    <cellStyle name="Cálculo 4 4 3 7" xfId="17956"/>
    <cellStyle name="Cálculo 4 4 3 8" xfId="25961"/>
    <cellStyle name="Cálculo 4 4 3 9" xfId="31017"/>
    <cellStyle name="Cálculo 4 4 4" xfId="4399"/>
    <cellStyle name="Cálculo 4 4 4 2" xfId="5615"/>
    <cellStyle name="Cálculo 4 4 4 2 2" xfId="14769"/>
    <cellStyle name="Cálculo 4 4 4 2 3" xfId="21765"/>
    <cellStyle name="Cálculo 4 4 4 2 4" xfId="27022"/>
    <cellStyle name="Cálculo 4 4 4 2 5" xfId="32660"/>
    <cellStyle name="Cálculo 4 4 4 2 6" xfId="36335"/>
    <cellStyle name="Cálculo 4 4 4 2 7" xfId="39061"/>
    <cellStyle name="Cálculo 4 4 4 2 8" xfId="40695"/>
    <cellStyle name="Cálculo 4 4 4 3" xfId="13553"/>
    <cellStyle name="Cálculo 4 4 4 4" xfId="20551"/>
    <cellStyle name="Cálculo 4 4 4 5" xfId="19529"/>
    <cellStyle name="Cálculo 4 4 4 6" xfId="10111"/>
    <cellStyle name="Cálculo 4 4 4 7" xfId="31899"/>
    <cellStyle name="Cálculo 4 4 4 8" xfId="31741"/>
    <cellStyle name="Cálculo 4 4 4 9" xfId="35421"/>
    <cellStyle name="Cálculo 4 4 5" xfId="4653"/>
    <cellStyle name="Cálculo 4 4 5 2" xfId="5616"/>
    <cellStyle name="Cálculo 4 4 5 2 2" xfId="14770"/>
    <cellStyle name="Cálculo 4 4 5 2 3" xfId="21766"/>
    <cellStyle name="Cálculo 4 4 5 2 4" xfId="22817"/>
    <cellStyle name="Cálculo 4 4 5 2 5" xfId="32661"/>
    <cellStyle name="Cálculo 4 4 5 2 6" xfId="36336"/>
    <cellStyle name="Cálculo 4 4 5 2 7" xfId="39062"/>
    <cellStyle name="Cálculo 4 4 5 2 8" xfId="40696"/>
    <cellStyle name="Cálculo 4 4 5 3" xfId="13807"/>
    <cellStyle name="Cálculo 4 4 5 4" xfId="20805"/>
    <cellStyle name="Cálculo 4 4 5 5" xfId="27511"/>
    <cellStyle name="Cálculo 4 4 5 6" xfId="29263"/>
    <cellStyle name="Cálculo 4 4 5 7" xfId="19548"/>
    <cellStyle name="Cálculo 4 4 5 8" xfId="32195"/>
    <cellStyle name="Cálculo 4 4 5 9" xfId="35870"/>
    <cellStyle name="Cálculo 4 4 6" xfId="4899"/>
    <cellStyle name="Cálculo 4 4 6 2" xfId="5617"/>
    <cellStyle name="Cálculo 4 4 6 2 2" xfId="14771"/>
    <cellStyle name="Cálculo 4 4 6 2 3" xfId="21767"/>
    <cellStyle name="Cálculo 4 4 6 2 4" xfId="18161"/>
    <cellStyle name="Cálculo 4 4 6 2 5" xfId="32662"/>
    <cellStyle name="Cálculo 4 4 6 2 6" xfId="36337"/>
    <cellStyle name="Cálculo 4 4 6 2 7" xfId="39063"/>
    <cellStyle name="Cálculo 4 4 6 2 8" xfId="40697"/>
    <cellStyle name="Cálculo 4 4 6 3" xfId="14053"/>
    <cellStyle name="Cálculo 4 4 6 4" xfId="21051"/>
    <cellStyle name="Cálculo 4 4 6 5" xfId="27389"/>
    <cellStyle name="Cálculo 4 4 6 6" xfId="22692"/>
    <cellStyle name="Cálculo 4 4 6 7" xfId="31945"/>
    <cellStyle name="Cálculo 4 4 6 8" xfId="35623"/>
    <cellStyle name="Cálculo 4 4 6 9" xfId="38534"/>
    <cellStyle name="Cálculo 4 4 7" xfId="5612"/>
    <cellStyle name="Cálculo 4 4 7 2" xfId="14766"/>
    <cellStyle name="Cálculo 4 4 7 3" xfId="21762"/>
    <cellStyle name="Cálculo 4 4 7 4" xfId="27023"/>
    <cellStyle name="Cálculo 4 4 7 5" xfId="32657"/>
    <cellStyle name="Cálculo 4 4 7 6" xfId="36332"/>
    <cellStyle name="Cálculo 4 4 7 7" xfId="39058"/>
    <cellStyle name="Cálculo 4 4 7 8" xfId="40692"/>
    <cellStyle name="Cálculo 4 4 8" xfId="11433"/>
    <cellStyle name="Cálculo 4 4 9" xfId="18436"/>
    <cellStyle name="Cálculo 4 5" xfId="1803"/>
    <cellStyle name="Cálculo 4 5 10" xfId="22577"/>
    <cellStyle name="Cálculo 4 5 11" xfId="26006"/>
    <cellStyle name="Cálculo 4 5 12" xfId="17815"/>
    <cellStyle name="Cálculo 4 5 13" xfId="34857"/>
    <cellStyle name="Cálculo 4 5 14" xfId="38354"/>
    <cellStyle name="Cálculo 4 5 2" xfId="2547"/>
    <cellStyle name="Cálculo 4 5 2 2" xfId="5619"/>
    <cellStyle name="Cálculo 4 5 2 2 2" xfId="14773"/>
    <cellStyle name="Cálculo 4 5 2 2 3" xfId="21769"/>
    <cellStyle name="Cálculo 4 5 2 2 4" xfId="27024"/>
    <cellStyle name="Cálculo 4 5 2 2 5" xfId="32664"/>
    <cellStyle name="Cálculo 4 5 2 2 6" xfId="36339"/>
    <cellStyle name="Cálculo 4 5 2 2 7" xfId="39065"/>
    <cellStyle name="Cálculo 4 5 2 2 8" xfId="40699"/>
    <cellStyle name="Cálculo 4 5 2 3" xfId="11701"/>
    <cellStyle name="Cálculo 4 5 2 4" xfId="18704"/>
    <cellStyle name="Cálculo 4 5 2 5" xfId="23140"/>
    <cellStyle name="Cálculo 4 5 2 6" xfId="26243"/>
    <cellStyle name="Cálculo 4 5 2 7" xfId="30051"/>
    <cellStyle name="Cálculo 4 5 2 8" xfId="31503"/>
    <cellStyle name="Cálculo 4 5 2 9" xfId="35213"/>
    <cellStyle name="Cálculo 4 5 3" xfId="3721"/>
    <cellStyle name="Cálculo 4 5 3 2" xfId="5620"/>
    <cellStyle name="Cálculo 4 5 3 2 2" xfId="14774"/>
    <cellStyle name="Cálculo 4 5 3 2 3" xfId="21770"/>
    <cellStyle name="Cálculo 4 5 3 2 4" xfId="27021"/>
    <cellStyle name="Cálculo 4 5 3 2 5" xfId="32665"/>
    <cellStyle name="Cálculo 4 5 3 2 6" xfId="36340"/>
    <cellStyle name="Cálculo 4 5 3 2 7" xfId="39066"/>
    <cellStyle name="Cálculo 4 5 3 2 8" xfId="40700"/>
    <cellStyle name="Cálculo 4 5 3 3" xfId="12875"/>
    <cellStyle name="Cálculo 4 5 3 4" xfId="19874"/>
    <cellStyle name="Cálculo 4 5 3 5" xfId="27969"/>
    <cellStyle name="Cálculo 4 5 3 6" xfId="17666"/>
    <cellStyle name="Cálculo 4 5 3 7" xfId="24349"/>
    <cellStyle name="Cálculo 4 5 3 8" xfId="30905"/>
    <cellStyle name="Cálculo 4 5 3 9" xfId="34843"/>
    <cellStyle name="Cálculo 4 5 4" xfId="4225"/>
    <cellStyle name="Cálculo 4 5 4 2" xfId="5621"/>
    <cellStyle name="Cálculo 4 5 4 2 2" xfId="14775"/>
    <cellStyle name="Cálculo 4 5 4 2 3" xfId="21771"/>
    <cellStyle name="Cálculo 4 5 4 2 4" xfId="24055"/>
    <cellStyle name="Cálculo 4 5 4 2 5" xfId="32666"/>
    <cellStyle name="Cálculo 4 5 4 2 6" xfId="36341"/>
    <cellStyle name="Cálculo 4 5 4 2 7" xfId="39067"/>
    <cellStyle name="Cálculo 4 5 4 2 8" xfId="40701"/>
    <cellStyle name="Cálculo 4 5 4 3" xfId="13379"/>
    <cellStyle name="Cálculo 4 5 4 4" xfId="20377"/>
    <cellStyle name="Cálculo 4 5 4 5" xfId="27714"/>
    <cellStyle name="Cálculo 4 5 4 6" xfId="28147"/>
    <cellStyle name="Cálculo 4 5 4 7" xfId="15497"/>
    <cellStyle name="Cálculo 4 5 4 8" xfId="33355"/>
    <cellStyle name="Cálculo 4 5 4 9" xfId="37030"/>
    <cellStyle name="Cálculo 4 5 5" xfId="3141"/>
    <cellStyle name="Cálculo 4 5 5 2" xfId="5622"/>
    <cellStyle name="Cálculo 4 5 5 2 2" xfId="14776"/>
    <cellStyle name="Cálculo 4 5 5 2 3" xfId="21772"/>
    <cellStyle name="Cálculo 4 5 5 2 4" xfId="27025"/>
    <cellStyle name="Cálculo 4 5 5 2 5" xfId="32667"/>
    <cellStyle name="Cálculo 4 5 5 2 6" xfId="36342"/>
    <cellStyle name="Cálculo 4 5 5 2 7" xfId="39068"/>
    <cellStyle name="Cálculo 4 5 5 2 8" xfId="40702"/>
    <cellStyle name="Cálculo 4 5 5 3" xfId="12295"/>
    <cellStyle name="Cálculo 4 5 5 4" xfId="19298"/>
    <cellStyle name="Cálculo 4 5 5 5" xfId="19689"/>
    <cellStyle name="Cálculo 4 5 5 6" xfId="22618"/>
    <cellStyle name="Cálculo 4 5 5 7" xfId="29770"/>
    <cellStyle name="Cálculo 4 5 5 8" xfId="31119"/>
    <cellStyle name="Cálculo 4 5 5 9" xfId="28113"/>
    <cellStyle name="Cálculo 4 5 6" xfId="3146"/>
    <cellStyle name="Cálculo 4 5 6 2" xfId="5623"/>
    <cellStyle name="Cálculo 4 5 6 2 2" xfId="14777"/>
    <cellStyle name="Cálculo 4 5 6 2 3" xfId="21773"/>
    <cellStyle name="Cálculo 4 5 6 2 4" xfId="17494"/>
    <cellStyle name="Cálculo 4 5 6 2 5" xfId="32668"/>
    <cellStyle name="Cálculo 4 5 6 2 6" xfId="36343"/>
    <cellStyle name="Cálculo 4 5 6 2 7" xfId="39069"/>
    <cellStyle name="Cálculo 4 5 6 2 8" xfId="40703"/>
    <cellStyle name="Cálculo 4 5 6 3" xfId="12300"/>
    <cellStyle name="Cálculo 4 5 6 4" xfId="19303"/>
    <cellStyle name="Cálculo 4 5 6 5" xfId="22737"/>
    <cellStyle name="Cálculo 4 5 6 6" xfId="21342"/>
    <cellStyle name="Cálculo 4 5 6 7" xfId="25197"/>
    <cellStyle name="Cálculo 4 5 6 8" xfId="31582"/>
    <cellStyle name="Cálculo 4 5 6 9" xfId="35292"/>
    <cellStyle name="Cálculo 4 5 7" xfId="5618"/>
    <cellStyle name="Cálculo 4 5 7 2" xfId="14772"/>
    <cellStyle name="Cálculo 4 5 7 3" xfId="21768"/>
    <cellStyle name="Cálculo 4 5 7 4" xfId="17257"/>
    <cellStyle name="Cálculo 4 5 7 5" xfId="32663"/>
    <cellStyle name="Cálculo 4 5 7 6" xfId="36338"/>
    <cellStyle name="Cálculo 4 5 7 7" xfId="39064"/>
    <cellStyle name="Cálculo 4 5 7 8" xfId="40698"/>
    <cellStyle name="Cálculo 4 5 8" xfId="10957"/>
    <cellStyle name="Cálculo 4 5 9" xfId="9603"/>
    <cellStyle name="Cálculo 4 6" xfId="2030"/>
    <cellStyle name="Cálculo 4 6 10" xfId="28483"/>
    <cellStyle name="Cálculo 4 6 11" xfId="28060"/>
    <cellStyle name="Cálculo 4 6 12" xfId="30862"/>
    <cellStyle name="Cálculo 4 6 13" xfId="34802"/>
    <cellStyle name="Cálculo 4 6 14" xfId="38345"/>
    <cellStyle name="Cálculo 4 6 2" xfId="2575"/>
    <cellStyle name="Cálculo 4 6 2 2" xfId="5625"/>
    <cellStyle name="Cálculo 4 6 2 2 2" xfId="14779"/>
    <cellStyle name="Cálculo 4 6 2 2 3" xfId="21775"/>
    <cellStyle name="Cálculo 4 6 2 2 4" xfId="20055"/>
    <cellStyle name="Cálculo 4 6 2 2 5" xfId="32670"/>
    <cellStyle name="Cálculo 4 6 2 2 6" xfId="36345"/>
    <cellStyle name="Cálculo 4 6 2 2 7" xfId="39071"/>
    <cellStyle name="Cálculo 4 6 2 2 8" xfId="40705"/>
    <cellStyle name="Cálculo 4 6 2 3" xfId="11729"/>
    <cellStyle name="Cálculo 4 6 2 4" xfId="18732"/>
    <cellStyle name="Cálculo 4 6 2 5" xfId="23071"/>
    <cellStyle name="Cálculo 4 6 2 6" xfId="20024"/>
    <cellStyle name="Cálculo 4 6 2 7" xfId="30045"/>
    <cellStyle name="Cálculo 4 6 2 8" xfId="34022"/>
    <cellStyle name="Cálculo 4 6 2 9" xfId="37584"/>
    <cellStyle name="Cálculo 4 6 3" xfId="3807"/>
    <cellStyle name="Cálculo 4 6 3 2" xfId="5626"/>
    <cellStyle name="Cálculo 4 6 3 2 2" xfId="14780"/>
    <cellStyle name="Cálculo 4 6 3 2 3" xfId="21776"/>
    <cellStyle name="Cálculo 4 6 3 2 4" xfId="27027"/>
    <cellStyle name="Cálculo 4 6 3 2 5" xfId="32671"/>
    <cellStyle name="Cálculo 4 6 3 2 6" xfId="36346"/>
    <cellStyle name="Cálculo 4 6 3 2 7" xfId="39072"/>
    <cellStyle name="Cálculo 4 6 3 2 8" xfId="40706"/>
    <cellStyle name="Cálculo 4 6 3 3" xfId="12961"/>
    <cellStyle name="Cálculo 4 6 3 4" xfId="19960"/>
    <cellStyle name="Cálculo 4 6 3 5" xfId="17172"/>
    <cellStyle name="Cálculo 4 6 3 6" xfId="28541"/>
    <cellStyle name="Cálculo 4 6 3 7" xfId="22983"/>
    <cellStyle name="Cálculo 4 6 3 8" xfId="31649"/>
    <cellStyle name="Cálculo 4 6 3 9" xfId="35323"/>
    <cellStyle name="Cálculo 4 6 4" xfId="4283"/>
    <cellStyle name="Cálculo 4 6 4 2" xfId="5627"/>
    <cellStyle name="Cálculo 4 6 4 2 2" xfId="14781"/>
    <cellStyle name="Cálculo 4 6 4 2 3" xfId="21777"/>
    <cellStyle name="Cálculo 4 6 4 2 4" xfId="27020"/>
    <cellStyle name="Cálculo 4 6 4 2 5" xfId="32672"/>
    <cellStyle name="Cálculo 4 6 4 2 6" xfId="36347"/>
    <cellStyle name="Cálculo 4 6 4 2 7" xfId="39073"/>
    <cellStyle name="Cálculo 4 6 4 2 8" xfId="40707"/>
    <cellStyle name="Cálculo 4 6 4 3" xfId="13437"/>
    <cellStyle name="Cálculo 4 6 4 4" xfId="20435"/>
    <cellStyle name="Cálculo 4 6 4 5" xfId="17220"/>
    <cellStyle name="Cálculo 4 6 4 6" xfId="21360"/>
    <cellStyle name="Cálculo 4 6 4 7" xfId="9325"/>
    <cellStyle name="Cálculo 4 6 4 8" xfId="25828"/>
    <cellStyle name="Cálculo 4 6 4 9" xfId="28954"/>
    <cellStyle name="Cálculo 4 6 5" xfId="4557"/>
    <cellStyle name="Cálculo 4 6 5 2" xfId="5628"/>
    <cellStyle name="Cálculo 4 6 5 2 2" xfId="14782"/>
    <cellStyle name="Cálculo 4 6 5 2 3" xfId="21778"/>
    <cellStyle name="Cálculo 4 6 5 2 4" xfId="24910"/>
    <cellStyle name="Cálculo 4 6 5 2 5" xfId="32673"/>
    <cellStyle name="Cálculo 4 6 5 2 6" xfId="36348"/>
    <cellStyle name="Cálculo 4 6 5 2 7" xfId="39074"/>
    <cellStyle name="Cálculo 4 6 5 2 8" xfId="40708"/>
    <cellStyle name="Cálculo 4 6 5 3" xfId="13711"/>
    <cellStyle name="Cálculo 4 6 5 4" xfId="20709"/>
    <cellStyle name="Cálculo 4 6 5 5" xfId="27555"/>
    <cellStyle name="Cálculo 4 6 5 6" xfId="26717"/>
    <cellStyle name="Cálculo 4 6 5 7" xfId="25985"/>
    <cellStyle name="Cálculo 4 6 5 8" xfId="32239"/>
    <cellStyle name="Cálculo 4 6 5 9" xfId="35914"/>
    <cellStyle name="Cálculo 4 6 6" xfId="4807"/>
    <cellStyle name="Cálculo 4 6 6 2" xfId="5629"/>
    <cellStyle name="Cálculo 4 6 6 2 2" xfId="14783"/>
    <cellStyle name="Cálculo 4 6 6 2 3" xfId="21779"/>
    <cellStyle name="Cálculo 4 6 6 2 4" xfId="27028"/>
    <cellStyle name="Cálculo 4 6 6 2 5" xfId="32674"/>
    <cellStyle name="Cálculo 4 6 6 2 6" xfId="36349"/>
    <cellStyle name="Cálculo 4 6 6 2 7" xfId="39075"/>
    <cellStyle name="Cálculo 4 6 6 2 8" xfId="40709"/>
    <cellStyle name="Cálculo 4 6 6 3" xfId="13961"/>
    <cellStyle name="Cálculo 4 6 6 4" xfId="20959"/>
    <cellStyle name="Cálculo 4 6 6 5" xfId="27435"/>
    <cellStyle name="Cálculo 4 6 6 6" xfId="28610"/>
    <cellStyle name="Cálculo 4 6 6 7" xfId="17350"/>
    <cellStyle name="Cálculo 4 6 6 8" xfId="32124"/>
    <cellStyle name="Cálculo 4 6 6 9" xfId="35799"/>
    <cellStyle name="Cálculo 4 6 7" xfId="5624"/>
    <cellStyle name="Cálculo 4 6 7 2" xfId="14778"/>
    <cellStyle name="Cálculo 4 6 7 3" xfId="21774"/>
    <cellStyle name="Cálculo 4 6 7 4" xfId="27026"/>
    <cellStyle name="Cálculo 4 6 7 5" xfId="32669"/>
    <cellStyle name="Cálculo 4 6 7 6" xfId="36344"/>
    <cellStyle name="Cálculo 4 6 7 7" xfId="39070"/>
    <cellStyle name="Cálculo 4 6 7 8" xfId="40704"/>
    <cellStyle name="Cálculo 4 6 8" xfId="11184"/>
    <cellStyle name="Cálculo 4 6 9" xfId="9498"/>
    <cellStyle name="Cálculo 4 7" xfId="1623"/>
    <cellStyle name="Cálculo 4 7 10" xfId="29051"/>
    <cellStyle name="Cálculo 4 7 11" xfId="31010"/>
    <cellStyle name="Cálculo 4 7 12" xfId="26496"/>
    <cellStyle name="Cálculo 4 7 13" xfId="31622"/>
    <cellStyle name="Cálculo 4 7 2" xfId="3279"/>
    <cellStyle name="Cálculo 4 7 2 2" xfId="5631"/>
    <cellStyle name="Cálculo 4 7 2 2 2" xfId="14785"/>
    <cellStyle name="Cálculo 4 7 2 2 3" xfId="21781"/>
    <cellStyle name="Cálculo 4 7 2 2 4" xfId="10000"/>
    <cellStyle name="Cálculo 4 7 2 2 5" xfId="32676"/>
    <cellStyle name="Cálculo 4 7 2 2 6" xfId="36351"/>
    <cellStyle name="Cálculo 4 7 2 2 7" xfId="39077"/>
    <cellStyle name="Cálculo 4 7 2 2 8" xfId="40711"/>
    <cellStyle name="Cálculo 4 7 2 3" xfId="12433"/>
    <cellStyle name="Cálculo 4 7 2 4" xfId="19435"/>
    <cellStyle name="Cálculo 4 7 2 5" xfId="19459"/>
    <cellStyle name="Cálculo 4 7 2 6" xfId="28518"/>
    <cellStyle name="Cálculo 4 7 2 7" xfId="26024"/>
    <cellStyle name="Cálculo 4 7 2 8" xfId="33687"/>
    <cellStyle name="Cálculo 4 7 2 9" xfId="37275"/>
    <cellStyle name="Cálculo 4 7 3" xfId="2898"/>
    <cellStyle name="Cálculo 4 7 3 2" xfId="5632"/>
    <cellStyle name="Cálculo 4 7 3 2 2" xfId="14786"/>
    <cellStyle name="Cálculo 4 7 3 2 3" xfId="21782"/>
    <cellStyle name="Cálculo 4 7 3 2 4" xfId="27030"/>
    <cellStyle name="Cálculo 4 7 3 2 5" xfId="32677"/>
    <cellStyle name="Cálculo 4 7 3 2 6" xfId="36352"/>
    <cellStyle name="Cálculo 4 7 3 2 7" xfId="39078"/>
    <cellStyle name="Cálculo 4 7 3 2 8" xfId="40712"/>
    <cellStyle name="Cálculo 4 7 3 3" xfId="12052"/>
    <cellStyle name="Cálculo 4 7 3 4" xfId="19055"/>
    <cellStyle name="Cálculo 4 7 3 5" xfId="15498"/>
    <cellStyle name="Cálculo 4 7 3 6" xfId="28494"/>
    <cellStyle name="Cálculo 4 7 3 7" xfId="25368"/>
    <cellStyle name="Cálculo 4 7 3 8" xfId="31101"/>
    <cellStyle name="Cálculo 4 7 3 9" xfId="34992"/>
    <cellStyle name="Cálculo 4 7 4" xfId="2914"/>
    <cellStyle name="Cálculo 4 7 4 2" xfId="5633"/>
    <cellStyle name="Cálculo 4 7 4 2 2" xfId="14787"/>
    <cellStyle name="Cálculo 4 7 4 2 3" xfId="21783"/>
    <cellStyle name="Cálculo 4 7 4 2 4" xfId="24307"/>
    <cellStyle name="Cálculo 4 7 4 2 5" xfId="32678"/>
    <cellStyle name="Cálculo 4 7 4 2 6" xfId="36353"/>
    <cellStyle name="Cálculo 4 7 4 2 7" xfId="39079"/>
    <cellStyle name="Cálculo 4 7 4 2 8" xfId="40713"/>
    <cellStyle name="Cálculo 4 7 4 3" xfId="12068"/>
    <cellStyle name="Cálculo 4 7 4 4" xfId="19071"/>
    <cellStyle name="Cálculo 4 7 4 5" xfId="28332"/>
    <cellStyle name="Cálculo 4 7 4 6" xfId="29130"/>
    <cellStyle name="Cálculo 4 7 4 7" xfId="29877"/>
    <cellStyle name="Cálculo 4 7 4 8" xfId="22488"/>
    <cellStyle name="Cálculo 4 7 4 9" xfId="34999"/>
    <cellStyle name="Cálculo 4 7 5" xfId="4237"/>
    <cellStyle name="Cálculo 4 7 5 2" xfId="5634"/>
    <cellStyle name="Cálculo 4 7 5 2 2" xfId="14788"/>
    <cellStyle name="Cálculo 4 7 5 2 3" xfId="21784"/>
    <cellStyle name="Cálculo 4 7 5 2 4" xfId="27031"/>
    <cellStyle name="Cálculo 4 7 5 2 5" xfId="32679"/>
    <cellStyle name="Cálculo 4 7 5 2 6" xfId="36354"/>
    <cellStyle name="Cálculo 4 7 5 2 7" xfId="39080"/>
    <cellStyle name="Cálculo 4 7 5 2 8" xfId="40714"/>
    <cellStyle name="Cálculo 4 7 5 3" xfId="13391"/>
    <cellStyle name="Cálculo 4 7 5 4" xfId="20389"/>
    <cellStyle name="Cálculo 4 7 5 5" xfId="27708"/>
    <cellStyle name="Cálculo 4 7 5 6" xfId="29503"/>
    <cellStyle name="Cálculo 4 7 5 7" xfId="17589"/>
    <cellStyle name="Cálculo 4 7 5 8" xfId="31158"/>
    <cellStyle name="Cálculo 4 7 5 9" xfId="35038"/>
    <cellStyle name="Cálculo 4 7 6" xfId="5630"/>
    <cellStyle name="Cálculo 4 7 6 2" xfId="14784"/>
    <cellStyle name="Cálculo 4 7 6 3" xfId="21780"/>
    <cellStyle name="Cálculo 4 7 6 4" xfId="27029"/>
    <cellStyle name="Cálculo 4 7 6 5" xfId="32675"/>
    <cellStyle name="Cálculo 4 7 6 6" xfId="36350"/>
    <cellStyle name="Cálculo 4 7 6 7" xfId="39076"/>
    <cellStyle name="Cálculo 4 7 6 8" xfId="40710"/>
    <cellStyle name="Cálculo 4 7 7" xfId="10777"/>
    <cellStyle name="Cálculo 4 7 8" xfId="16538"/>
    <cellStyle name="Cálculo 4 7 9" xfId="28690"/>
    <cellStyle name="Cálculo 4 8" xfId="2451"/>
    <cellStyle name="Cálculo 4 8 2" xfId="5635"/>
    <cellStyle name="Cálculo 4 8 2 2" xfId="14789"/>
    <cellStyle name="Cálculo 4 8 2 3" xfId="21785"/>
    <cellStyle name="Cálculo 4 8 2 4" xfId="27034"/>
    <cellStyle name="Cálculo 4 8 2 5" xfId="32680"/>
    <cellStyle name="Cálculo 4 8 2 6" xfId="36355"/>
    <cellStyle name="Cálculo 4 8 2 7" xfId="39081"/>
    <cellStyle name="Cálculo 4 8 2 8" xfId="40715"/>
    <cellStyle name="Cálculo 4 8 3" xfId="11605"/>
    <cellStyle name="Cálculo 4 8 4" xfId="18608"/>
    <cellStyle name="Cálculo 4 8 5" xfId="18167"/>
    <cellStyle name="Cálculo 4 8 6" xfId="23147"/>
    <cellStyle name="Cálculo 4 8 7" xfId="30106"/>
    <cellStyle name="Cálculo 4 8 8" xfId="31491"/>
    <cellStyle name="Cálculo 4 8 9" xfId="35201"/>
    <cellStyle name="Cálculo 4 9" xfId="2927"/>
    <cellStyle name="Cálculo 4 9 2" xfId="5636"/>
    <cellStyle name="Cálculo 4 9 2 2" xfId="14790"/>
    <cellStyle name="Cálculo 4 9 2 3" xfId="21786"/>
    <cellStyle name="Cálculo 4 9 2 4" xfId="19697"/>
    <cellStyle name="Cálculo 4 9 2 5" xfId="32681"/>
    <cellStyle name="Cálculo 4 9 2 6" xfId="36356"/>
    <cellStyle name="Cálculo 4 9 2 7" xfId="39082"/>
    <cellStyle name="Cálculo 4 9 2 8" xfId="40716"/>
    <cellStyle name="Cálculo 4 9 3" xfId="12081"/>
    <cellStyle name="Cálculo 4 9 4" xfId="19084"/>
    <cellStyle name="Cálculo 4 9 5" xfId="28325"/>
    <cellStyle name="Cálculo 4 9 6" xfId="18148"/>
    <cellStyle name="Cálculo 4 9 7" xfId="25661"/>
    <cellStyle name="Cálculo 4 9 8" xfId="31553"/>
    <cellStyle name="Cálculo 4 9 9" xfId="35259"/>
    <cellStyle name="Cálculo 5" xfId="324"/>
    <cellStyle name="Cálculo 5 10" xfId="3751"/>
    <cellStyle name="Cálculo 5 10 2" xfId="5638"/>
    <cellStyle name="Cálculo 5 10 2 2" xfId="14792"/>
    <cellStyle name="Cálculo 5 10 2 3" xfId="21788"/>
    <cellStyle name="Cálculo 5 10 2 4" xfId="17725"/>
    <cellStyle name="Cálculo 5 10 2 5" xfId="32683"/>
    <cellStyle name="Cálculo 5 10 2 6" xfId="36358"/>
    <cellStyle name="Cálculo 5 10 2 7" xfId="39084"/>
    <cellStyle name="Cálculo 5 10 2 8" xfId="40718"/>
    <cellStyle name="Cálculo 5 10 3" xfId="12905"/>
    <cellStyle name="Cálculo 5 10 4" xfId="19904"/>
    <cellStyle name="Cálculo 5 10 5" xfId="17163"/>
    <cellStyle name="Cálculo 5 10 6" xfId="18054"/>
    <cellStyle name="Cálculo 5 10 7" xfId="17659"/>
    <cellStyle name="Cálculo 5 10 8" xfId="25866"/>
    <cellStyle name="Cálculo 5 10 9" xfId="28911"/>
    <cellStyle name="Cálculo 5 11" xfId="4270"/>
    <cellStyle name="Cálculo 5 11 2" xfId="5639"/>
    <cellStyle name="Cálculo 5 11 2 2" xfId="14793"/>
    <cellStyle name="Cálculo 5 11 2 3" xfId="21789"/>
    <cellStyle name="Cálculo 5 11 2 4" xfId="27033"/>
    <cellStyle name="Cálculo 5 11 2 5" xfId="32684"/>
    <cellStyle name="Cálculo 5 11 2 6" xfId="36359"/>
    <cellStyle name="Cálculo 5 11 2 7" xfId="39085"/>
    <cellStyle name="Cálculo 5 11 2 8" xfId="40719"/>
    <cellStyle name="Cálculo 5 11 3" xfId="13424"/>
    <cellStyle name="Cálculo 5 11 4" xfId="20422"/>
    <cellStyle name="Cálculo 5 11 5" xfId="27697"/>
    <cellStyle name="Cálculo 5 11 6" xfId="28841"/>
    <cellStyle name="Cálculo 5 11 7" xfId="17515"/>
    <cellStyle name="Cálculo 5 11 8" xfId="31703"/>
    <cellStyle name="Cálculo 5 11 9" xfId="35383"/>
    <cellStyle name="Cálculo 5 12" xfId="5637"/>
    <cellStyle name="Cálculo 5 12 2" xfId="14791"/>
    <cellStyle name="Cálculo 5 12 3" xfId="21787"/>
    <cellStyle name="Cálculo 5 12 4" xfId="27032"/>
    <cellStyle name="Cálculo 5 12 5" xfId="32682"/>
    <cellStyle name="Cálculo 5 12 6" xfId="36357"/>
    <cellStyle name="Cálculo 5 12 7" xfId="39083"/>
    <cellStyle name="Cálculo 5 12 8" xfId="40717"/>
    <cellStyle name="Cálculo 5 13" xfId="9482"/>
    <cellStyle name="Cálculo 5 14" xfId="17966"/>
    <cellStyle name="Cálculo 5 15" xfId="20036"/>
    <cellStyle name="Cálculo 5 16" xfId="25450"/>
    <cellStyle name="Cálculo 5 17" xfId="9670"/>
    <cellStyle name="Cálculo 5 18" xfId="22620"/>
    <cellStyle name="Cálculo 5 19" xfId="35066"/>
    <cellStyle name="Cálculo 5 2" xfId="1680"/>
    <cellStyle name="Cálculo 5 2 10" xfId="24477"/>
    <cellStyle name="Cálculo 5 2 11" xfId="28048"/>
    <cellStyle name="Cálculo 5 2 12" xfId="19578"/>
    <cellStyle name="Cálculo 5 2 13" xfId="34912"/>
    <cellStyle name="Cálculo 5 2 14" xfId="38375"/>
    <cellStyle name="Cálculo 5 2 2" xfId="2507"/>
    <cellStyle name="Cálculo 5 2 2 2" xfId="5641"/>
    <cellStyle name="Cálculo 5 2 2 2 2" xfId="14795"/>
    <cellStyle name="Cálculo 5 2 2 2 3" xfId="21791"/>
    <cellStyle name="Cálculo 5 2 2 2 4" xfId="27019"/>
    <cellStyle name="Cálculo 5 2 2 2 5" xfId="32686"/>
    <cellStyle name="Cálculo 5 2 2 2 6" xfId="36361"/>
    <cellStyle name="Cálculo 5 2 2 2 7" xfId="39087"/>
    <cellStyle name="Cálculo 5 2 2 2 8" xfId="40721"/>
    <cellStyle name="Cálculo 5 2 2 3" xfId="11661"/>
    <cellStyle name="Cálculo 5 2 2 4" xfId="18664"/>
    <cellStyle name="Cálculo 5 2 2 5" xfId="24159"/>
    <cellStyle name="Cálculo 5 2 2 6" xfId="26223"/>
    <cellStyle name="Cálculo 5 2 2 7" xfId="25664"/>
    <cellStyle name="Cálculo 5 2 2 8" xfId="30875"/>
    <cellStyle name="Cálculo 5 2 2 9" xfId="34815"/>
    <cellStyle name="Cálculo 5 2 3" xfId="3657"/>
    <cellStyle name="Cálculo 5 2 3 2" xfId="5642"/>
    <cellStyle name="Cálculo 5 2 3 2 2" xfId="14796"/>
    <cellStyle name="Cálculo 5 2 3 2 3" xfId="21792"/>
    <cellStyle name="Cálculo 5 2 3 2 4" xfId="24909"/>
    <cellStyle name="Cálculo 5 2 3 2 5" xfId="32687"/>
    <cellStyle name="Cálculo 5 2 3 2 6" xfId="36362"/>
    <cellStyle name="Cálculo 5 2 3 2 7" xfId="39088"/>
    <cellStyle name="Cálculo 5 2 3 2 8" xfId="40722"/>
    <cellStyle name="Cálculo 5 2 3 3" xfId="12811"/>
    <cellStyle name="Cálculo 5 2 3 4" xfId="19810"/>
    <cellStyle name="Cálculo 5 2 3 5" xfId="17233"/>
    <cellStyle name="Cálculo 5 2 3 6" xfId="9231"/>
    <cellStyle name="Cálculo 5 2 3 7" xfId="25365"/>
    <cellStyle name="Cálculo 5 2 3 8" xfId="26526"/>
    <cellStyle name="Cálculo 5 2 3 9" xfId="30853"/>
    <cellStyle name="Cálculo 5 2 4" xfId="4166"/>
    <cellStyle name="Cálculo 5 2 4 2" xfId="5643"/>
    <cellStyle name="Cálculo 5 2 4 2 2" xfId="14797"/>
    <cellStyle name="Cálculo 5 2 4 2 3" xfId="21793"/>
    <cellStyle name="Cálculo 5 2 4 2 4" xfId="28925"/>
    <cellStyle name="Cálculo 5 2 4 2 5" xfId="32688"/>
    <cellStyle name="Cálculo 5 2 4 2 6" xfId="36363"/>
    <cellStyle name="Cálculo 5 2 4 2 7" xfId="39089"/>
    <cellStyle name="Cálculo 5 2 4 2 8" xfId="40723"/>
    <cellStyle name="Cálculo 5 2 4 3" xfId="13320"/>
    <cellStyle name="Cálculo 5 2 4 4" xfId="20318"/>
    <cellStyle name="Cálculo 5 2 4 5" xfId="27749"/>
    <cellStyle name="Cálculo 5 2 4 6" xfId="22896"/>
    <cellStyle name="Cálculo 5 2 4 7" xfId="27264"/>
    <cellStyle name="Cálculo 5 2 4 8" xfId="33387"/>
    <cellStyle name="Cálculo 5 2 4 9" xfId="37062"/>
    <cellStyle name="Cálculo 5 2 5" xfId="3832"/>
    <cellStyle name="Cálculo 5 2 5 2" xfId="5644"/>
    <cellStyle name="Cálculo 5 2 5 2 2" xfId="14798"/>
    <cellStyle name="Cálculo 5 2 5 2 3" xfId="21794"/>
    <cellStyle name="Cálculo 5 2 5 2 4" xfId="24908"/>
    <cellStyle name="Cálculo 5 2 5 2 5" xfId="32689"/>
    <cellStyle name="Cálculo 5 2 5 2 6" xfId="36364"/>
    <cellStyle name="Cálculo 5 2 5 2 7" xfId="39090"/>
    <cellStyle name="Cálculo 5 2 5 2 8" xfId="40724"/>
    <cellStyle name="Cálculo 5 2 5 3" xfId="12986"/>
    <cellStyle name="Cálculo 5 2 5 4" xfId="19985"/>
    <cellStyle name="Cálculo 5 2 5 5" xfId="27914"/>
    <cellStyle name="Cálculo 5 2 5 6" xfId="22595"/>
    <cellStyle name="Cálculo 5 2 5 7" xfId="26011"/>
    <cellStyle name="Cálculo 5 2 5 8" xfId="33501"/>
    <cellStyle name="Cálculo 5 2 5 9" xfId="37169"/>
    <cellStyle name="Cálculo 5 2 6" xfId="2902"/>
    <cellStyle name="Cálculo 5 2 6 2" xfId="5645"/>
    <cellStyle name="Cálculo 5 2 6 2 2" xfId="14799"/>
    <cellStyle name="Cálculo 5 2 6 2 3" xfId="21795"/>
    <cellStyle name="Cálculo 5 2 6 2 4" xfId="17496"/>
    <cellStyle name="Cálculo 5 2 6 2 5" xfId="32690"/>
    <cellStyle name="Cálculo 5 2 6 2 6" xfId="36365"/>
    <cellStyle name="Cálculo 5 2 6 2 7" xfId="39091"/>
    <cellStyle name="Cálculo 5 2 6 2 8" xfId="40725"/>
    <cellStyle name="Cálculo 5 2 6 3" xfId="12056"/>
    <cellStyle name="Cálculo 5 2 6 4" xfId="19059"/>
    <cellStyle name="Cálculo 5 2 6 5" xfId="28338"/>
    <cellStyle name="Cálculo 5 2 6 6" xfId="26374"/>
    <cellStyle name="Cálculo 5 2 6 7" xfId="26035"/>
    <cellStyle name="Cálculo 5 2 6 8" xfId="29524"/>
    <cellStyle name="Cálculo 5 2 6 9" xfId="31417"/>
    <cellStyle name="Cálculo 5 2 7" xfId="5640"/>
    <cellStyle name="Cálculo 5 2 7 2" xfId="14794"/>
    <cellStyle name="Cálculo 5 2 7 3" xfId="21790"/>
    <cellStyle name="Cálculo 5 2 7 4" xfId="24309"/>
    <cellStyle name="Cálculo 5 2 7 5" xfId="32685"/>
    <cellStyle name="Cálculo 5 2 7 6" xfId="36360"/>
    <cellStyle name="Cálculo 5 2 7 7" xfId="39086"/>
    <cellStyle name="Cálculo 5 2 7 8" xfId="40720"/>
    <cellStyle name="Cálculo 5 2 8" xfId="10834"/>
    <cellStyle name="Cálculo 5 2 9" xfId="10281"/>
    <cellStyle name="Cálculo 5 3" xfId="2276"/>
    <cellStyle name="Cálculo 5 3 10" xfId="17171"/>
    <cellStyle name="Cálculo 5 3 11" xfId="26109"/>
    <cellStyle name="Cálculo 5 3 12" xfId="30192"/>
    <cellStyle name="Cálculo 5 3 13" xfId="34168"/>
    <cellStyle name="Cálculo 5 3 14" xfId="37730"/>
    <cellStyle name="Cálculo 5 3 2" xfId="2676"/>
    <cellStyle name="Cálculo 5 3 2 2" xfId="5647"/>
    <cellStyle name="Cálculo 5 3 2 2 2" xfId="14801"/>
    <cellStyle name="Cálculo 5 3 2 2 3" xfId="21797"/>
    <cellStyle name="Cálculo 5 3 2 2 4" xfId="27036"/>
    <cellStyle name="Cálculo 5 3 2 2 5" xfId="32692"/>
    <cellStyle name="Cálculo 5 3 2 2 6" xfId="36367"/>
    <cellStyle name="Cálculo 5 3 2 2 7" xfId="39093"/>
    <cellStyle name="Cálculo 5 3 2 2 8" xfId="40727"/>
    <cellStyle name="Cálculo 5 3 2 3" xfId="11830"/>
    <cellStyle name="Cálculo 5 3 2 4" xfId="18833"/>
    <cellStyle name="Cálculo 5 3 2 5" xfId="24620"/>
    <cellStyle name="Cálculo 5 3 2 6" xfId="28072"/>
    <cellStyle name="Cálculo 5 3 2 7" xfId="29995"/>
    <cellStyle name="Cálculo 5 3 2 8" xfId="33972"/>
    <cellStyle name="Cálculo 5 3 2 9" xfId="37534"/>
    <cellStyle name="Cálculo 5 3 3" xfId="3958"/>
    <cellStyle name="Cálculo 5 3 3 2" xfId="5648"/>
    <cellStyle name="Cálculo 5 3 3 2 2" xfId="14802"/>
    <cellStyle name="Cálculo 5 3 3 2 3" xfId="21798"/>
    <cellStyle name="Cálculo 5 3 3 2 4" xfId="22816"/>
    <cellStyle name="Cálculo 5 3 3 2 5" xfId="32693"/>
    <cellStyle name="Cálculo 5 3 3 2 6" xfId="36368"/>
    <cellStyle name="Cálculo 5 3 3 2 7" xfId="39094"/>
    <cellStyle name="Cálculo 5 3 3 2 8" xfId="40728"/>
    <cellStyle name="Cálculo 5 3 3 3" xfId="13112"/>
    <cellStyle name="Cálculo 5 3 3 4" xfId="20110"/>
    <cellStyle name="Cálculo 5 3 3 5" xfId="18146"/>
    <cellStyle name="Cálculo 5 3 3 6" xfId="9547"/>
    <cellStyle name="Cálculo 5 3 3 7" xfId="22796"/>
    <cellStyle name="Cálculo 5 3 3 8" xfId="31663"/>
    <cellStyle name="Cálculo 5 3 3 9" xfId="35343"/>
    <cellStyle name="Cálculo 5 3 4" xfId="4396"/>
    <cellStyle name="Cálculo 5 3 4 2" xfId="5649"/>
    <cellStyle name="Cálculo 5 3 4 2 2" xfId="14803"/>
    <cellStyle name="Cálculo 5 3 4 2 3" xfId="21799"/>
    <cellStyle name="Cálculo 5 3 4 2 4" xfId="27038"/>
    <cellStyle name="Cálculo 5 3 4 2 5" xfId="32694"/>
    <cellStyle name="Cálculo 5 3 4 2 6" xfId="36369"/>
    <cellStyle name="Cálculo 5 3 4 2 7" xfId="39095"/>
    <cellStyle name="Cálculo 5 3 4 2 8" xfId="40729"/>
    <cellStyle name="Cálculo 5 3 4 3" xfId="13550"/>
    <cellStyle name="Cálculo 5 3 4 4" xfId="20548"/>
    <cellStyle name="Cálculo 5 3 4 5" xfId="27637"/>
    <cellStyle name="Cálculo 5 3 4 6" xfId="25234"/>
    <cellStyle name="Cálculo 5 3 4 7" xfId="28025"/>
    <cellStyle name="Cálculo 5 3 4 8" xfId="31864"/>
    <cellStyle name="Cálculo 5 3 4 9" xfId="35518"/>
    <cellStyle name="Cálculo 5 3 5" xfId="4650"/>
    <cellStyle name="Cálculo 5 3 5 2" xfId="5650"/>
    <cellStyle name="Cálculo 5 3 5 2 2" xfId="14804"/>
    <cellStyle name="Cálculo 5 3 5 2 3" xfId="21800"/>
    <cellStyle name="Cálculo 5 3 5 2 4" xfId="24303"/>
    <cellStyle name="Cálculo 5 3 5 2 5" xfId="32695"/>
    <cellStyle name="Cálculo 5 3 5 2 6" xfId="36370"/>
    <cellStyle name="Cálculo 5 3 5 2 7" xfId="39096"/>
    <cellStyle name="Cálculo 5 3 5 2 8" xfId="40730"/>
    <cellStyle name="Cálculo 5 3 5 3" xfId="13804"/>
    <cellStyle name="Cálculo 5 3 5 4" xfId="20802"/>
    <cellStyle name="Cálculo 5 3 5 5" xfId="27512"/>
    <cellStyle name="Cálculo 5 3 5 6" xfId="29262"/>
    <cellStyle name="Cálculo 5 3 5 7" xfId="26460"/>
    <cellStyle name="Cálculo 5 3 5 8" xfId="31176"/>
    <cellStyle name="Cálculo 5 3 5 9" xfId="35052"/>
    <cellStyle name="Cálculo 5 3 6" xfId="4896"/>
    <cellStyle name="Cálculo 5 3 6 2" xfId="5651"/>
    <cellStyle name="Cálculo 5 3 6 2 2" xfId="14805"/>
    <cellStyle name="Cálculo 5 3 6 2 3" xfId="21801"/>
    <cellStyle name="Cálculo 5 3 6 2 4" xfId="27039"/>
    <cellStyle name="Cálculo 5 3 6 2 5" xfId="32696"/>
    <cellStyle name="Cálculo 5 3 6 2 6" xfId="36371"/>
    <cellStyle name="Cálculo 5 3 6 2 7" xfId="39097"/>
    <cellStyle name="Cálculo 5 3 6 2 8" xfId="40731"/>
    <cellStyle name="Cálculo 5 3 6 3" xfId="14050"/>
    <cellStyle name="Cálculo 5 3 6 4" xfId="21048"/>
    <cellStyle name="Cálculo 5 3 6 5" xfId="27390"/>
    <cellStyle name="Cálculo 5 3 6 6" xfId="29285"/>
    <cellStyle name="Cálculo 5 3 6 7" xfId="31942"/>
    <cellStyle name="Cálculo 5 3 6 8" xfId="35620"/>
    <cellStyle name="Cálculo 5 3 6 9" xfId="38531"/>
    <cellStyle name="Cálculo 5 3 7" xfId="5646"/>
    <cellStyle name="Cálculo 5 3 7 2" xfId="14800"/>
    <cellStyle name="Cálculo 5 3 7 3" xfId="21796"/>
    <cellStyle name="Cálculo 5 3 7 4" xfId="27037"/>
    <cellStyle name="Cálculo 5 3 7 5" xfId="32691"/>
    <cellStyle name="Cálculo 5 3 7 6" xfId="36366"/>
    <cellStyle name="Cálculo 5 3 7 7" xfId="39092"/>
    <cellStyle name="Cálculo 5 3 7 8" xfId="40726"/>
    <cellStyle name="Cálculo 5 3 8" xfId="11430"/>
    <cellStyle name="Cálculo 5 3 9" xfId="18433"/>
    <cellStyle name="Cálculo 5 4" xfId="1673"/>
    <cellStyle name="Cálculo 5 4 10" xfId="24481"/>
    <cellStyle name="Cálculo 5 4 11" xfId="25976"/>
    <cellStyle name="Cálculo 5 4 12" xfId="24154"/>
    <cellStyle name="Cálculo 5 4 13" xfId="31377"/>
    <cellStyle name="Cálculo 5 4 14" xfId="35137"/>
    <cellStyle name="Cálculo 5 4 2" xfId="2500"/>
    <cellStyle name="Cálculo 5 4 2 2" xfId="5653"/>
    <cellStyle name="Cálculo 5 4 2 2 2" xfId="14807"/>
    <cellStyle name="Cálculo 5 4 2 2 3" xfId="21803"/>
    <cellStyle name="Cálculo 5 4 2 2 4" xfId="17495"/>
    <cellStyle name="Cálculo 5 4 2 2 5" xfId="32698"/>
    <cellStyle name="Cálculo 5 4 2 2 6" xfId="36373"/>
    <cellStyle name="Cálculo 5 4 2 2 7" xfId="39099"/>
    <cellStyle name="Cálculo 5 4 2 2 8" xfId="40733"/>
    <cellStyle name="Cálculo 5 4 2 3" xfId="11654"/>
    <cellStyle name="Cálculo 5 4 2 4" xfId="18657"/>
    <cellStyle name="Cálculo 5 4 2 5" xfId="22632"/>
    <cellStyle name="Cálculo 5 4 2 6" xfId="17811"/>
    <cellStyle name="Cálculo 5 4 2 7" xfId="22494"/>
    <cellStyle name="Cálculo 5 4 2 8" xfId="31492"/>
    <cellStyle name="Cálculo 5 4 2 9" xfId="35208"/>
    <cellStyle name="Cálculo 5 4 3" xfId="3650"/>
    <cellStyle name="Cálculo 5 4 3 2" xfId="5654"/>
    <cellStyle name="Cálculo 5 4 3 2 2" xfId="14808"/>
    <cellStyle name="Cálculo 5 4 3 2 3" xfId="21804"/>
    <cellStyle name="Cálculo 5 4 3 2 4" xfId="27040"/>
    <cellStyle name="Cálculo 5 4 3 2 5" xfId="32699"/>
    <cellStyle name="Cálculo 5 4 3 2 6" xfId="36374"/>
    <cellStyle name="Cálculo 5 4 3 2 7" xfId="39100"/>
    <cellStyle name="Cálculo 5 4 3 2 8" xfId="40734"/>
    <cellStyle name="Cálculo 5 4 3 3" xfId="12804"/>
    <cellStyle name="Cálculo 5 4 3 4" xfId="19803"/>
    <cellStyle name="Cálculo 5 4 3 5" xfId="23251"/>
    <cellStyle name="Cálculo 5 4 3 6" xfId="26555"/>
    <cellStyle name="Cálculo 5 4 3 7" xfId="28054"/>
    <cellStyle name="Cálculo 5 4 3 8" xfId="30912"/>
    <cellStyle name="Cálculo 5 4 3 9" xfId="34838"/>
    <cellStyle name="Cálculo 5 4 4" xfId="4159"/>
    <cellStyle name="Cálculo 5 4 4 2" xfId="5655"/>
    <cellStyle name="Cálculo 5 4 4 2 2" xfId="14809"/>
    <cellStyle name="Cálculo 5 4 4 2 3" xfId="21805"/>
    <cellStyle name="Cálculo 5 4 4 2 4" xfId="22815"/>
    <cellStyle name="Cálculo 5 4 4 2 5" xfId="32700"/>
    <cellStyle name="Cálculo 5 4 4 2 6" xfId="36375"/>
    <cellStyle name="Cálculo 5 4 4 2 7" xfId="39101"/>
    <cellStyle name="Cálculo 5 4 4 2 8" xfId="40735"/>
    <cellStyle name="Cálculo 5 4 4 3" xfId="13313"/>
    <cellStyle name="Cálculo 5 4 4 4" xfId="20311"/>
    <cellStyle name="Cálculo 5 4 4 5" xfId="22481"/>
    <cellStyle name="Cálculo 5 4 4 6" xfId="23517"/>
    <cellStyle name="Cálculo 5 4 4 7" xfId="24168"/>
    <cellStyle name="Cálculo 5 4 4 8" xfId="33390"/>
    <cellStyle name="Cálculo 5 4 4 9" xfId="37065"/>
    <cellStyle name="Cálculo 5 4 5" xfId="2854"/>
    <cellStyle name="Cálculo 5 4 5 2" xfId="5656"/>
    <cellStyle name="Cálculo 5 4 5 2 2" xfId="14810"/>
    <cellStyle name="Cálculo 5 4 5 2 3" xfId="21806"/>
    <cellStyle name="Cálculo 5 4 5 2 4" xfId="27041"/>
    <cellStyle name="Cálculo 5 4 5 2 5" xfId="32701"/>
    <cellStyle name="Cálculo 5 4 5 2 6" xfId="36376"/>
    <cellStyle name="Cálculo 5 4 5 2 7" xfId="39102"/>
    <cellStyle name="Cálculo 5 4 5 2 8" xfId="40736"/>
    <cellStyle name="Cálculo 5 4 5 3" xfId="12008"/>
    <cellStyle name="Cálculo 5 4 5 4" xfId="19011"/>
    <cellStyle name="Cálculo 5 4 5 5" xfId="28357"/>
    <cellStyle name="Cálculo 5 4 5 6" xfId="26366"/>
    <cellStyle name="Cálculo 5 4 5 7" xfId="23302"/>
    <cellStyle name="Cálculo 5 4 5 8" xfId="33883"/>
    <cellStyle name="Cálculo 5 4 5 9" xfId="37445"/>
    <cellStyle name="Cálculo 5 4 6" xfId="4264"/>
    <cellStyle name="Cálculo 5 4 6 2" xfId="5657"/>
    <cellStyle name="Cálculo 5 4 6 2 2" xfId="14811"/>
    <cellStyle name="Cálculo 5 4 6 2 3" xfId="21807"/>
    <cellStyle name="Cálculo 5 4 6 2 4" xfId="10141"/>
    <cellStyle name="Cálculo 5 4 6 2 5" xfId="32702"/>
    <cellStyle name="Cálculo 5 4 6 2 6" xfId="36377"/>
    <cellStyle name="Cálculo 5 4 6 2 7" xfId="39103"/>
    <cellStyle name="Cálculo 5 4 6 2 8" xfId="40737"/>
    <cellStyle name="Cálculo 5 4 6 3" xfId="13418"/>
    <cellStyle name="Cálculo 5 4 6 4" xfId="20416"/>
    <cellStyle name="Cálculo 5 4 6 5" xfId="22956"/>
    <cellStyle name="Cálculo 5 4 6 6" xfId="22556"/>
    <cellStyle name="Cálculo 5 4 6 7" xfId="19542"/>
    <cellStyle name="Cálculo 5 4 6 8" xfId="25865"/>
    <cellStyle name="Cálculo 5 4 6 9" xfId="31195"/>
    <cellStyle name="Cálculo 5 4 7" xfId="5652"/>
    <cellStyle name="Cálculo 5 4 7 2" xfId="14806"/>
    <cellStyle name="Cálculo 5 4 7 3" xfId="21802"/>
    <cellStyle name="Cálculo 5 4 7 4" xfId="27042"/>
    <cellStyle name="Cálculo 5 4 7 5" xfId="32697"/>
    <cellStyle name="Cálculo 5 4 7 6" xfId="36372"/>
    <cellStyle name="Cálculo 5 4 7 7" xfId="39098"/>
    <cellStyle name="Cálculo 5 4 7 8" xfId="40732"/>
    <cellStyle name="Cálculo 5 4 8" xfId="10827"/>
    <cellStyle name="Cálculo 5 4 9" xfId="9264"/>
    <cellStyle name="Cálculo 5 5" xfId="1697"/>
    <cellStyle name="Cálculo 5 5 10" xfId="24488"/>
    <cellStyle name="Cálculo 5 5 11" xfId="19465"/>
    <cellStyle name="Cálculo 5 5 12" xfId="28993"/>
    <cellStyle name="Cálculo 5 5 13" xfId="34906"/>
    <cellStyle name="Cálculo 5 5 14" xfId="38370"/>
    <cellStyle name="Cálculo 5 5 2" xfId="2520"/>
    <cellStyle name="Cálculo 5 5 2 2" xfId="5659"/>
    <cellStyle name="Cálculo 5 5 2 2 2" xfId="14813"/>
    <cellStyle name="Cálculo 5 5 2 2 3" xfId="21809"/>
    <cellStyle name="Cálculo 5 5 2 2 4" xfId="27035"/>
    <cellStyle name="Cálculo 5 5 2 2 5" xfId="32704"/>
    <cellStyle name="Cálculo 5 5 2 2 6" xfId="36379"/>
    <cellStyle name="Cálculo 5 5 2 2 7" xfId="39105"/>
    <cellStyle name="Cálculo 5 5 2 2 8" xfId="40739"/>
    <cellStyle name="Cálculo 5 5 2 3" xfId="11674"/>
    <cellStyle name="Cálculo 5 5 2 4" xfId="18677"/>
    <cellStyle name="Cálculo 5 5 2 5" xfId="21211"/>
    <cellStyle name="Cálculo 5 5 2 6" xfId="26224"/>
    <cellStyle name="Cálculo 5 5 2 7" xfId="29167"/>
    <cellStyle name="Cálculo 5 5 2 8" xfId="34048"/>
    <cellStyle name="Cálculo 5 5 2 9" xfId="37610"/>
    <cellStyle name="Cálculo 5 5 3" xfId="3674"/>
    <cellStyle name="Cálculo 5 5 3 2" xfId="5660"/>
    <cellStyle name="Cálculo 5 5 3 2 2" xfId="14814"/>
    <cellStyle name="Cálculo 5 5 3 2 3" xfId="21810"/>
    <cellStyle name="Cálculo 5 5 3 2 4" xfId="24907"/>
    <cellStyle name="Cálculo 5 5 3 2 5" xfId="32705"/>
    <cellStyle name="Cálculo 5 5 3 2 6" xfId="36380"/>
    <cellStyle name="Cálculo 5 5 3 2 7" xfId="39106"/>
    <cellStyle name="Cálculo 5 5 3 2 8" xfId="40740"/>
    <cellStyle name="Cálculo 5 5 3 3" xfId="12828"/>
    <cellStyle name="Cálculo 5 5 3 4" xfId="19827"/>
    <cellStyle name="Cálculo 5 5 3 5" xfId="15432"/>
    <cellStyle name="Cálculo 5 5 3 6" xfId="28122"/>
    <cellStyle name="Cálculo 5 5 3 7" xfId="10077"/>
    <cellStyle name="Cálculo 5 5 3 8" xfId="33575"/>
    <cellStyle name="Cálculo 5 5 3 9" xfId="37243"/>
    <cellStyle name="Cálculo 5 5 4" xfId="4179"/>
    <cellStyle name="Cálculo 5 5 4 2" xfId="5661"/>
    <cellStyle name="Cálculo 5 5 4 2 2" xfId="14815"/>
    <cellStyle name="Cálculo 5 5 4 2 3" xfId="21811"/>
    <cellStyle name="Cálculo 5 5 4 2 4" xfId="17497"/>
    <cellStyle name="Cálculo 5 5 4 2 5" xfId="32706"/>
    <cellStyle name="Cálculo 5 5 4 2 6" xfId="36381"/>
    <cellStyle name="Cálculo 5 5 4 2 7" xfId="39107"/>
    <cellStyle name="Cálculo 5 5 4 2 8" xfId="40741"/>
    <cellStyle name="Cálculo 5 5 4 3" xfId="13333"/>
    <cellStyle name="Cálculo 5 5 4 4" xfId="20331"/>
    <cellStyle name="Cálculo 5 5 4 5" xfId="10028"/>
    <cellStyle name="Cálculo 5 5 4 6" xfId="29498"/>
    <cellStyle name="Cálculo 5 5 4 7" xfId="29364"/>
    <cellStyle name="Cálculo 5 5 4 8" xfId="31162"/>
    <cellStyle name="Cálculo 5 5 4 9" xfId="25505"/>
    <cellStyle name="Cálculo 5 5 5" xfId="2865"/>
    <cellStyle name="Cálculo 5 5 5 2" xfId="5662"/>
    <cellStyle name="Cálculo 5 5 5 2 2" xfId="14816"/>
    <cellStyle name="Cálculo 5 5 5 2 3" xfId="21812"/>
    <cellStyle name="Cálculo 5 5 5 2 4" xfId="27044"/>
    <cellStyle name="Cálculo 5 5 5 2 5" xfId="32707"/>
    <cellStyle name="Cálculo 5 5 5 2 6" xfId="36382"/>
    <cellStyle name="Cálculo 5 5 5 2 7" xfId="39108"/>
    <cellStyle name="Cálculo 5 5 5 2 8" xfId="40742"/>
    <cellStyle name="Cálculo 5 5 5 3" xfId="12019"/>
    <cellStyle name="Cálculo 5 5 5 4" xfId="19022"/>
    <cellStyle name="Cálculo 5 5 5 5" xfId="28352"/>
    <cellStyle name="Cálculo 5 5 5 6" xfId="21319"/>
    <cellStyle name="Cálculo 5 5 5 7" xfId="29901"/>
    <cellStyle name="Cálculo 5 5 5 8" xfId="33878"/>
    <cellStyle name="Cálculo 5 5 5 9" xfId="37440"/>
    <cellStyle name="Cálculo 5 5 6" xfId="2901"/>
    <cellStyle name="Cálculo 5 5 6 2" xfId="5663"/>
    <cellStyle name="Cálculo 5 5 6 2 2" xfId="14817"/>
    <cellStyle name="Cálculo 5 5 6 2 3" xfId="21813"/>
    <cellStyle name="Cálculo 5 5 6 2 4" xfId="19359"/>
    <cellStyle name="Cálculo 5 5 6 2 5" xfId="32708"/>
    <cellStyle name="Cálculo 5 5 6 2 6" xfId="36383"/>
    <cellStyle name="Cálculo 5 5 6 2 7" xfId="39109"/>
    <cellStyle name="Cálculo 5 5 6 2 8" xfId="40743"/>
    <cellStyle name="Cálculo 5 5 6 3" xfId="12055"/>
    <cellStyle name="Cálculo 5 5 6 4" xfId="19058"/>
    <cellStyle name="Cálculo 5 5 6 5" xfId="28335"/>
    <cellStyle name="Cálculo 5 5 6 6" xfId="24379"/>
    <cellStyle name="Cálculo 5 5 6 7" xfId="29883"/>
    <cellStyle name="Cálculo 5 5 6 8" xfId="33860"/>
    <cellStyle name="Cálculo 5 5 6 9" xfId="37422"/>
    <cellStyle name="Cálculo 5 5 7" xfId="5658"/>
    <cellStyle name="Cálculo 5 5 7 2" xfId="14812"/>
    <cellStyle name="Cálculo 5 5 7 3" xfId="21808"/>
    <cellStyle name="Cálculo 5 5 7 4" xfId="27045"/>
    <cellStyle name="Cálculo 5 5 7 5" xfId="32703"/>
    <cellStyle name="Cálculo 5 5 7 6" xfId="36378"/>
    <cellStyle name="Cálculo 5 5 7 7" xfId="39104"/>
    <cellStyle name="Cálculo 5 5 7 8" xfId="40738"/>
    <cellStyle name="Cálculo 5 5 8" xfId="10851"/>
    <cellStyle name="Cálculo 5 5 9" xfId="9727"/>
    <cellStyle name="Cálculo 5 6" xfId="1626"/>
    <cellStyle name="Cálculo 5 6 10" xfId="29052"/>
    <cellStyle name="Cálculo 5 6 11" xfId="28752"/>
    <cellStyle name="Cálculo 5 6 12" xfId="31361"/>
    <cellStyle name="Cálculo 5 6 13" xfId="35121"/>
    <cellStyle name="Cálculo 5 6 2" xfId="3282"/>
    <cellStyle name="Cálculo 5 6 2 2" xfId="5665"/>
    <cellStyle name="Cálculo 5 6 2 2 2" xfId="14819"/>
    <cellStyle name="Cálculo 5 6 2 2 3" xfId="21815"/>
    <cellStyle name="Cálculo 5 6 2 2 4" xfId="24306"/>
    <cellStyle name="Cálculo 5 6 2 2 5" xfId="32710"/>
    <cellStyle name="Cálculo 5 6 2 2 6" xfId="36385"/>
    <cellStyle name="Cálculo 5 6 2 2 7" xfId="39111"/>
    <cellStyle name="Cálculo 5 6 2 2 8" xfId="40745"/>
    <cellStyle name="Cálculo 5 6 2 3" xfId="12436"/>
    <cellStyle name="Cálculo 5 6 2 4" xfId="19438"/>
    <cellStyle name="Cálculo 5 6 2 5" xfId="28186"/>
    <cellStyle name="Cálculo 5 6 2 6" xfId="17079"/>
    <cellStyle name="Cálculo 5 6 2 7" xfId="25400"/>
    <cellStyle name="Cálculo 5 6 2 8" xfId="33678"/>
    <cellStyle name="Cálculo 5 6 2 9" xfId="37266"/>
    <cellStyle name="Cálculo 5 6 3" xfId="2951"/>
    <cellStyle name="Cálculo 5 6 3 2" xfId="5666"/>
    <cellStyle name="Cálculo 5 6 3 2 2" xfId="14820"/>
    <cellStyle name="Cálculo 5 6 3 2 3" xfId="21816"/>
    <cellStyle name="Cálculo 5 6 3 2 4" xfId="27046"/>
    <cellStyle name="Cálculo 5 6 3 2 5" xfId="32711"/>
    <cellStyle name="Cálculo 5 6 3 2 6" xfId="36386"/>
    <cellStyle name="Cálculo 5 6 3 2 7" xfId="39112"/>
    <cellStyle name="Cálculo 5 6 3 2 8" xfId="40746"/>
    <cellStyle name="Cálculo 5 6 3 3" xfId="12105"/>
    <cellStyle name="Cálculo 5 6 3 4" xfId="19108"/>
    <cellStyle name="Cálculo 5 6 3 5" xfId="28314"/>
    <cellStyle name="Cálculo 5 6 3 6" xfId="26386"/>
    <cellStyle name="Cálculo 5 6 3 7" xfId="29859"/>
    <cellStyle name="Cálculo 5 6 3 8" xfId="33832"/>
    <cellStyle name="Cálculo 5 6 3 9" xfId="37394"/>
    <cellStyle name="Cálculo 5 6 4" xfId="4252"/>
    <cellStyle name="Cálculo 5 6 4 2" xfId="5667"/>
    <cellStyle name="Cálculo 5 6 4 2 2" xfId="14821"/>
    <cellStyle name="Cálculo 5 6 4 2 3" xfId="21817"/>
    <cellStyle name="Cálculo 5 6 4 2 4" xfId="27043"/>
    <cellStyle name="Cálculo 5 6 4 2 5" xfId="32712"/>
    <cellStyle name="Cálculo 5 6 4 2 6" xfId="36387"/>
    <cellStyle name="Cálculo 5 6 4 2 7" xfId="39113"/>
    <cellStyle name="Cálculo 5 6 4 2 8" xfId="40747"/>
    <cellStyle name="Cálculo 5 6 4 3" xfId="13406"/>
    <cellStyle name="Cálculo 5 6 4 4" xfId="20404"/>
    <cellStyle name="Cálculo 5 6 4 5" xfId="27706"/>
    <cellStyle name="Cálculo 5 6 4 6" xfId="29220"/>
    <cellStyle name="Cálculo 5 6 4 7" xfId="27891"/>
    <cellStyle name="Cálculo 5 6 4 8" xfId="17472"/>
    <cellStyle name="Cálculo 5 6 4 9" xfId="35039"/>
    <cellStyle name="Cálculo 5 6 5" xfId="2964"/>
    <cellStyle name="Cálculo 5 6 5 2" xfId="5668"/>
    <cellStyle name="Cálculo 5 6 5 2 2" xfId="14822"/>
    <cellStyle name="Cálculo 5 6 5 2 3" xfId="21818"/>
    <cellStyle name="Cálculo 5 6 5 2 4" xfId="24900"/>
    <cellStyle name="Cálculo 5 6 5 2 5" xfId="32713"/>
    <cellStyle name="Cálculo 5 6 5 2 6" xfId="36388"/>
    <cellStyle name="Cálculo 5 6 5 2 7" xfId="39114"/>
    <cellStyle name="Cálculo 5 6 5 2 8" xfId="40748"/>
    <cellStyle name="Cálculo 5 6 5 3" xfId="12118"/>
    <cellStyle name="Cálculo 5 6 5 4" xfId="19121"/>
    <cellStyle name="Cálculo 5 6 5 5" xfId="25156"/>
    <cellStyle name="Cálculo 5 6 5 6" xfId="26387"/>
    <cellStyle name="Cálculo 5 6 5 7" xfId="29852"/>
    <cellStyle name="Cálculo 5 6 5 8" xfId="33829"/>
    <cellStyle name="Cálculo 5 6 5 9" xfId="37391"/>
    <cellStyle name="Cálculo 5 6 6" xfId="5664"/>
    <cellStyle name="Cálculo 5 6 6 2" xfId="14818"/>
    <cellStyle name="Cálculo 5 6 6 3" xfId="21814"/>
    <cellStyle name="Cálculo 5 6 6 4" xfId="27047"/>
    <cellStyle name="Cálculo 5 6 6 5" xfId="32709"/>
    <cellStyle name="Cálculo 5 6 6 6" xfId="36384"/>
    <cellStyle name="Cálculo 5 6 6 7" xfId="39110"/>
    <cellStyle name="Cálculo 5 6 6 8" xfId="40744"/>
    <cellStyle name="Cálculo 5 6 7" xfId="10780"/>
    <cellStyle name="Cálculo 5 6 8" xfId="16493"/>
    <cellStyle name="Cálculo 5 6 9" xfId="28689"/>
    <cellStyle name="Cálculo 5 7" xfId="2454"/>
    <cellStyle name="Cálculo 5 7 2" xfId="5669"/>
    <cellStyle name="Cálculo 5 7 2 2" xfId="14823"/>
    <cellStyle name="Cálculo 5 7 2 3" xfId="21819"/>
    <cellStyle name="Cálculo 5 7 2 4" xfId="9469"/>
    <cellStyle name="Cálculo 5 7 2 5" xfId="32714"/>
    <cellStyle name="Cálculo 5 7 2 6" xfId="36389"/>
    <cellStyle name="Cálculo 5 7 2 7" xfId="39115"/>
    <cellStyle name="Cálculo 5 7 2 8" xfId="40749"/>
    <cellStyle name="Cálculo 5 7 3" xfId="11608"/>
    <cellStyle name="Cálculo 5 7 4" xfId="18611"/>
    <cellStyle name="Cálculo 5 7 5" xfId="9557"/>
    <cellStyle name="Cálculo 5 7 6" xfId="26197"/>
    <cellStyle name="Cálculo 5 7 7" xfId="26516"/>
    <cellStyle name="Cálculo 5 7 8" xfId="31080"/>
    <cellStyle name="Cálculo 5 7 9" xfId="31320"/>
    <cellStyle name="Cálculo 5 8" xfId="2930"/>
    <cellStyle name="Cálculo 5 8 2" xfId="5670"/>
    <cellStyle name="Cálculo 5 8 2 2" xfId="14824"/>
    <cellStyle name="Cálculo 5 8 2 3" xfId="21820"/>
    <cellStyle name="Cálculo 5 8 2 4" xfId="10226"/>
    <cellStyle name="Cálculo 5 8 2 5" xfId="32715"/>
    <cellStyle name="Cálculo 5 8 2 6" xfId="36390"/>
    <cellStyle name="Cálculo 5 8 2 7" xfId="39116"/>
    <cellStyle name="Cálculo 5 8 2 8" xfId="40750"/>
    <cellStyle name="Cálculo 5 8 3" xfId="12084"/>
    <cellStyle name="Cálculo 5 8 4" xfId="19087"/>
    <cellStyle name="Cálculo 5 8 5" xfId="17190"/>
    <cellStyle name="Cálculo 5 8 6" xfId="24155"/>
    <cellStyle name="Cálculo 5 8 7" xfId="29868"/>
    <cellStyle name="Cálculo 5 8 8" xfId="31108"/>
    <cellStyle name="Cálculo 5 8 9" xfId="34995"/>
    <cellStyle name="Cálculo 5 9" xfId="3104"/>
    <cellStyle name="Cálculo 5 9 2" xfId="5671"/>
    <cellStyle name="Cálculo 5 9 2 2" xfId="14825"/>
    <cellStyle name="Cálculo 5 9 2 3" xfId="21821"/>
    <cellStyle name="Cálculo 5 9 2 4" xfId="18160"/>
    <cellStyle name="Cálculo 5 9 2 5" xfId="32716"/>
    <cellStyle name="Cálculo 5 9 2 6" xfId="36391"/>
    <cellStyle name="Cálculo 5 9 2 7" xfId="39117"/>
    <cellStyle name="Cálculo 5 9 2 8" xfId="40751"/>
    <cellStyle name="Cálculo 5 9 3" xfId="12258"/>
    <cellStyle name="Cálculo 5 9 4" xfId="19261"/>
    <cellStyle name="Cálculo 5 9 5" xfId="28271"/>
    <cellStyle name="Cálculo 5 9 6" xfId="28506"/>
    <cellStyle name="Cálculo 5 9 7" xfId="19417"/>
    <cellStyle name="Cálculo 5 9 8" xfId="19374"/>
    <cellStyle name="Cálculo 5 9 9" xfId="25752"/>
    <cellStyle name="Cálculo 6" xfId="1140"/>
    <cellStyle name="Cálculo 6 10" xfId="2863"/>
    <cellStyle name="Cálculo 6 10 2" xfId="5672"/>
    <cellStyle name="Cálculo 6 10 2 2" xfId="14826"/>
    <cellStyle name="Cálculo 6 10 2 3" xfId="21822"/>
    <cellStyle name="Cálculo 6 10 2 4" xfId="27048"/>
    <cellStyle name="Cálculo 6 10 2 5" xfId="32717"/>
    <cellStyle name="Cálculo 6 10 2 6" xfId="36392"/>
    <cellStyle name="Cálculo 6 10 2 7" xfId="39118"/>
    <cellStyle name="Cálculo 6 10 2 8" xfId="40752"/>
    <cellStyle name="Cálculo 6 10 3" xfId="12017"/>
    <cellStyle name="Cálculo 6 10 4" xfId="19020"/>
    <cellStyle name="Cálculo 6 10 5" xfId="28353"/>
    <cellStyle name="Cálculo 6 10 6" xfId="22889"/>
    <cellStyle name="Cálculo 6 10 7" xfId="25087"/>
    <cellStyle name="Cálculo 6 10 8" xfId="31545"/>
    <cellStyle name="Cálculo 6 10 9" xfId="35255"/>
    <cellStyle name="Cálculo 6 11" xfId="2175"/>
    <cellStyle name="Cálculo 6 11 2" xfId="5673"/>
    <cellStyle name="Cálculo 6 11 2 2" xfId="14827"/>
    <cellStyle name="Cálculo 6 11 2 3" xfId="21823"/>
    <cellStyle name="Cálculo 6 11 2 4" xfId="24311"/>
    <cellStyle name="Cálculo 6 11 2 5" xfId="32718"/>
    <cellStyle name="Cálculo 6 11 2 6" xfId="36393"/>
    <cellStyle name="Cálculo 6 11 2 7" xfId="39119"/>
    <cellStyle name="Cálculo 6 11 2 8" xfId="40753"/>
    <cellStyle name="Cálculo 6 11 3" xfId="11329"/>
    <cellStyle name="Cálculo 6 11 4" xfId="18332"/>
    <cellStyle name="Cálculo 6 11 5" xfId="22500"/>
    <cellStyle name="Cálculo 6 11 6" xfId="21269"/>
    <cellStyle name="Cálculo 6 11 7" xfId="18202"/>
    <cellStyle name="Cálculo 6 11 8" xfId="34206"/>
    <cellStyle name="Cálculo 6 11 9" xfId="37758"/>
    <cellStyle name="Cálculo 6 12" xfId="10294"/>
    <cellStyle name="Cálculo 6 13" xfId="17273"/>
    <cellStyle name="Cálculo 6 14" xfId="17585"/>
    <cellStyle name="Cálculo 6 15" xfId="22484"/>
    <cellStyle name="Cálculo 6 16" xfId="31277"/>
    <cellStyle name="Cálculo 6 17" xfId="35101"/>
    <cellStyle name="Cálculo 6 18" xfId="40300"/>
    <cellStyle name="Cálculo 6 2" xfId="2330"/>
    <cellStyle name="Cálculo 6 2 10" xfId="21289"/>
    <cellStyle name="Cálculo 6 2 11" xfId="26136"/>
    <cellStyle name="Cálculo 6 2 12" xfId="30166"/>
    <cellStyle name="Cálculo 6 2 13" xfId="29104"/>
    <cellStyle name="Cálculo 6 2 14" xfId="31430"/>
    <cellStyle name="Cálculo 6 2 2" xfId="2730"/>
    <cellStyle name="Cálculo 6 2 2 2" xfId="5675"/>
    <cellStyle name="Cálculo 6 2 2 2 2" xfId="14829"/>
    <cellStyle name="Cálculo 6 2 2 2 3" xfId="21825"/>
    <cellStyle name="Cálculo 6 2 2 2 4" xfId="24905"/>
    <cellStyle name="Cálculo 6 2 2 2 5" xfId="32720"/>
    <cellStyle name="Cálculo 6 2 2 2 6" xfId="36395"/>
    <cellStyle name="Cálculo 6 2 2 2 7" xfId="39121"/>
    <cellStyle name="Cálculo 6 2 2 2 8" xfId="40755"/>
    <cellStyle name="Cálculo 6 2 2 3" xfId="11884"/>
    <cellStyle name="Cálculo 6 2 2 4" xfId="18887"/>
    <cellStyle name="Cálculo 6 2 2 5" xfId="24637"/>
    <cellStyle name="Cálculo 6 2 2 6" xfId="26324"/>
    <cellStyle name="Cálculo 6 2 2 7" xfId="29967"/>
    <cellStyle name="Cálculo 6 2 2 8" xfId="31096"/>
    <cellStyle name="Cálculo 6 2 2 9" xfId="18033"/>
    <cellStyle name="Cálculo 6 2 3" xfId="4012"/>
    <cellStyle name="Cálculo 6 2 3 2" xfId="5676"/>
    <cellStyle name="Cálculo 6 2 3 2 2" xfId="14830"/>
    <cellStyle name="Cálculo 6 2 3 2 3" xfId="21826"/>
    <cellStyle name="Cálculo 6 2 3 2 4" xfId="27052"/>
    <cellStyle name="Cálculo 6 2 3 2 5" xfId="32721"/>
    <cellStyle name="Cálculo 6 2 3 2 6" xfId="36396"/>
    <cellStyle name="Cálculo 6 2 3 2 7" xfId="39122"/>
    <cellStyle name="Cálculo 6 2 3 2 8" xfId="40756"/>
    <cellStyle name="Cálculo 6 2 3 3" xfId="13166"/>
    <cellStyle name="Cálculo 6 2 3 4" xfId="20164"/>
    <cellStyle name="Cálculo 6 2 3 5" xfId="9667"/>
    <cellStyle name="Cálculo 6 2 3 6" xfId="25496"/>
    <cellStyle name="Cálculo 6 2 3 7" xfId="24605"/>
    <cellStyle name="Cálculo 6 2 3 8" xfId="31680"/>
    <cellStyle name="Cálculo 6 2 3 9" xfId="35360"/>
    <cellStyle name="Cálculo 6 2 4" xfId="4450"/>
    <cellStyle name="Cálculo 6 2 4 2" xfId="5677"/>
    <cellStyle name="Cálculo 6 2 4 2 2" xfId="14831"/>
    <cellStyle name="Cálculo 6 2 4 2 3" xfId="21827"/>
    <cellStyle name="Cálculo 6 2 4 2 4" xfId="27051"/>
    <cellStyle name="Cálculo 6 2 4 2 5" xfId="32722"/>
    <cellStyle name="Cálculo 6 2 4 2 6" xfId="36397"/>
    <cellStyle name="Cálculo 6 2 4 2 7" xfId="39123"/>
    <cellStyle name="Cálculo 6 2 4 2 8" xfId="40757"/>
    <cellStyle name="Cálculo 6 2 4 3" xfId="13604"/>
    <cellStyle name="Cálculo 6 2 4 4" xfId="20602"/>
    <cellStyle name="Cálculo 6 2 4 5" xfId="27611"/>
    <cellStyle name="Cálculo 6 2 4 6" xfId="29235"/>
    <cellStyle name="Cálculo 6 2 4 7" xfId="28961"/>
    <cellStyle name="Cálculo 6 2 4 8" xfId="31766"/>
    <cellStyle name="Cálculo 6 2 4 9" xfId="35446"/>
    <cellStyle name="Cálculo 6 2 5" xfId="4704"/>
    <cellStyle name="Cálculo 6 2 5 2" xfId="5678"/>
    <cellStyle name="Cálculo 6 2 5 2 2" xfId="14832"/>
    <cellStyle name="Cálculo 6 2 5 2 3" xfId="21828"/>
    <cellStyle name="Cálculo 6 2 5 2 4" xfId="10073"/>
    <cellStyle name="Cálculo 6 2 5 2 5" xfId="32723"/>
    <cellStyle name="Cálculo 6 2 5 2 6" xfId="36398"/>
    <cellStyle name="Cálculo 6 2 5 2 7" xfId="39124"/>
    <cellStyle name="Cálculo 6 2 5 2 8" xfId="40758"/>
    <cellStyle name="Cálculo 6 2 5 3" xfId="13858"/>
    <cellStyle name="Cálculo 6 2 5 4" xfId="20856"/>
    <cellStyle name="Cálculo 6 2 5 5" xfId="27485"/>
    <cellStyle name="Cálculo 6 2 5 6" xfId="26733"/>
    <cellStyle name="Cálculo 6 2 5 7" xfId="29153"/>
    <cellStyle name="Cálculo 6 2 5 8" xfId="32172"/>
    <cellStyle name="Cálculo 6 2 5 9" xfId="35847"/>
    <cellStyle name="Cálculo 6 2 6" xfId="4950"/>
    <cellStyle name="Cálculo 6 2 6 2" xfId="5679"/>
    <cellStyle name="Cálculo 6 2 6 2 2" xfId="14833"/>
    <cellStyle name="Cálculo 6 2 6 2 3" xfId="21829"/>
    <cellStyle name="Cálculo 6 2 6 2 4" xfId="17066"/>
    <cellStyle name="Cálculo 6 2 6 2 5" xfId="32724"/>
    <cellStyle name="Cálculo 6 2 6 2 6" xfId="36399"/>
    <cellStyle name="Cálculo 6 2 6 2 7" xfId="39125"/>
    <cellStyle name="Cálculo 6 2 6 2 8" xfId="40759"/>
    <cellStyle name="Cálculo 6 2 6 3" xfId="14104"/>
    <cellStyle name="Cálculo 6 2 6 4" xfId="21102"/>
    <cellStyle name="Cálculo 6 2 6 5" xfId="27364"/>
    <cellStyle name="Cálculo 6 2 6 6" xfId="28872"/>
    <cellStyle name="Cálculo 6 2 6 7" xfId="31996"/>
    <cellStyle name="Cálculo 6 2 6 8" xfId="35674"/>
    <cellStyle name="Cálculo 6 2 6 9" xfId="38585"/>
    <cellStyle name="Cálculo 6 2 7" xfId="5674"/>
    <cellStyle name="Cálculo 6 2 7 2" xfId="14828"/>
    <cellStyle name="Cálculo 6 2 7 3" xfId="21824"/>
    <cellStyle name="Cálculo 6 2 7 4" xfId="27049"/>
    <cellStyle name="Cálculo 6 2 7 5" xfId="32719"/>
    <cellStyle name="Cálculo 6 2 7 6" xfId="36394"/>
    <cellStyle name="Cálculo 6 2 7 7" xfId="39120"/>
    <cellStyle name="Cálculo 6 2 7 8" xfId="40754"/>
    <cellStyle name="Cálculo 6 2 8" xfId="11484"/>
    <cellStyle name="Cálculo 6 2 9" xfId="18487"/>
    <cellStyle name="Cálculo 6 3" xfId="2357"/>
    <cellStyle name="Cálculo 6 3 10" xfId="25401"/>
    <cellStyle name="Cálculo 6 3 11" xfId="26152"/>
    <cellStyle name="Cálculo 6 3 12" xfId="22998"/>
    <cellStyle name="Cálculo 6 3 13" xfId="34128"/>
    <cellStyle name="Cálculo 6 3 14" xfId="37690"/>
    <cellStyle name="Cálculo 6 3 2" xfId="2757"/>
    <cellStyle name="Cálculo 6 3 2 2" xfId="5681"/>
    <cellStyle name="Cálculo 6 3 2 2 2" xfId="14835"/>
    <cellStyle name="Cálculo 6 3 2 2 3" xfId="21831"/>
    <cellStyle name="Cálculo 6 3 2 2 4" xfId="24415"/>
    <cellStyle name="Cálculo 6 3 2 2 5" xfId="32726"/>
    <cellStyle name="Cálculo 6 3 2 2 6" xfId="36401"/>
    <cellStyle name="Cálculo 6 3 2 2 7" xfId="39127"/>
    <cellStyle name="Cálculo 6 3 2 2 8" xfId="40761"/>
    <cellStyle name="Cálculo 6 3 2 3" xfId="11911"/>
    <cellStyle name="Cálculo 6 3 2 4" xfId="18914"/>
    <cellStyle name="Cálculo 6 3 2 5" xfId="28404"/>
    <cellStyle name="Cálculo 6 3 2 6" xfId="10071"/>
    <cellStyle name="Cálculo 6 3 2 7" xfId="25212"/>
    <cellStyle name="Cálculo 6 3 2 8" xfId="17214"/>
    <cellStyle name="Cálculo 6 3 2 9" xfId="34827"/>
    <cellStyle name="Cálculo 6 3 3" xfId="4039"/>
    <cellStyle name="Cálculo 6 3 3 2" xfId="5682"/>
    <cellStyle name="Cálculo 6 3 3 2 2" xfId="14836"/>
    <cellStyle name="Cálculo 6 3 3 2 3" xfId="21832"/>
    <cellStyle name="Cálculo 6 3 3 2 4" xfId="27050"/>
    <cellStyle name="Cálculo 6 3 3 2 5" xfId="32727"/>
    <cellStyle name="Cálculo 6 3 3 2 6" xfId="36402"/>
    <cellStyle name="Cálculo 6 3 3 2 7" xfId="39128"/>
    <cellStyle name="Cálculo 6 3 3 2 8" xfId="40762"/>
    <cellStyle name="Cálculo 6 3 3 3" xfId="13193"/>
    <cellStyle name="Cálculo 6 3 3 4" xfId="20191"/>
    <cellStyle name="Cálculo 6 3 3 5" xfId="19522"/>
    <cellStyle name="Cálculo 6 3 3 6" xfId="27881"/>
    <cellStyle name="Cálculo 6 3 3 7" xfId="17039"/>
    <cellStyle name="Cálculo 6 3 3 8" xfId="31155"/>
    <cellStyle name="Cálculo 6 3 3 9" xfId="35028"/>
    <cellStyle name="Cálculo 6 3 4" xfId="4477"/>
    <cellStyle name="Cálculo 6 3 4 2" xfId="5683"/>
    <cellStyle name="Cálculo 6 3 4 2 2" xfId="14837"/>
    <cellStyle name="Cálculo 6 3 4 2 3" xfId="21833"/>
    <cellStyle name="Cálculo 6 3 4 2 4" xfId="24410"/>
    <cellStyle name="Cálculo 6 3 4 2 5" xfId="32728"/>
    <cellStyle name="Cálculo 6 3 4 2 6" xfId="36403"/>
    <cellStyle name="Cálculo 6 3 4 2 7" xfId="39129"/>
    <cellStyle name="Cálculo 6 3 4 2 8" xfId="40763"/>
    <cellStyle name="Cálculo 6 3 4 3" xfId="13631"/>
    <cellStyle name="Cálculo 6 3 4 4" xfId="20629"/>
    <cellStyle name="Cálculo 6 3 4 5" xfId="24746"/>
    <cellStyle name="Cálculo 6 3 4 6" xfId="17238"/>
    <cellStyle name="Cálculo 6 3 4 7" xfId="17754"/>
    <cellStyle name="Cálculo 6 3 4 8" xfId="32275"/>
    <cellStyle name="Cálculo 6 3 4 9" xfId="35950"/>
    <cellStyle name="Cálculo 6 3 5" xfId="4731"/>
    <cellStyle name="Cálculo 6 3 5 2" xfId="5684"/>
    <cellStyle name="Cálculo 6 3 5 2 2" xfId="14838"/>
    <cellStyle name="Cálculo 6 3 5 2 3" xfId="21834"/>
    <cellStyle name="Cálculo 6 3 5 2 4" xfId="19637"/>
    <cellStyle name="Cálculo 6 3 5 2 5" xfId="32729"/>
    <cellStyle name="Cálculo 6 3 5 2 6" xfId="36404"/>
    <cellStyle name="Cálculo 6 3 5 2 7" xfId="39130"/>
    <cellStyle name="Cálculo 6 3 5 2 8" xfId="40764"/>
    <cellStyle name="Cálculo 6 3 5 3" xfId="13885"/>
    <cellStyle name="Cálculo 6 3 5 4" xfId="20883"/>
    <cellStyle name="Cálculo 6 3 5 5" xfId="19532"/>
    <cellStyle name="Cálculo 6 3 5 6" xfId="26736"/>
    <cellStyle name="Cálculo 6 3 5 7" xfId="26803"/>
    <cellStyle name="Cálculo 6 3 5 8" xfId="32160"/>
    <cellStyle name="Cálculo 6 3 5 9" xfId="35835"/>
    <cellStyle name="Cálculo 6 3 6" xfId="4977"/>
    <cellStyle name="Cálculo 6 3 6 2" xfId="5685"/>
    <cellStyle name="Cálculo 6 3 6 2 2" xfId="14839"/>
    <cellStyle name="Cálculo 6 3 6 2 3" xfId="21835"/>
    <cellStyle name="Cálculo 6 3 6 2 4" xfId="27054"/>
    <cellStyle name="Cálculo 6 3 6 2 5" xfId="32730"/>
    <cellStyle name="Cálculo 6 3 6 2 6" xfId="36405"/>
    <cellStyle name="Cálculo 6 3 6 2 7" xfId="39131"/>
    <cellStyle name="Cálculo 6 3 6 2 8" xfId="40765"/>
    <cellStyle name="Cálculo 6 3 6 3" xfId="14131"/>
    <cellStyle name="Cálculo 6 3 6 4" xfId="21129"/>
    <cellStyle name="Cálculo 6 3 6 5" xfId="27351"/>
    <cellStyle name="Cálculo 6 3 6 6" xfId="17564"/>
    <cellStyle name="Cálculo 6 3 6 7" xfId="32023"/>
    <cellStyle name="Cálculo 6 3 6 8" xfId="35701"/>
    <cellStyle name="Cálculo 6 3 6 9" xfId="38612"/>
    <cellStyle name="Cálculo 6 3 7" xfId="5680"/>
    <cellStyle name="Cálculo 6 3 7 2" xfId="14834"/>
    <cellStyle name="Cálculo 6 3 7 3" xfId="21830"/>
    <cellStyle name="Cálculo 6 3 7 4" xfId="27053"/>
    <cellStyle name="Cálculo 6 3 7 5" xfId="32725"/>
    <cellStyle name="Cálculo 6 3 7 6" xfId="36400"/>
    <cellStyle name="Cálculo 6 3 7 7" xfId="39126"/>
    <cellStyle name="Cálculo 6 3 7 8" xfId="40760"/>
    <cellStyle name="Cálculo 6 3 8" xfId="11511"/>
    <cellStyle name="Cálculo 6 3 9" xfId="18514"/>
    <cellStyle name="Cálculo 6 4" xfId="2384"/>
    <cellStyle name="Cálculo 6 4 10" xfId="25417"/>
    <cellStyle name="Cálculo 6 4 11" xfId="26163"/>
    <cellStyle name="Cálculo 6 4 12" xfId="26037"/>
    <cellStyle name="Cálculo 6 4 13" xfId="25940"/>
    <cellStyle name="Cálculo 6 4 14" xfId="31919"/>
    <cellStyle name="Cálculo 6 4 2" xfId="2784"/>
    <cellStyle name="Cálculo 6 4 2 2" xfId="5687"/>
    <cellStyle name="Cálculo 6 4 2 2 2" xfId="14841"/>
    <cellStyle name="Cálculo 6 4 2 2 3" xfId="21837"/>
    <cellStyle name="Cálculo 6 4 2 2 4" xfId="25484"/>
    <cellStyle name="Cálculo 6 4 2 2 5" xfId="32732"/>
    <cellStyle name="Cálculo 6 4 2 2 6" xfId="36407"/>
    <cellStyle name="Cálculo 6 4 2 2 7" xfId="39133"/>
    <cellStyle name="Cálculo 6 4 2 2 8" xfId="40767"/>
    <cellStyle name="Cálculo 6 4 2 3" xfId="11938"/>
    <cellStyle name="Cálculo 6 4 2 4" xfId="18941"/>
    <cellStyle name="Cálculo 6 4 2 5" xfId="17751"/>
    <cellStyle name="Cálculo 6 4 2 6" xfId="22590"/>
    <cellStyle name="Cálculo 6 4 2 7" xfId="29942"/>
    <cellStyle name="Cálculo 6 4 2 8" xfId="33918"/>
    <cellStyle name="Cálculo 6 4 2 9" xfId="37480"/>
    <cellStyle name="Cálculo 6 4 3" xfId="4066"/>
    <cellStyle name="Cálculo 6 4 3 2" xfId="5688"/>
    <cellStyle name="Cálculo 6 4 3 2 2" xfId="14842"/>
    <cellStyle name="Cálculo 6 4 3 2 3" xfId="21838"/>
    <cellStyle name="Cálculo 6 4 3 2 4" xfId="25217"/>
    <cellStyle name="Cálculo 6 4 3 2 5" xfId="32733"/>
    <cellStyle name="Cálculo 6 4 3 2 6" xfId="36408"/>
    <cellStyle name="Cálculo 6 4 3 2 7" xfId="39134"/>
    <cellStyle name="Cálculo 6 4 3 2 8" xfId="40768"/>
    <cellStyle name="Cálculo 6 4 3 3" xfId="13220"/>
    <cellStyle name="Cálculo 6 4 3 4" xfId="20218"/>
    <cellStyle name="Cálculo 6 4 3 5" xfId="27798"/>
    <cellStyle name="Cálculo 6 4 3 6" xfId="25383"/>
    <cellStyle name="Cálculo 6 4 3 7" xfId="28053"/>
    <cellStyle name="Cálculo 6 4 3 8" xfId="17045"/>
    <cellStyle name="Cálculo 6 4 3 9" xfId="29604"/>
    <cellStyle name="Cálculo 6 4 4" xfId="4504"/>
    <cellStyle name="Cálculo 6 4 4 2" xfId="5689"/>
    <cellStyle name="Cálculo 6 4 4 2 2" xfId="14843"/>
    <cellStyle name="Cálculo 6 4 4 2 3" xfId="21839"/>
    <cellStyle name="Cálculo 6 4 4 2 4" xfId="24904"/>
    <cellStyle name="Cálculo 6 4 4 2 5" xfId="32734"/>
    <cellStyle name="Cálculo 6 4 4 2 6" xfId="36409"/>
    <cellStyle name="Cálculo 6 4 4 2 7" xfId="39135"/>
    <cellStyle name="Cálculo 6 4 4 2 8" xfId="40769"/>
    <cellStyle name="Cálculo 6 4 4 3" xfId="13658"/>
    <cellStyle name="Cálculo 6 4 4 4" xfId="20656"/>
    <cellStyle name="Cálculo 6 4 4 5" xfId="27583"/>
    <cellStyle name="Cálculo 6 4 4 6" xfId="17479"/>
    <cellStyle name="Cálculo 6 4 4 7" xfId="19391"/>
    <cellStyle name="Cálculo 6 4 4 8" xfId="32263"/>
    <cellStyle name="Cálculo 6 4 4 9" xfId="35938"/>
    <cellStyle name="Cálculo 6 4 5" xfId="4758"/>
    <cellStyle name="Cálculo 6 4 5 2" xfId="5690"/>
    <cellStyle name="Cálculo 6 4 5 2 2" xfId="14844"/>
    <cellStyle name="Cálculo 6 4 5 2 3" xfId="21840"/>
    <cellStyle name="Cálculo 6 4 5 2 4" xfId="18090"/>
    <cellStyle name="Cálculo 6 4 5 2 5" xfId="32735"/>
    <cellStyle name="Cálculo 6 4 5 2 6" xfId="36410"/>
    <cellStyle name="Cálculo 6 4 5 2 7" xfId="39136"/>
    <cellStyle name="Cálculo 6 4 5 2 8" xfId="40770"/>
    <cellStyle name="Cálculo 6 4 5 3" xfId="13912"/>
    <cellStyle name="Cálculo 6 4 5 4" xfId="20910"/>
    <cellStyle name="Cálculo 6 4 5 5" xfId="24790"/>
    <cellStyle name="Cálculo 6 4 5 6" xfId="24196"/>
    <cellStyle name="Cálculo 6 4 5 7" xfId="24981"/>
    <cellStyle name="Cálculo 6 4 5 8" xfId="17054"/>
    <cellStyle name="Cálculo 6 4 5 9" xfId="19466"/>
    <cellStyle name="Cálculo 6 4 6" xfId="5004"/>
    <cellStyle name="Cálculo 6 4 6 2" xfId="5691"/>
    <cellStyle name="Cálculo 6 4 6 2 2" xfId="14845"/>
    <cellStyle name="Cálculo 6 4 6 2 3" xfId="21841"/>
    <cellStyle name="Cálculo 6 4 6 2 4" xfId="22573"/>
    <cellStyle name="Cálculo 6 4 6 2 5" xfId="32736"/>
    <cellStyle name="Cálculo 6 4 6 2 6" xfId="36411"/>
    <cellStyle name="Cálculo 6 4 6 2 7" xfId="39137"/>
    <cellStyle name="Cálculo 6 4 6 2 8" xfId="40771"/>
    <cellStyle name="Cálculo 6 4 6 3" xfId="14158"/>
    <cellStyle name="Cálculo 6 4 6 4" xfId="21156"/>
    <cellStyle name="Cálculo 6 4 6 5" xfId="27337"/>
    <cellStyle name="Cálculo 6 4 6 6" xfId="29309"/>
    <cellStyle name="Cálculo 6 4 6 7" xfId="32050"/>
    <cellStyle name="Cálculo 6 4 6 8" xfId="35728"/>
    <cellStyle name="Cálculo 6 4 6 9" xfId="38639"/>
    <cellStyle name="Cálculo 6 4 7" xfId="5686"/>
    <cellStyle name="Cálculo 6 4 7 2" xfId="14840"/>
    <cellStyle name="Cálculo 6 4 7 3" xfId="21836"/>
    <cellStyle name="Cálculo 6 4 7 4" xfId="27057"/>
    <cellStyle name="Cálculo 6 4 7 5" xfId="32731"/>
    <cellStyle name="Cálculo 6 4 7 6" xfId="36406"/>
    <cellStyle name="Cálculo 6 4 7 7" xfId="39132"/>
    <cellStyle name="Cálculo 6 4 7 8" xfId="40766"/>
    <cellStyle name="Cálculo 6 4 8" xfId="11538"/>
    <cellStyle name="Cálculo 6 4 9" xfId="18541"/>
    <cellStyle name="Cálculo 6 5" xfId="2408"/>
    <cellStyle name="Cálculo 6 5 10" xfId="17119"/>
    <cellStyle name="Cálculo 6 5 11" xfId="26178"/>
    <cellStyle name="Cálculo 6 5 12" xfId="30126"/>
    <cellStyle name="Cálculo 6 5 13" xfId="29083"/>
    <cellStyle name="Cálculo 6 5 14" xfId="30904"/>
    <cellStyle name="Cálculo 6 5 2" xfId="2808"/>
    <cellStyle name="Cálculo 6 5 2 2" xfId="5693"/>
    <cellStyle name="Cálculo 6 5 2 2 2" xfId="14847"/>
    <cellStyle name="Cálculo 6 5 2 2 3" xfId="21843"/>
    <cellStyle name="Cálculo 6 5 2 2 4" xfId="18372"/>
    <cellStyle name="Cálculo 6 5 2 2 5" xfId="32738"/>
    <cellStyle name="Cálculo 6 5 2 2 6" xfId="36413"/>
    <cellStyle name="Cálculo 6 5 2 2 7" xfId="39139"/>
    <cellStyle name="Cálculo 6 5 2 2 8" xfId="40773"/>
    <cellStyle name="Cálculo 6 5 2 3" xfId="11962"/>
    <cellStyle name="Cálculo 6 5 2 4" xfId="18965"/>
    <cellStyle name="Cálculo 6 5 2 5" xfId="28379"/>
    <cellStyle name="Cálculo 6 5 2 6" xfId="29124"/>
    <cellStyle name="Cálculo 6 5 2 7" xfId="28734"/>
    <cellStyle name="Cálculo 6 5 2 8" xfId="33905"/>
    <cellStyle name="Cálculo 6 5 2 9" xfId="37467"/>
    <cellStyle name="Cálculo 6 5 3" xfId="4090"/>
    <cellStyle name="Cálculo 6 5 3 2" xfId="5694"/>
    <cellStyle name="Cálculo 6 5 3 2 2" xfId="14848"/>
    <cellStyle name="Cálculo 6 5 3 2 3" xfId="21844"/>
    <cellStyle name="Cálculo 6 5 3 2 4" xfId="27058"/>
    <cellStyle name="Cálculo 6 5 3 2 5" xfId="32739"/>
    <cellStyle name="Cálculo 6 5 3 2 6" xfId="36414"/>
    <cellStyle name="Cálculo 6 5 3 2 7" xfId="39140"/>
    <cellStyle name="Cálculo 6 5 3 2 8" xfId="40774"/>
    <cellStyle name="Cálculo 6 5 3 3" xfId="13244"/>
    <cellStyle name="Cálculo 6 5 3 4" xfId="20242"/>
    <cellStyle name="Cálculo 6 5 3 5" xfId="24232"/>
    <cellStyle name="Cálculo 6 5 3 6" xfId="25408"/>
    <cellStyle name="Cálculo 6 5 3 7" xfId="24366"/>
    <cellStyle name="Cálculo 6 5 3 8" xfId="33423"/>
    <cellStyle name="Cálculo 6 5 3 9" xfId="37098"/>
    <cellStyle name="Cálculo 6 5 4" xfId="4528"/>
    <cellStyle name="Cálculo 6 5 4 2" xfId="5695"/>
    <cellStyle name="Cálculo 6 5 4 2 2" xfId="14849"/>
    <cellStyle name="Cálculo 6 5 4 2 3" xfId="21845"/>
    <cellStyle name="Cálculo 6 5 4 2 4" xfId="27056"/>
    <cellStyle name="Cálculo 6 5 4 2 5" xfId="32740"/>
    <cellStyle name="Cálculo 6 5 4 2 6" xfId="36415"/>
    <cellStyle name="Cálculo 6 5 4 2 7" xfId="39141"/>
    <cellStyle name="Cálculo 6 5 4 2 8" xfId="40775"/>
    <cellStyle name="Cálculo 6 5 4 3" xfId="13682"/>
    <cellStyle name="Cálculo 6 5 4 4" xfId="20680"/>
    <cellStyle name="Cálculo 6 5 4 5" xfId="22761"/>
    <cellStyle name="Cálculo 6 5 4 6" xfId="26711"/>
    <cellStyle name="Cálculo 6 5 4 7" xfId="15439"/>
    <cellStyle name="Cálculo 6 5 4 8" xfId="9688"/>
    <cellStyle name="Cálculo 6 5 4 9" xfId="35045"/>
    <cellStyle name="Cálculo 6 5 5" xfId="4782"/>
    <cellStyle name="Cálculo 6 5 5 2" xfId="5696"/>
    <cellStyle name="Cálculo 6 5 5 2 2" xfId="14850"/>
    <cellStyle name="Cálculo 6 5 5 2 3" xfId="21846"/>
    <cellStyle name="Cálculo 6 5 5 2 4" xfId="17492"/>
    <cellStyle name="Cálculo 6 5 5 2 5" xfId="32741"/>
    <cellStyle name="Cálculo 6 5 5 2 6" xfId="36416"/>
    <cellStyle name="Cálculo 6 5 5 2 7" xfId="39142"/>
    <cellStyle name="Cálculo 6 5 5 2 8" xfId="40776"/>
    <cellStyle name="Cálculo 6 5 5 3" xfId="13936"/>
    <cellStyle name="Cálculo 6 5 5 4" xfId="20934"/>
    <cellStyle name="Cálculo 6 5 5 5" xfId="27444"/>
    <cellStyle name="Cálculo 6 5 5 6" xfId="28172"/>
    <cellStyle name="Cálculo 6 5 5 7" xfId="18323"/>
    <cellStyle name="Cálculo 6 5 5 8" xfId="32136"/>
    <cellStyle name="Cálculo 6 5 5 9" xfId="35811"/>
    <cellStyle name="Cálculo 6 5 6" xfId="5028"/>
    <cellStyle name="Cálculo 6 5 6 2" xfId="5697"/>
    <cellStyle name="Cálculo 6 5 6 2 2" xfId="14851"/>
    <cellStyle name="Cálculo 6 5 6 2 3" xfId="21847"/>
    <cellStyle name="Cálculo 6 5 6 2 4" xfId="27059"/>
    <cellStyle name="Cálculo 6 5 6 2 5" xfId="32742"/>
    <cellStyle name="Cálculo 6 5 6 2 6" xfId="36417"/>
    <cellStyle name="Cálculo 6 5 6 2 7" xfId="39143"/>
    <cellStyle name="Cálculo 6 5 6 2 8" xfId="40777"/>
    <cellStyle name="Cálculo 6 5 6 3" xfId="14182"/>
    <cellStyle name="Cálculo 6 5 6 4" xfId="21180"/>
    <cellStyle name="Cálculo 6 5 6 5" xfId="27322"/>
    <cellStyle name="Cálculo 6 5 6 6" xfId="26788"/>
    <cellStyle name="Cálculo 6 5 6 7" xfId="32074"/>
    <cellStyle name="Cálculo 6 5 6 8" xfId="35752"/>
    <cellStyle name="Cálculo 6 5 6 9" xfId="38663"/>
    <cellStyle name="Cálculo 6 5 7" xfId="5692"/>
    <cellStyle name="Cálculo 6 5 7 2" xfId="14846"/>
    <cellStyle name="Cálculo 6 5 7 3" xfId="21842"/>
    <cellStyle name="Cálculo 6 5 7 4" xfId="15469"/>
    <cellStyle name="Cálculo 6 5 7 5" xfId="32737"/>
    <cellStyle name="Cálculo 6 5 7 6" xfId="36412"/>
    <cellStyle name="Cálculo 6 5 7 7" xfId="39138"/>
    <cellStyle name="Cálculo 6 5 7 8" xfId="40772"/>
    <cellStyle name="Cálculo 6 5 8" xfId="11562"/>
    <cellStyle name="Cálculo 6 5 9" xfId="18565"/>
    <cellStyle name="Cálculo 6 6" xfId="2610"/>
    <cellStyle name="Cálculo 6 6 10" xfId="9939"/>
    <cellStyle name="Cálculo 6 6 11" xfId="25070"/>
    <cellStyle name="Cálculo 6 6 12" xfId="31504"/>
    <cellStyle name="Cálculo 6 6 13" xfId="35220"/>
    <cellStyle name="Cálculo 6 6 2" xfId="3869"/>
    <cellStyle name="Cálculo 6 6 2 2" xfId="5699"/>
    <cellStyle name="Cálculo 6 6 2 2 2" xfId="14853"/>
    <cellStyle name="Cálculo 6 6 2 2 3" xfId="21849"/>
    <cellStyle name="Cálculo 6 6 2 2 4" xfId="27060"/>
    <cellStyle name="Cálculo 6 6 2 2 5" xfId="32744"/>
    <cellStyle name="Cálculo 6 6 2 2 6" xfId="36419"/>
    <cellStyle name="Cálculo 6 6 2 2 7" xfId="39145"/>
    <cellStyle name="Cálculo 6 6 2 2 8" xfId="40779"/>
    <cellStyle name="Cálculo 6 6 2 3" xfId="13023"/>
    <cellStyle name="Cálculo 6 6 2 4" xfId="20022"/>
    <cellStyle name="Cálculo 6 6 2 5" xfId="22557"/>
    <cellStyle name="Cálculo 6 6 2 6" xfId="17636"/>
    <cellStyle name="Cálculo 6 6 2 7" xfId="28643"/>
    <cellStyle name="Cálculo 6 6 2 8" xfId="31151"/>
    <cellStyle name="Cálculo 6 6 2 9" xfId="35016"/>
    <cellStyle name="Cálculo 6 6 3" xfId="4333"/>
    <cellStyle name="Cálculo 6 6 3 2" xfId="5700"/>
    <cellStyle name="Cálculo 6 6 3 2 2" xfId="14854"/>
    <cellStyle name="Cálculo 6 6 3 2 3" xfId="21850"/>
    <cellStyle name="Cálculo 6 6 3 2 4" xfId="19731"/>
    <cellStyle name="Cálculo 6 6 3 2 5" xfId="32745"/>
    <cellStyle name="Cálculo 6 6 3 2 6" xfId="36420"/>
    <cellStyle name="Cálculo 6 6 3 2 7" xfId="39146"/>
    <cellStyle name="Cálculo 6 6 3 2 8" xfId="40780"/>
    <cellStyle name="Cálculo 6 6 3 3" xfId="13487"/>
    <cellStyle name="Cálculo 6 6 3 4" xfId="20485"/>
    <cellStyle name="Cálculo 6 6 3 5" xfId="21320"/>
    <cellStyle name="Cálculo 6 6 3 6" xfId="17336"/>
    <cellStyle name="Cálculo 6 6 3 7" xfId="17091"/>
    <cellStyle name="Cálculo 6 6 3 8" xfId="33329"/>
    <cellStyle name="Cálculo 6 6 3 9" xfId="37004"/>
    <cellStyle name="Cálculo 6 6 4" xfId="4592"/>
    <cellStyle name="Cálculo 6 6 4 2" xfId="5701"/>
    <cellStyle name="Cálculo 6 6 4 2 2" xfId="14855"/>
    <cellStyle name="Cálculo 6 6 4 2 3" xfId="21851"/>
    <cellStyle name="Cálculo 6 6 4 2 4" xfId="27061"/>
    <cellStyle name="Cálculo 6 6 4 2 5" xfId="32746"/>
    <cellStyle name="Cálculo 6 6 4 2 6" xfId="36421"/>
    <cellStyle name="Cálculo 6 6 4 2 7" xfId="39147"/>
    <cellStyle name="Cálculo 6 6 4 2 8" xfId="40781"/>
    <cellStyle name="Cálculo 6 6 4 3" xfId="13746"/>
    <cellStyle name="Cálculo 6 6 4 4" xfId="20744"/>
    <cellStyle name="Cálculo 6 6 4 5" xfId="17185"/>
    <cellStyle name="Cálculo 6 6 4 6" xfId="29245"/>
    <cellStyle name="Cálculo 6 6 4 7" xfId="25566"/>
    <cellStyle name="Cálculo 6 6 4 8" xfId="32223"/>
    <cellStyle name="Cálculo 6 6 4 9" xfId="35898"/>
    <cellStyle name="Cálculo 6 6 5" xfId="4842"/>
    <cellStyle name="Cálculo 6 6 5 2" xfId="5702"/>
    <cellStyle name="Cálculo 6 6 5 2 2" xfId="14856"/>
    <cellStyle name="Cálculo 6 6 5 2 3" xfId="21852"/>
    <cellStyle name="Cálculo 6 6 5 2 4" xfId="27055"/>
    <cellStyle name="Cálculo 6 6 5 2 5" xfId="32747"/>
    <cellStyle name="Cálculo 6 6 5 2 6" xfId="36422"/>
    <cellStyle name="Cálculo 6 6 5 2 7" xfId="39148"/>
    <cellStyle name="Cálculo 6 6 5 2 8" xfId="40782"/>
    <cellStyle name="Cálculo 6 6 5 3" xfId="13996"/>
    <cellStyle name="Cálculo 6 6 5 4" xfId="20994"/>
    <cellStyle name="Cálculo 6 6 5 5" xfId="24802"/>
    <cellStyle name="Cálculo 6 6 5 6" xfId="17060"/>
    <cellStyle name="Cálculo 6 6 5 7" xfId="26454"/>
    <cellStyle name="Cálculo 6 6 5 8" xfId="32107"/>
    <cellStyle name="Cálculo 6 6 5 9" xfId="35782"/>
    <cellStyle name="Cálculo 6 6 6" xfId="5698"/>
    <cellStyle name="Cálculo 6 6 6 2" xfId="14852"/>
    <cellStyle name="Cálculo 6 6 6 3" xfId="21848"/>
    <cellStyle name="Cálculo 6 6 6 4" xfId="9369"/>
    <cellStyle name="Cálculo 6 6 6 5" xfId="32743"/>
    <cellStyle name="Cálculo 6 6 6 6" xfId="36418"/>
    <cellStyle name="Cálculo 6 6 6 7" xfId="39144"/>
    <cellStyle name="Cálculo 6 6 6 8" xfId="40778"/>
    <cellStyle name="Cálculo 6 6 7" xfId="11764"/>
    <cellStyle name="Cálculo 6 6 8" xfId="18767"/>
    <cellStyle name="Cálculo 6 6 9" xfId="25415"/>
    <cellStyle name="Cálculo 6 7" xfId="3173"/>
    <cellStyle name="Cálculo 6 7 2" xfId="5703"/>
    <cellStyle name="Cálculo 6 7 2 2" xfId="14857"/>
    <cellStyle name="Cálculo 6 7 2 3" xfId="21853"/>
    <cellStyle name="Cálculo 6 7 2 4" xfId="24411"/>
    <cellStyle name="Cálculo 6 7 2 5" xfId="32748"/>
    <cellStyle name="Cálculo 6 7 2 6" xfId="36423"/>
    <cellStyle name="Cálculo 6 7 2 7" xfId="39149"/>
    <cellStyle name="Cálculo 6 7 2 8" xfId="40783"/>
    <cellStyle name="Cálculo 6 7 3" xfId="12327"/>
    <cellStyle name="Cálculo 6 7 4" xfId="19330"/>
    <cellStyle name="Cálculo 6 7 5" xfId="28240"/>
    <cellStyle name="Cálculo 6 7 6" xfId="26456"/>
    <cellStyle name="Cálculo 6 7 7" xfId="25399"/>
    <cellStyle name="Cálculo 6 7 8" xfId="9166"/>
    <cellStyle name="Cálculo 6 7 9" xfId="31460"/>
    <cellStyle name="Cálculo 6 8" xfId="2979"/>
    <cellStyle name="Cálculo 6 8 2" xfId="5704"/>
    <cellStyle name="Cálculo 6 8 2 2" xfId="14858"/>
    <cellStyle name="Cálculo 6 8 2 3" xfId="21854"/>
    <cellStyle name="Cálculo 6 8 2 4" xfId="18156"/>
    <cellStyle name="Cálculo 6 8 2 5" xfId="32749"/>
    <cellStyle name="Cálculo 6 8 2 6" xfId="36424"/>
    <cellStyle name="Cálculo 6 8 2 7" xfId="39150"/>
    <cellStyle name="Cálculo 6 8 2 8" xfId="40784"/>
    <cellStyle name="Cálculo 6 8 3" xfId="12133"/>
    <cellStyle name="Cálculo 6 8 4" xfId="19136"/>
    <cellStyle name="Cálculo 6 8 5" xfId="24677"/>
    <cellStyle name="Cálculo 6 8 6" xfId="23045"/>
    <cellStyle name="Cálculo 6 8 7" xfId="29845"/>
    <cellStyle name="Cálculo 6 8 8" xfId="33821"/>
    <cellStyle name="Cálculo 6 8 9" xfId="37383"/>
    <cellStyle name="Cálculo 6 9" xfId="3183"/>
    <cellStyle name="Cálculo 6 9 2" xfId="5705"/>
    <cellStyle name="Cálculo 6 9 2 2" xfId="14859"/>
    <cellStyle name="Cálculo 6 9 2 3" xfId="21855"/>
    <cellStyle name="Cálculo 6 9 2 4" xfId="27063"/>
    <cellStyle name="Cálculo 6 9 2 5" xfId="32750"/>
    <cellStyle name="Cálculo 6 9 2 6" xfId="36425"/>
    <cellStyle name="Cálculo 6 9 2 7" xfId="39151"/>
    <cellStyle name="Cálculo 6 9 2 8" xfId="40785"/>
    <cellStyle name="Cálculo 6 9 3" xfId="12337"/>
    <cellStyle name="Cálculo 6 9 4" xfId="19340"/>
    <cellStyle name="Cálculo 6 9 5" xfId="28235"/>
    <cellStyle name="Cálculo 6 9 6" xfId="28783"/>
    <cellStyle name="Cálculo 6 9 7" xfId="26455"/>
    <cellStyle name="Cálculo 6 9 8" xfId="25710"/>
    <cellStyle name="Cálculo 6 9 9" xfId="23198"/>
    <cellStyle name="Cálculo 7" xfId="9120"/>
    <cellStyle name="Cálculo 7 2" xfId="18251"/>
    <cellStyle name="Cálculo 7 3" xfId="25237"/>
    <cellStyle name="Cálculo 7 4" xfId="25503"/>
    <cellStyle name="Cálculo 7 5" xfId="35541"/>
    <cellStyle name="Cálculo 7 6" xfId="38463"/>
    <cellStyle name="Cálculo 8" xfId="9121"/>
    <cellStyle name="Cálculo 8 2" xfId="18252"/>
    <cellStyle name="Cálculo 8 3" xfId="25238"/>
    <cellStyle name="Cálculo 8 4" xfId="22876"/>
    <cellStyle name="Cálculo 8 5" xfId="35542"/>
    <cellStyle name="Cálculo 8 6" xfId="38464"/>
    <cellStyle name="Cálculo 9" xfId="9122"/>
    <cellStyle name="Cálculo 9 2" xfId="18253"/>
    <cellStyle name="Cálculo 9 3" xfId="25239"/>
    <cellStyle name="Cálculo 9 4" xfId="25502"/>
    <cellStyle name="Cálculo 9 5" xfId="35543"/>
    <cellStyle name="Cálculo 9 6" xfId="38465"/>
    <cellStyle name="Célula de Verificação 2" xfId="34"/>
    <cellStyle name="Célula Vinculada 2" xfId="35"/>
    <cellStyle name="Célula Vinculada 3" xfId="325"/>
    <cellStyle name="Comma [0]" xfId="36"/>
    <cellStyle name="Comma [0] 2" xfId="326"/>
    <cellStyle name="Comma [0] 2 2" xfId="327"/>
    <cellStyle name="Comma [0] 3" xfId="328"/>
    <cellStyle name="Currency [0]" xfId="37"/>
    <cellStyle name="Currency [0] 2" xfId="329"/>
    <cellStyle name="Currency [0] 2 2" xfId="330"/>
    <cellStyle name="Currency [0] 3" xfId="331"/>
    <cellStyle name="Ênfase1 2" xfId="38"/>
    <cellStyle name="Ênfase1 3" xfId="332"/>
    <cellStyle name="Ênfase2 2" xfId="39"/>
    <cellStyle name="Ênfase2 2 2" xfId="333"/>
    <cellStyle name="Ênfase2 3" xfId="334"/>
    <cellStyle name="Ênfase3 2" xfId="40"/>
    <cellStyle name="Ênfase3 2 2" xfId="335"/>
    <cellStyle name="Ênfase3 3" xfId="336"/>
    <cellStyle name="Ênfase4 2" xfId="41"/>
    <cellStyle name="Ênfase4 2 2" xfId="337"/>
    <cellStyle name="Ênfase4 3" xfId="338"/>
    <cellStyle name="Ênfase5 2" xfId="42"/>
    <cellStyle name="Ênfase5 2 2" xfId="339"/>
    <cellStyle name="Ênfase5 3" xfId="340"/>
    <cellStyle name="Ênfase6 2" xfId="43"/>
    <cellStyle name="Ênfase6 3" xfId="341"/>
    <cellStyle name="Entrada 10" xfId="9123"/>
    <cellStyle name="Entrada 10 2" xfId="18254"/>
    <cellStyle name="Entrada 10 3" xfId="25240"/>
    <cellStyle name="Entrada 10 4" xfId="24132"/>
    <cellStyle name="Entrada 10 5" xfId="35544"/>
    <cellStyle name="Entrada 10 6" xfId="38466"/>
    <cellStyle name="Entrada 11" xfId="9124"/>
    <cellStyle name="Entrada 11 2" xfId="18255"/>
    <cellStyle name="Entrada 11 3" xfId="25241"/>
    <cellStyle name="Entrada 11 4" xfId="25117"/>
    <cellStyle name="Entrada 11 5" xfId="35545"/>
    <cellStyle name="Entrada 11 6" xfId="38467"/>
    <cellStyle name="Entrada 2" xfId="44"/>
    <cellStyle name="Entrada 2 10" xfId="24419"/>
    <cellStyle name="Entrada 2 11" xfId="25350"/>
    <cellStyle name="Entrada 2 12" xfId="28983"/>
    <cellStyle name="Entrada 2 13" xfId="25811"/>
    <cellStyle name="Entrada 2 14" xfId="31270"/>
    <cellStyle name="Entrada 2 2" xfId="342"/>
    <cellStyle name="Entrada 2 2 10" xfId="3101"/>
    <cellStyle name="Entrada 2 2 10 2" xfId="5707"/>
    <cellStyle name="Entrada 2 2 10 2 2" xfId="14861"/>
    <cellStyle name="Entrada 2 2 10 2 3" xfId="21857"/>
    <cellStyle name="Entrada 2 2 10 2 4" xfId="27064"/>
    <cellStyle name="Entrada 2 2 10 2 5" xfId="32752"/>
    <cellStyle name="Entrada 2 2 10 2 6" xfId="36427"/>
    <cellStyle name="Entrada 2 2 10 2 7" xfId="39153"/>
    <cellStyle name="Entrada 2 2 10 2 8" xfId="40787"/>
    <cellStyle name="Entrada 2 2 10 3" xfId="12255"/>
    <cellStyle name="Entrada 2 2 10 4" xfId="19258"/>
    <cellStyle name="Entrada 2 2 10 5" xfId="24005"/>
    <cellStyle name="Entrada 2 2 10 6" xfId="26422"/>
    <cellStyle name="Entrada 2 2 10 7" xfId="25652"/>
    <cellStyle name="Entrada 2 2 10 8" xfId="31577"/>
    <cellStyle name="Entrada 2 2 10 9" xfId="35287"/>
    <cellStyle name="Entrada 2 2 11" xfId="2996"/>
    <cellStyle name="Entrada 2 2 11 2" xfId="5708"/>
    <cellStyle name="Entrada 2 2 11 2 2" xfId="14862"/>
    <cellStyle name="Entrada 2 2 11 2 3" xfId="21858"/>
    <cellStyle name="Entrada 2 2 11 2 4" xfId="27062"/>
    <cellStyle name="Entrada 2 2 11 2 5" xfId="32753"/>
    <cellStyle name="Entrada 2 2 11 2 6" xfId="36428"/>
    <cellStyle name="Entrada 2 2 11 2 7" xfId="39154"/>
    <cellStyle name="Entrada 2 2 11 2 8" xfId="40788"/>
    <cellStyle name="Entrada 2 2 11 3" xfId="12150"/>
    <cellStyle name="Entrada 2 2 11 4" xfId="19153"/>
    <cellStyle name="Entrada 2 2 11 5" xfId="25164"/>
    <cellStyle name="Entrada 2 2 11 6" xfId="10068"/>
    <cellStyle name="Entrada 2 2 11 7" xfId="29836"/>
    <cellStyle name="Entrada 2 2 11 8" xfId="33813"/>
    <cellStyle name="Entrada 2 2 11 9" xfId="37375"/>
    <cellStyle name="Entrada 2 2 12" xfId="3792"/>
    <cellStyle name="Entrada 2 2 12 2" xfId="5709"/>
    <cellStyle name="Entrada 2 2 12 2 2" xfId="14863"/>
    <cellStyle name="Entrada 2 2 12 2 3" xfId="21859"/>
    <cellStyle name="Entrada 2 2 12 2 4" xfId="24372"/>
    <cellStyle name="Entrada 2 2 12 2 5" xfId="32754"/>
    <cellStyle name="Entrada 2 2 12 2 6" xfId="36429"/>
    <cellStyle name="Entrada 2 2 12 2 7" xfId="39155"/>
    <cellStyle name="Entrada 2 2 12 2 8" xfId="40789"/>
    <cellStyle name="Entrada 2 2 12 3" xfId="12946"/>
    <cellStyle name="Entrada 2 2 12 4" xfId="19945"/>
    <cellStyle name="Entrada 2 2 12 5" xfId="19672"/>
    <cellStyle name="Entrada 2 2 12 6" xfId="21271"/>
    <cellStyle name="Entrada 2 2 12 7" xfId="17567"/>
    <cellStyle name="Entrada 2 2 12 8" xfId="24136"/>
    <cellStyle name="Entrada 2 2 12 9" xfId="35017"/>
    <cellStyle name="Entrada 2 2 13" xfId="5706"/>
    <cellStyle name="Entrada 2 2 13 2" xfId="14860"/>
    <cellStyle name="Entrada 2 2 13 3" xfId="21856"/>
    <cellStyle name="Entrada 2 2 13 4" xfId="9206"/>
    <cellStyle name="Entrada 2 2 13 5" xfId="32751"/>
    <cellStyle name="Entrada 2 2 13 6" xfId="36426"/>
    <cellStyle name="Entrada 2 2 13 7" xfId="39152"/>
    <cellStyle name="Entrada 2 2 13 8" xfId="40786"/>
    <cellStyle name="Entrada 2 2 14" xfId="9500"/>
    <cellStyle name="Entrada 2 2 15" xfId="17952"/>
    <cellStyle name="Entrada 2 2 16" xfId="29312"/>
    <cellStyle name="Entrada 2 2 17" xfId="25581"/>
    <cellStyle name="Entrada 2 2 18" xfId="31733"/>
    <cellStyle name="Entrada 2 2 19" xfId="35413"/>
    <cellStyle name="Entrada 2 2 2" xfId="343"/>
    <cellStyle name="Entrada 2 2 2 10" xfId="2997"/>
    <cellStyle name="Entrada 2 2 2 10 2" xfId="5711"/>
    <cellStyle name="Entrada 2 2 2 10 2 2" xfId="14865"/>
    <cellStyle name="Entrada 2 2 2 10 2 3" xfId="21861"/>
    <cellStyle name="Entrada 2 2 2 10 2 4" xfId="27065"/>
    <cellStyle name="Entrada 2 2 2 10 2 5" xfId="32756"/>
    <cellStyle name="Entrada 2 2 2 10 2 6" xfId="36431"/>
    <cellStyle name="Entrada 2 2 2 10 2 7" xfId="39157"/>
    <cellStyle name="Entrada 2 2 2 10 2 8" xfId="40791"/>
    <cellStyle name="Entrada 2 2 2 10 3" xfId="12151"/>
    <cellStyle name="Entrada 2 2 2 10 4" xfId="19154"/>
    <cellStyle name="Entrada 2 2 2 10 5" xfId="24684"/>
    <cellStyle name="Entrada 2 2 2 10 6" xfId="17595"/>
    <cellStyle name="Entrada 2 2 2 10 7" xfId="22668"/>
    <cellStyle name="Entrada 2 2 2 10 8" xfId="20063"/>
    <cellStyle name="Entrada 2 2 2 10 9" xfId="31412"/>
    <cellStyle name="Entrada 2 2 2 11" xfId="2965"/>
    <cellStyle name="Entrada 2 2 2 11 2" xfId="5712"/>
    <cellStyle name="Entrada 2 2 2 11 2 2" xfId="14866"/>
    <cellStyle name="Entrada 2 2 2 11 2 3" xfId="21862"/>
    <cellStyle name="Entrada 2 2 2 11 2 4" xfId="29506"/>
    <cellStyle name="Entrada 2 2 2 11 2 5" xfId="32757"/>
    <cellStyle name="Entrada 2 2 2 11 2 6" xfId="36432"/>
    <cellStyle name="Entrada 2 2 2 11 2 7" xfId="39158"/>
    <cellStyle name="Entrada 2 2 2 11 2 8" xfId="40792"/>
    <cellStyle name="Entrada 2 2 2 11 3" xfId="12119"/>
    <cellStyle name="Entrada 2 2 2 11 4" xfId="19122"/>
    <cellStyle name="Entrada 2 2 2 11 5" xfId="25154"/>
    <cellStyle name="Entrada 2 2 2 11 6" xfId="26389"/>
    <cellStyle name="Entrada 2 2 2 11 7" xfId="22453"/>
    <cellStyle name="Entrada 2 2 2 11 8" xfId="9910"/>
    <cellStyle name="Entrada 2 2 2 11 9" xfId="31414"/>
    <cellStyle name="Entrada 2 2 2 12" xfId="5710"/>
    <cellStyle name="Entrada 2 2 2 12 2" xfId="14864"/>
    <cellStyle name="Entrada 2 2 2 12 3" xfId="21860"/>
    <cellStyle name="Entrada 2 2 2 12 4" xfId="27066"/>
    <cellStyle name="Entrada 2 2 2 12 5" xfId="32755"/>
    <cellStyle name="Entrada 2 2 2 12 6" xfId="36430"/>
    <cellStyle name="Entrada 2 2 2 12 7" xfId="39156"/>
    <cellStyle name="Entrada 2 2 2 12 8" xfId="40790"/>
    <cellStyle name="Entrada 2 2 2 13" xfId="9501"/>
    <cellStyle name="Entrada 2 2 2 14" xfId="17951"/>
    <cellStyle name="Entrada 2 2 2 15" xfId="29315"/>
    <cellStyle name="Entrada 2 2 2 16" xfId="25583"/>
    <cellStyle name="Entrada 2 2 2 17" xfId="31736"/>
    <cellStyle name="Entrada 2 2 2 18" xfId="35416"/>
    <cellStyle name="Entrada 2 2 2 19" xfId="38451"/>
    <cellStyle name="Entrada 2 2 2 2" xfId="1870"/>
    <cellStyle name="Entrada 2 2 2 2 10" xfId="28565"/>
    <cellStyle name="Entrada 2 2 2 2 11" xfId="22539"/>
    <cellStyle name="Entrada 2 2 2 2 12" xfId="25942"/>
    <cellStyle name="Entrada 2 2 2 2 13" xfId="31056"/>
    <cellStyle name="Entrada 2 2 2 2 14" xfId="34948"/>
    <cellStyle name="Entrada 2 2 2 2 2" xfId="2567"/>
    <cellStyle name="Entrada 2 2 2 2 2 2" xfId="5714"/>
    <cellStyle name="Entrada 2 2 2 2 2 2 2" xfId="14868"/>
    <cellStyle name="Entrada 2 2 2 2 2 2 3" xfId="21864"/>
    <cellStyle name="Entrada 2 2 2 2 2 2 4" xfId="27067"/>
    <cellStyle name="Entrada 2 2 2 2 2 2 5" xfId="32759"/>
    <cellStyle name="Entrada 2 2 2 2 2 2 6" xfId="36434"/>
    <cellStyle name="Entrada 2 2 2 2 2 2 7" xfId="39160"/>
    <cellStyle name="Entrada 2 2 2 2 2 2 8" xfId="40794"/>
    <cellStyle name="Entrada 2 2 2 2 2 3" xfId="11721"/>
    <cellStyle name="Entrada 2 2 2 2 2 4" xfId="18724"/>
    <cellStyle name="Entrada 2 2 2 2 2 5" xfId="21341"/>
    <cellStyle name="Entrada 2 2 2 2 2 6" xfId="19595"/>
    <cellStyle name="Entrada 2 2 2 2 2 7" xfId="30048"/>
    <cellStyle name="Entrada 2 2 2 2 2 8" xfId="9609"/>
    <cellStyle name="Entrada 2 2 2 2 2 9" xfId="34973"/>
    <cellStyle name="Entrada 2 2 2 2 3" xfId="3756"/>
    <cellStyle name="Entrada 2 2 2 2 3 2" xfId="5715"/>
    <cellStyle name="Entrada 2 2 2 2 3 2 2" xfId="14869"/>
    <cellStyle name="Entrada 2 2 2 2 3 2 3" xfId="21865"/>
    <cellStyle name="Entrada 2 2 2 2 3 2 4" xfId="25161"/>
    <cellStyle name="Entrada 2 2 2 2 3 2 5" xfId="32760"/>
    <cellStyle name="Entrada 2 2 2 2 3 2 6" xfId="36435"/>
    <cellStyle name="Entrada 2 2 2 2 3 2 7" xfId="39161"/>
    <cellStyle name="Entrada 2 2 2 2 3 2 8" xfId="40795"/>
    <cellStyle name="Entrada 2 2 2 2 3 3" xfId="12910"/>
    <cellStyle name="Entrada 2 2 2 2 3 4" xfId="19909"/>
    <cellStyle name="Entrada 2 2 2 2 3 5" xfId="24160"/>
    <cellStyle name="Entrada 2 2 2 2 3 6" xfId="9625"/>
    <cellStyle name="Entrada 2 2 2 2 3 7" xfId="27307"/>
    <cellStyle name="Entrada 2 2 2 2 3 8" xfId="33536"/>
    <cellStyle name="Entrada 2 2 2 2 3 9" xfId="37204"/>
    <cellStyle name="Entrada 2 2 2 2 4" xfId="4258"/>
    <cellStyle name="Entrada 2 2 2 2 4 2" xfId="5716"/>
    <cellStyle name="Entrada 2 2 2 2 4 2 2" xfId="14870"/>
    <cellStyle name="Entrada 2 2 2 2 4 2 3" xfId="21866"/>
    <cellStyle name="Entrada 2 2 2 2 4 2 4" xfId="24903"/>
    <cellStyle name="Entrada 2 2 2 2 4 2 5" xfId="32761"/>
    <cellStyle name="Entrada 2 2 2 2 4 2 6" xfId="36436"/>
    <cellStyle name="Entrada 2 2 2 2 4 2 7" xfId="39162"/>
    <cellStyle name="Entrada 2 2 2 2 4 2 8" xfId="40796"/>
    <cellStyle name="Entrada 2 2 2 2 4 3" xfId="13412"/>
    <cellStyle name="Entrada 2 2 2 2 4 4" xfId="20410"/>
    <cellStyle name="Entrada 2 2 2 2 4 5" xfId="27703"/>
    <cellStyle name="Entrada 2 2 2 2 4 6" xfId="19761"/>
    <cellStyle name="Entrada 2 2 2 2 4 7" xfId="31905"/>
    <cellStyle name="Entrada 2 2 2 2 4 8" xfId="31890"/>
    <cellStyle name="Entrada 2 2 2 2 4 9" xfId="35538"/>
    <cellStyle name="Entrada 2 2 2 2 5" xfId="2872"/>
    <cellStyle name="Entrada 2 2 2 2 5 2" xfId="5717"/>
    <cellStyle name="Entrada 2 2 2 2 5 2 2" xfId="14871"/>
    <cellStyle name="Entrada 2 2 2 2 5 2 3" xfId="21867"/>
    <cellStyle name="Entrada 2 2 2 2 5 2 4" xfId="25176"/>
    <cellStyle name="Entrada 2 2 2 2 5 2 5" xfId="32762"/>
    <cellStyle name="Entrada 2 2 2 2 5 2 6" xfId="36437"/>
    <cellStyle name="Entrada 2 2 2 2 5 2 7" xfId="39163"/>
    <cellStyle name="Entrada 2 2 2 2 5 2 8" xfId="40797"/>
    <cellStyle name="Entrada 2 2 2 2 5 3" xfId="12026"/>
    <cellStyle name="Entrada 2 2 2 2 5 4" xfId="19029"/>
    <cellStyle name="Entrada 2 2 2 2 5 5" xfId="17438"/>
    <cellStyle name="Entrada 2 2 2 2 5 6" xfId="18373"/>
    <cellStyle name="Entrada 2 2 2 2 5 7" xfId="29898"/>
    <cellStyle name="Entrada 2 2 2 2 5 8" xfId="33875"/>
    <cellStyle name="Entrada 2 2 2 2 5 9" xfId="37437"/>
    <cellStyle name="Entrada 2 2 2 2 6" xfId="2975"/>
    <cellStyle name="Entrada 2 2 2 2 6 2" xfId="5718"/>
    <cellStyle name="Entrada 2 2 2 2 6 2 2" xfId="14872"/>
    <cellStyle name="Entrada 2 2 2 2 6 2 3" xfId="21868"/>
    <cellStyle name="Entrada 2 2 2 2 6 2 4" xfId="29507"/>
    <cellStyle name="Entrada 2 2 2 2 6 2 5" xfId="32763"/>
    <cellStyle name="Entrada 2 2 2 2 6 2 6" xfId="36438"/>
    <cellStyle name="Entrada 2 2 2 2 6 2 7" xfId="39164"/>
    <cellStyle name="Entrada 2 2 2 2 6 2 8" xfId="40798"/>
    <cellStyle name="Entrada 2 2 2 2 6 3" xfId="12129"/>
    <cellStyle name="Entrada 2 2 2 2 6 4" xfId="19132"/>
    <cellStyle name="Entrada 2 2 2 2 6 5" xfId="17436"/>
    <cellStyle name="Entrada 2 2 2 2 6 6" xfId="23145"/>
    <cellStyle name="Entrada 2 2 2 2 6 7" xfId="29847"/>
    <cellStyle name="Entrada 2 2 2 2 6 8" xfId="31554"/>
    <cellStyle name="Entrada 2 2 2 2 6 9" xfId="35270"/>
    <cellStyle name="Entrada 2 2 2 2 7" xfId="5713"/>
    <cellStyle name="Entrada 2 2 2 2 7 2" xfId="14867"/>
    <cellStyle name="Entrada 2 2 2 2 7 3" xfId="21863"/>
    <cellStyle name="Entrada 2 2 2 2 7 4" xfId="24305"/>
    <cellStyle name="Entrada 2 2 2 2 7 5" xfId="32758"/>
    <cellStyle name="Entrada 2 2 2 2 7 6" xfId="36433"/>
    <cellStyle name="Entrada 2 2 2 2 7 7" xfId="39159"/>
    <cellStyle name="Entrada 2 2 2 2 7 8" xfId="40793"/>
    <cellStyle name="Entrada 2 2 2 2 8" xfId="11024"/>
    <cellStyle name="Entrada 2 2 2 2 9" xfId="15493"/>
    <cellStyle name="Entrada 2 2 2 3" xfId="2274"/>
    <cellStyle name="Entrada 2 2 2 3 10" xfId="17282"/>
    <cellStyle name="Entrada 2 2 2 3 11" xfId="25055"/>
    <cellStyle name="Entrada 2 2 2 3 12" xfId="22472"/>
    <cellStyle name="Entrada 2 2 2 3 13" xfId="23110"/>
    <cellStyle name="Entrada 2 2 2 3 14" xfId="18116"/>
    <cellStyle name="Entrada 2 2 2 3 2" xfId="2674"/>
    <cellStyle name="Entrada 2 2 2 3 2 2" xfId="5720"/>
    <cellStyle name="Entrada 2 2 2 3 2 2 2" xfId="14874"/>
    <cellStyle name="Entrada 2 2 2 3 2 2 3" xfId="21870"/>
    <cellStyle name="Entrada 2 2 2 3 2 2 4" xfId="24902"/>
    <cellStyle name="Entrada 2 2 2 3 2 2 5" xfId="32765"/>
    <cellStyle name="Entrada 2 2 2 3 2 2 6" xfId="36440"/>
    <cellStyle name="Entrada 2 2 2 3 2 2 7" xfId="39166"/>
    <cellStyle name="Entrada 2 2 2 3 2 2 8" xfId="40800"/>
    <cellStyle name="Entrada 2 2 2 3 2 3" xfId="11828"/>
    <cellStyle name="Entrada 2 2 2 3 2 4" xfId="18831"/>
    <cellStyle name="Entrada 2 2 2 3 2 5" xfId="18239"/>
    <cellStyle name="Entrada 2 2 2 3 2 6" xfId="19468"/>
    <cellStyle name="Entrada 2 2 2 3 2 7" xfId="29996"/>
    <cellStyle name="Entrada 2 2 2 3 2 8" xfId="33973"/>
    <cellStyle name="Entrada 2 2 2 3 2 9" xfId="37535"/>
    <cellStyle name="Entrada 2 2 2 3 3" xfId="3956"/>
    <cellStyle name="Entrada 2 2 2 3 3 2" xfId="5721"/>
    <cellStyle name="Entrada 2 2 2 3 3 2 2" xfId="14875"/>
    <cellStyle name="Entrada 2 2 2 3 3 2 3" xfId="21871"/>
    <cellStyle name="Entrada 2 2 2 3 3 2 4" xfId="17024"/>
    <cellStyle name="Entrada 2 2 2 3 3 2 5" xfId="32766"/>
    <cellStyle name="Entrada 2 2 2 3 3 2 6" xfId="36441"/>
    <cellStyle name="Entrada 2 2 2 3 3 2 7" xfId="39167"/>
    <cellStyle name="Entrada 2 2 2 3 3 2 8" xfId="40801"/>
    <cellStyle name="Entrada 2 2 2 3 3 3" xfId="13110"/>
    <cellStyle name="Entrada 2 2 2 3 3 4" xfId="20108"/>
    <cellStyle name="Entrada 2 2 2 3 3 5" xfId="22964"/>
    <cellStyle name="Entrada 2 2 2 3 3 6" xfId="17090"/>
    <cellStyle name="Entrada 2 2 2 3 3 7" xfId="24489"/>
    <cellStyle name="Entrada 2 2 2 3 3 8" xfId="31662"/>
    <cellStyle name="Entrada 2 2 2 3 3 9" xfId="35342"/>
    <cellStyle name="Entrada 2 2 2 3 4" xfId="4394"/>
    <cellStyle name="Entrada 2 2 2 3 4 2" xfId="5722"/>
    <cellStyle name="Entrada 2 2 2 3 4 2 2" xfId="14876"/>
    <cellStyle name="Entrada 2 2 2 3 4 2 3" xfId="21872"/>
    <cellStyle name="Entrada 2 2 2 3 4 2 4" xfId="24901"/>
    <cellStyle name="Entrada 2 2 2 3 4 2 5" xfId="32767"/>
    <cellStyle name="Entrada 2 2 2 3 4 2 6" xfId="36442"/>
    <cellStyle name="Entrada 2 2 2 3 4 2 7" xfId="39168"/>
    <cellStyle name="Entrada 2 2 2 3 4 2 8" xfId="40802"/>
    <cellStyle name="Entrada 2 2 2 3 4 3" xfId="13548"/>
    <cellStyle name="Entrada 2 2 2 3 4 4" xfId="20546"/>
    <cellStyle name="Entrada 2 2 2 3 4 5" xfId="24744"/>
    <cellStyle name="Entrada 2 2 2 3 4 6" xfId="29229"/>
    <cellStyle name="Entrada 2 2 2 3 4 7" xfId="17920"/>
    <cellStyle name="Entrada 2 2 2 3 4 8" xfId="19616"/>
    <cellStyle name="Entrada 2 2 2 3 4 9" xfId="31251"/>
    <cellStyle name="Entrada 2 2 2 3 5" xfId="4648"/>
    <cellStyle name="Entrada 2 2 2 3 5 2" xfId="5723"/>
    <cellStyle name="Entrada 2 2 2 3 5 2 2" xfId="14877"/>
    <cellStyle name="Entrada 2 2 2 3 5 2 3" xfId="21873"/>
    <cellStyle name="Entrada 2 2 2 3 5 2 4" xfId="24897"/>
    <cellStyle name="Entrada 2 2 2 3 5 2 5" xfId="32768"/>
    <cellStyle name="Entrada 2 2 2 3 5 2 6" xfId="36443"/>
    <cellStyle name="Entrada 2 2 2 3 5 2 7" xfId="39169"/>
    <cellStyle name="Entrada 2 2 2 3 5 2 8" xfId="40803"/>
    <cellStyle name="Entrada 2 2 2 3 5 3" xfId="13802"/>
    <cellStyle name="Entrada 2 2 2 3 5 4" xfId="20800"/>
    <cellStyle name="Entrada 2 2 2 3 5 5" xfId="27513"/>
    <cellStyle name="Entrada 2 2 2 3 5 6" xfId="29258"/>
    <cellStyle name="Entrada 2 2 2 3 5 7" xfId="29398"/>
    <cellStyle name="Entrada 2 2 2 3 5 8" xfId="32194"/>
    <cellStyle name="Entrada 2 2 2 3 5 9" xfId="35869"/>
    <cellStyle name="Entrada 2 2 2 3 6" xfId="4894"/>
    <cellStyle name="Entrada 2 2 2 3 6 2" xfId="5724"/>
    <cellStyle name="Entrada 2 2 2 3 6 2 2" xfId="14878"/>
    <cellStyle name="Entrada 2 2 2 3 6 2 3" xfId="21874"/>
    <cellStyle name="Entrada 2 2 2 3 6 2 4" xfId="24894"/>
    <cellStyle name="Entrada 2 2 2 3 6 2 5" xfId="32769"/>
    <cellStyle name="Entrada 2 2 2 3 6 2 6" xfId="36444"/>
    <cellStyle name="Entrada 2 2 2 3 6 2 7" xfId="39170"/>
    <cellStyle name="Entrada 2 2 2 3 6 2 8" xfId="40804"/>
    <cellStyle name="Entrada 2 2 2 3 6 3" xfId="14048"/>
    <cellStyle name="Entrada 2 2 2 3 6 4" xfId="21046"/>
    <cellStyle name="Entrada 2 2 2 3 6 5" xfId="27391"/>
    <cellStyle name="Entrada 2 2 2 3 6 6" xfId="29282"/>
    <cellStyle name="Entrada 2 2 2 3 6 7" xfId="31940"/>
    <cellStyle name="Entrada 2 2 2 3 6 8" xfId="35618"/>
    <cellStyle name="Entrada 2 2 2 3 6 9" xfId="38529"/>
    <cellStyle name="Entrada 2 2 2 3 7" xfId="5719"/>
    <cellStyle name="Entrada 2 2 2 3 7 2" xfId="14873"/>
    <cellStyle name="Entrada 2 2 2 3 7 3" xfId="21869"/>
    <cellStyle name="Entrada 2 2 2 3 7 4" xfId="25177"/>
    <cellStyle name="Entrada 2 2 2 3 7 5" xfId="32764"/>
    <cellStyle name="Entrada 2 2 2 3 7 6" xfId="36439"/>
    <cellStyle name="Entrada 2 2 2 3 7 7" xfId="39165"/>
    <cellStyle name="Entrada 2 2 2 3 7 8" xfId="40799"/>
    <cellStyle name="Entrada 2 2 2 3 8" xfId="11428"/>
    <cellStyle name="Entrada 2 2 2 3 9" xfId="18431"/>
    <cellStyle name="Entrada 2 2 2 4" xfId="1797"/>
    <cellStyle name="Entrada 2 2 2 4 10" xfId="28603"/>
    <cellStyle name="Entrada 2 2 2 4 11" xfId="19718"/>
    <cellStyle name="Entrada 2 2 2 4 12" xfId="30932"/>
    <cellStyle name="Entrada 2 2 2 4 13" xfId="31054"/>
    <cellStyle name="Entrada 2 2 2 4 14" xfId="34944"/>
    <cellStyle name="Entrada 2 2 2 4 2" xfId="2545"/>
    <cellStyle name="Entrada 2 2 2 4 2 2" xfId="5726"/>
    <cellStyle name="Entrada 2 2 2 4 2 2 2" xfId="14880"/>
    <cellStyle name="Entrada 2 2 2 4 2 2 3" xfId="21876"/>
    <cellStyle name="Entrada 2 2 2 4 2 2 4" xfId="24899"/>
    <cellStyle name="Entrada 2 2 2 4 2 2 5" xfId="32771"/>
    <cellStyle name="Entrada 2 2 2 4 2 2 6" xfId="36446"/>
    <cellStyle name="Entrada 2 2 2 4 2 2 7" xfId="39172"/>
    <cellStyle name="Entrada 2 2 2 4 2 2 8" xfId="40806"/>
    <cellStyle name="Entrada 2 2 2 4 2 3" xfId="11699"/>
    <cellStyle name="Entrada 2 2 2 4 2 4" xfId="18702"/>
    <cellStyle name="Entrada 2 2 2 4 2 5" xfId="17958"/>
    <cellStyle name="Entrada 2 2 2 4 2 6" xfId="9219"/>
    <cellStyle name="Entrada 2 2 2 4 2 7" xfId="29094"/>
    <cellStyle name="Entrada 2 2 2 4 2 8" xfId="28476"/>
    <cellStyle name="Entrada 2 2 2 4 2 9" xfId="31433"/>
    <cellStyle name="Entrada 2 2 2 4 3" xfId="3716"/>
    <cellStyle name="Entrada 2 2 2 4 3 2" xfId="5727"/>
    <cellStyle name="Entrada 2 2 2 4 3 2 2" xfId="14881"/>
    <cellStyle name="Entrada 2 2 2 4 3 2 3" xfId="21877"/>
    <cellStyle name="Entrada 2 2 2 4 3 2 4" xfId="25175"/>
    <cellStyle name="Entrada 2 2 2 4 3 2 5" xfId="32772"/>
    <cellStyle name="Entrada 2 2 2 4 3 2 6" xfId="36447"/>
    <cellStyle name="Entrada 2 2 2 4 3 2 7" xfId="39173"/>
    <cellStyle name="Entrada 2 2 2 4 3 2 8" xfId="40807"/>
    <cellStyle name="Entrada 2 2 2 4 3 3" xfId="12870"/>
    <cellStyle name="Entrada 2 2 2 4 3 4" xfId="19869"/>
    <cellStyle name="Entrada 2 2 2 4 3 5" xfId="27966"/>
    <cellStyle name="Entrada 2 2 2 4 3 6" xfId="23237"/>
    <cellStyle name="Entrada 2 2 2 4 3 7" xfId="29000"/>
    <cellStyle name="Entrada 2 2 2 4 3 8" xfId="33556"/>
    <cellStyle name="Entrada 2 2 2 4 3 9" xfId="37224"/>
    <cellStyle name="Entrada 2 2 2 4 4" xfId="4221"/>
    <cellStyle name="Entrada 2 2 2 4 4 2" xfId="5728"/>
    <cellStyle name="Entrada 2 2 2 4 4 2 2" xfId="14882"/>
    <cellStyle name="Entrada 2 2 2 4 4 2 3" xfId="21878"/>
    <cellStyle name="Entrada 2 2 2 4 4 2 4" xfId="24898"/>
    <cellStyle name="Entrada 2 2 2 4 4 2 5" xfId="32773"/>
    <cellStyle name="Entrada 2 2 2 4 4 2 6" xfId="36448"/>
    <cellStyle name="Entrada 2 2 2 4 4 2 7" xfId="39174"/>
    <cellStyle name="Entrada 2 2 2 4 4 2 8" xfId="40808"/>
    <cellStyle name="Entrada 2 2 2 4 4 3" xfId="13375"/>
    <cellStyle name="Entrada 2 2 2 4 4 4" xfId="20373"/>
    <cellStyle name="Entrada 2 2 2 4 4 5" xfId="22674"/>
    <cellStyle name="Entrada 2 2 2 4 4 6" xfId="25043"/>
    <cellStyle name="Entrada 2 2 2 4 4 7" xfId="29150"/>
    <cellStyle name="Entrada 2 2 2 4 4 8" xfId="33360"/>
    <cellStyle name="Entrada 2 2 2 4 4 9" xfId="37035"/>
    <cellStyle name="Entrada 2 2 2 4 5" xfId="3126"/>
    <cellStyle name="Entrada 2 2 2 4 5 2" xfId="5729"/>
    <cellStyle name="Entrada 2 2 2 4 5 2 2" xfId="14883"/>
    <cellStyle name="Entrada 2 2 2 4 5 2 3" xfId="21879"/>
    <cellStyle name="Entrada 2 2 2 4 5 2 4" xfId="27070"/>
    <cellStyle name="Entrada 2 2 2 4 5 2 5" xfId="32774"/>
    <cellStyle name="Entrada 2 2 2 4 5 2 6" xfId="36449"/>
    <cellStyle name="Entrada 2 2 2 4 5 2 7" xfId="39175"/>
    <cellStyle name="Entrada 2 2 2 4 5 2 8" xfId="40809"/>
    <cellStyle name="Entrada 2 2 2 4 5 3" xfId="12280"/>
    <cellStyle name="Entrada 2 2 2 4 5 4" xfId="19283"/>
    <cellStyle name="Entrada 2 2 2 4 5 5" xfId="24708"/>
    <cellStyle name="Entrada 2 2 2 4 5 6" xfId="10274"/>
    <cellStyle name="Entrada 2 2 2 4 5 7" xfId="29777"/>
    <cellStyle name="Entrada 2 2 2 4 5 8" xfId="33754"/>
    <cellStyle name="Entrada 2 2 2 4 5 9" xfId="37316"/>
    <cellStyle name="Entrada 2 2 2 4 6" xfId="4312"/>
    <cellStyle name="Entrada 2 2 2 4 6 2" xfId="5730"/>
    <cellStyle name="Entrada 2 2 2 4 6 2 2" xfId="14884"/>
    <cellStyle name="Entrada 2 2 2 4 6 2 3" xfId="21880"/>
    <cellStyle name="Entrada 2 2 2 4 6 2 4" xfId="17387"/>
    <cellStyle name="Entrada 2 2 2 4 6 2 5" xfId="32775"/>
    <cellStyle name="Entrada 2 2 2 4 6 2 6" xfId="36450"/>
    <cellStyle name="Entrada 2 2 2 4 6 2 7" xfId="39176"/>
    <cellStyle name="Entrada 2 2 2 4 6 2 8" xfId="40810"/>
    <cellStyle name="Entrada 2 2 2 4 6 3" xfId="13466"/>
    <cellStyle name="Entrada 2 2 2 4 6 4" xfId="20464"/>
    <cellStyle name="Entrada 2 2 2 4 6 5" xfId="24138"/>
    <cellStyle name="Entrada 2 2 2 4 6 6" xfId="25305"/>
    <cellStyle name="Entrada 2 2 2 4 6 7" xfId="22634"/>
    <cellStyle name="Entrada 2 2 2 4 6 8" xfId="29031"/>
    <cellStyle name="Entrada 2 2 2 4 6 9" xfId="29603"/>
    <cellStyle name="Entrada 2 2 2 4 7" xfId="5725"/>
    <cellStyle name="Entrada 2 2 2 4 7 2" xfId="14879"/>
    <cellStyle name="Entrada 2 2 2 4 7 3" xfId="21875"/>
    <cellStyle name="Entrada 2 2 2 4 7 4" xfId="19784"/>
    <cellStyle name="Entrada 2 2 2 4 7 5" xfId="32770"/>
    <cellStyle name="Entrada 2 2 2 4 7 6" xfId="36445"/>
    <cellStyle name="Entrada 2 2 2 4 7 7" xfId="39171"/>
    <cellStyle name="Entrada 2 2 2 4 7 8" xfId="40805"/>
    <cellStyle name="Entrada 2 2 2 4 8" xfId="10951"/>
    <cellStyle name="Entrada 2 2 2 4 9" xfId="9607"/>
    <cellStyle name="Entrada 2 2 2 5" xfId="2035"/>
    <cellStyle name="Entrada 2 2 2 5 10" xfId="28484"/>
    <cellStyle name="Entrada 2 2 2 5 11" xfId="17580"/>
    <cellStyle name="Entrada 2 2 2 5 12" xfId="25699"/>
    <cellStyle name="Entrada 2 2 2 5 13" xfId="30860"/>
    <cellStyle name="Entrada 2 2 2 5 14" xfId="34799"/>
    <cellStyle name="Entrada 2 2 2 5 2" xfId="2576"/>
    <cellStyle name="Entrada 2 2 2 5 2 2" xfId="5732"/>
    <cellStyle name="Entrada 2 2 2 5 2 2 2" xfId="14886"/>
    <cellStyle name="Entrada 2 2 2 5 2 2 3" xfId="21882"/>
    <cellStyle name="Entrada 2 2 2 5 2 2 4" xfId="19481"/>
    <cellStyle name="Entrada 2 2 2 5 2 2 5" xfId="32777"/>
    <cellStyle name="Entrada 2 2 2 5 2 2 6" xfId="36452"/>
    <cellStyle name="Entrada 2 2 2 5 2 2 7" xfId="39178"/>
    <cellStyle name="Entrada 2 2 2 5 2 2 8" xfId="40812"/>
    <cellStyle name="Entrada 2 2 2 5 2 3" xfId="11730"/>
    <cellStyle name="Entrada 2 2 2 5 2 4" xfId="18733"/>
    <cellStyle name="Entrada 2 2 2 5 2 5" xfId="23266"/>
    <cellStyle name="Entrada 2 2 2 5 2 6" xfId="26257"/>
    <cellStyle name="Entrada 2 2 2 5 2 7" xfId="17668"/>
    <cellStyle name="Entrada 2 2 2 5 2 8" xfId="26491"/>
    <cellStyle name="Entrada 2 2 2 5 2 9" xfId="33624"/>
    <cellStyle name="Entrada 2 2 2 5 3" xfId="3809"/>
    <cellStyle name="Entrada 2 2 2 5 3 2" xfId="5733"/>
    <cellStyle name="Entrada 2 2 2 5 3 2 2" xfId="14887"/>
    <cellStyle name="Entrada 2 2 2 5 3 2 3" xfId="21883"/>
    <cellStyle name="Entrada 2 2 2 5 3 2 4" xfId="27069"/>
    <cellStyle name="Entrada 2 2 2 5 3 2 5" xfId="32778"/>
    <cellStyle name="Entrada 2 2 2 5 3 2 6" xfId="36453"/>
    <cellStyle name="Entrada 2 2 2 5 3 2 7" xfId="39179"/>
    <cellStyle name="Entrada 2 2 2 5 3 2 8" xfId="40813"/>
    <cellStyle name="Entrada 2 2 2 5 3 3" xfId="12963"/>
    <cellStyle name="Entrada 2 2 2 5 3 4" xfId="19962"/>
    <cellStyle name="Entrada 2 2 2 5 3 5" xfId="23049"/>
    <cellStyle name="Entrada 2 2 2 5 3 6" xfId="26590"/>
    <cellStyle name="Entrada 2 2 2 5 3 7" xfId="22646"/>
    <cellStyle name="Entrada 2 2 2 5 3 8" xfId="24004"/>
    <cellStyle name="Entrada 2 2 2 5 3 9" xfId="29076"/>
    <cellStyle name="Entrada 2 2 2 5 4" xfId="4285"/>
    <cellStyle name="Entrada 2 2 2 5 4 2" xfId="5734"/>
    <cellStyle name="Entrada 2 2 2 5 4 2 2" xfId="14888"/>
    <cellStyle name="Entrada 2 2 2 5 4 2 3" xfId="21884"/>
    <cellStyle name="Entrada 2 2 2 5 4 2 4" xfId="23361"/>
    <cellStyle name="Entrada 2 2 2 5 4 2 5" xfId="32779"/>
    <cellStyle name="Entrada 2 2 2 5 4 2 6" xfId="36454"/>
    <cellStyle name="Entrada 2 2 2 5 4 2 7" xfId="39180"/>
    <cellStyle name="Entrada 2 2 2 5 4 2 8" xfId="40814"/>
    <cellStyle name="Entrada 2 2 2 5 4 3" xfId="13439"/>
    <cellStyle name="Entrada 2 2 2 5 4 4" xfId="20437"/>
    <cellStyle name="Entrada 2 2 2 5 4 5" xfId="22683"/>
    <cellStyle name="Entrada 2 2 2 5 4 6" xfId="22792"/>
    <cellStyle name="Entrada 2 2 2 5 4 7" xfId="24120"/>
    <cellStyle name="Entrada 2 2 2 5 4 8" xfId="26059"/>
    <cellStyle name="Entrada 2 2 2 5 4 9" xfId="30323"/>
    <cellStyle name="Entrada 2 2 2 5 5" xfId="4558"/>
    <cellStyle name="Entrada 2 2 2 5 5 2" xfId="5735"/>
    <cellStyle name="Entrada 2 2 2 5 5 2 2" xfId="14889"/>
    <cellStyle name="Entrada 2 2 2 5 5 2 3" xfId="21885"/>
    <cellStyle name="Entrada 2 2 2 5 5 2 4" xfId="22579"/>
    <cellStyle name="Entrada 2 2 2 5 5 2 5" xfId="32780"/>
    <cellStyle name="Entrada 2 2 2 5 5 2 6" xfId="36455"/>
    <cellStyle name="Entrada 2 2 2 5 5 2 7" xfId="39181"/>
    <cellStyle name="Entrada 2 2 2 5 5 2 8" xfId="40815"/>
    <cellStyle name="Entrada 2 2 2 5 5 3" xfId="13712"/>
    <cellStyle name="Entrada 2 2 2 5 5 4" xfId="20710"/>
    <cellStyle name="Entrada 2 2 2 5 5 5" xfId="27558"/>
    <cellStyle name="Entrada 2 2 2 5 5 6" xfId="22448"/>
    <cellStyle name="Entrada 2 2 2 5 5 7" xfId="9455"/>
    <cellStyle name="Entrada 2 2 2 5 5 8" xfId="17673"/>
    <cellStyle name="Entrada 2 2 2 5 5 9" xfId="34886"/>
    <cellStyle name="Entrada 2 2 2 5 6" xfId="4808"/>
    <cellStyle name="Entrada 2 2 2 5 6 2" xfId="5736"/>
    <cellStyle name="Entrada 2 2 2 5 6 2 2" xfId="14890"/>
    <cellStyle name="Entrada 2 2 2 5 6 2 3" xfId="21886"/>
    <cellStyle name="Entrada 2 2 2 5 6 2 4" xfId="27068"/>
    <cellStyle name="Entrada 2 2 2 5 6 2 5" xfId="32781"/>
    <cellStyle name="Entrada 2 2 2 5 6 2 6" xfId="36456"/>
    <cellStyle name="Entrada 2 2 2 5 6 2 7" xfId="39182"/>
    <cellStyle name="Entrada 2 2 2 5 6 2 8" xfId="40816"/>
    <cellStyle name="Entrada 2 2 2 5 6 3" xfId="13962"/>
    <cellStyle name="Entrada 2 2 2 5 6 4" xfId="20960"/>
    <cellStyle name="Entrada 2 2 2 5 6 5" xfId="10149"/>
    <cellStyle name="Entrada 2 2 2 5 6 6" xfId="29275"/>
    <cellStyle name="Entrada 2 2 2 5 6 7" xfId="17821"/>
    <cellStyle name="Entrada 2 2 2 5 6 8" xfId="19596"/>
    <cellStyle name="Entrada 2 2 2 5 6 9" xfId="28537"/>
    <cellStyle name="Entrada 2 2 2 5 7" xfId="5731"/>
    <cellStyle name="Entrada 2 2 2 5 7 2" xfId="14885"/>
    <cellStyle name="Entrada 2 2 2 5 7 3" xfId="21881"/>
    <cellStyle name="Entrada 2 2 2 5 7 4" xfId="24394"/>
    <cellStyle name="Entrada 2 2 2 5 7 5" xfId="32776"/>
    <cellStyle name="Entrada 2 2 2 5 7 6" xfId="36451"/>
    <cellStyle name="Entrada 2 2 2 5 7 7" xfId="39177"/>
    <cellStyle name="Entrada 2 2 2 5 7 8" xfId="40811"/>
    <cellStyle name="Entrada 2 2 2 5 8" xfId="11189"/>
    <cellStyle name="Entrada 2 2 2 5 9" xfId="9201"/>
    <cellStyle name="Entrada 2 2 2 6" xfId="1628"/>
    <cellStyle name="Entrada 2 2 2 6 10" xfId="25376"/>
    <cellStyle name="Entrada 2 2 2 6 11" xfId="19405"/>
    <cellStyle name="Entrada 2 2 2 6 12" xfId="34930"/>
    <cellStyle name="Entrada 2 2 2 6 13" xfId="38393"/>
    <cellStyle name="Entrada 2 2 2 6 2" xfId="3284"/>
    <cellStyle name="Entrada 2 2 2 6 2 2" xfId="5738"/>
    <cellStyle name="Entrada 2 2 2 6 2 2 2" xfId="14892"/>
    <cellStyle name="Entrada 2 2 2 6 2 2 3" xfId="21888"/>
    <cellStyle name="Entrada 2 2 2 6 2 2 4" xfId="24174"/>
    <cellStyle name="Entrada 2 2 2 6 2 2 5" xfId="32783"/>
    <cellStyle name="Entrada 2 2 2 6 2 2 6" xfId="36458"/>
    <cellStyle name="Entrada 2 2 2 6 2 2 7" xfId="39184"/>
    <cellStyle name="Entrada 2 2 2 6 2 2 8" xfId="40818"/>
    <cellStyle name="Entrada 2 2 2 6 2 3" xfId="12438"/>
    <cellStyle name="Entrada 2 2 2 6 2 4" xfId="19440"/>
    <cellStyle name="Entrada 2 2 2 6 2 5" xfId="9463"/>
    <cellStyle name="Entrada 2 2 2 6 2 6" xfId="15519"/>
    <cellStyle name="Entrada 2 2 2 6 2 7" xfId="18047"/>
    <cellStyle name="Entrada 2 2 2 6 2 8" xfId="31125"/>
    <cellStyle name="Entrada 2 2 2 6 2 9" xfId="31200"/>
    <cellStyle name="Entrada 2 2 2 6 3" xfId="2950"/>
    <cellStyle name="Entrada 2 2 2 6 3 2" xfId="5739"/>
    <cellStyle name="Entrada 2 2 2 6 3 2 2" xfId="14893"/>
    <cellStyle name="Entrada 2 2 2 6 3 2 3" xfId="21889"/>
    <cellStyle name="Entrada 2 2 2 6 3 2 4" xfId="27071"/>
    <cellStyle name="Entrada 2 2 2 6 3 2 5" xfId="32784"/>
    <cellStyle name="Entrada 2 2 2 6 3 2 6" xfId="36459"/>
    <cellStyle name="Entrada 2 2 2 6 3 2 7" xfId="39185"/>
    <cellStyle name="Entrada 2 2 2 6 3 2 8" xfId="40819"/>
    <cellStyle name="Entrada 2 2 2 6 3 3" xfId="12104"/>
    <cellStyle name="Entrada 2 2 2 6 3 4" xfId="19107"/>
    <cellStyle name="Entrada 2 2 2 6 3 5" xfId="24223"/>
    <cellStyle name="Entrada 2 2 2 6 3 6" xfId="28773"/>
    <cellStyle name="Entrada 2 2 2 6 3 7" xfId="29856"/>
    <cellStyle name="Entrada 2 2 2 6 3 8" xfId="17080"/>
    <cellStyle name="Entrada 2 2 2 6 3 9" xfId="31823"/>
    <cellStyle name="Entrada 2 2 2 6 4" xfId="3061"/>
    <cellStyle name="Entrada 2 2 2 6 4 2" xfId="5740"/>
    <cellStyle name="Entrada 2 2 2 6 4 2 2" xfId="14894"/>
    <cellStyle name="Entrada 2 2 2 6 4 2 3" xfId="21890"/>
    <cellStyle name="Entrada 2 2 2 6 4 2 4" xfId="24395"/>
    <cellStyle name="Entrada 2 2 2 6 4 2 5" xfId="32785"/>
    <cellStyle name="Entrada 2 2 2 6 4 2 6" xfId="36460"/>
    <cellStyle name="Entrada 2 2 2 6 4 2 7" xfId="39186"/>
    <cellStyle name="Entrada 2 2 2 6 4 2 8" xfId="40820"/>
    <cellStyle name="Entrada 2 2 2 6 4 3" xfId="12215"/>
    <cellStyle name="Entrada 2 2 2 6 4 4" xfId="19218"/>
    <cellStyle name="Entrada 2 2 2 6 4 5" xfId="24704"/>
    <cellStyle name="Entrada 2 2 2 6 4 6" xfId="28776"/>
    <cellStyle name="Entrada 2 2 2 6 4 7" xfId="29797"/>
    <cellStyle name="Entrada 2 2 2 6 4 8" xfId="31570"/>
    <cellStyle name="Entrada 2 2 2 6 4 9" xfId="35280"/>
    <cellStyle name="Entrada 2 2 2 6 5" xfId="3779"/>
    <cellStyle name="Entrada 2 2 2 6 5 2" xfId="5741"/>
    <cellStyle name="Entrada 2 2 2 6 5 2 2" xfId="14895"/>
    <cellStyle name="Entrada 2 2 2 6 5 2 3" xfId="21891"/>
    <cellStyle name="Entrada 2 2 2 6 5 2 4" xfId="27073"/>
    <cellStyle name="Entrada 2 2 2 6 5 2 5" xfId="32786"/>
    <cellStyle name="Entrada 2 2 2 6 5 2 6" xfId="36461"/>
    <cellStyle name="Entrada 2 2 2 6 5 2 7" xfId="39187"/>
    <cellStyle name="Entrada 2 2 2 6 5 2 8" xfId="40821"/>
    <cellStyle name="Entrada 2 2 2 6 5 3" xfId="12933"/>
    <cellStyle name="Entrada 2 2 2 6 5 4" xfId="19932"/>
    <cellStyle name="Entrada 2 2 2 6 5 5" xfId="17117"/>
    <cellStyle name="Entrada 2 2 2 6 5 6" xfId="19670"/>
    <cellStyle name="Entrada 2 2 2 6 5 7" xfId="9256"/>
    <cellStyle name="Entrada 2 2 2 6 5 8" xfId="33524"/>
    <cellStyle name="Entrada 2 2 2 6 5 9" xfId="37192"/>
    <cellStyle name="Entrada 2 2 2 6 6" xfId="5737"/>
    <cellStyle name="Entrada 2 2 2 6 6 2" xfId="14891"/>
    <cellStyle name="Entrada 2 2 2 6 6 3" xfId="21887"/>
    <cellStyle name="Entrada 2 2 2 6 6 4" xfId="17500"/>
    <cellStyle name="Entrada 2 2 2 6 6 5" xfId="32782"/>
    <cellStyle name="Entrada 2 2 2 6 6 6" xfId="36457"/>
    <cellStyle name="Entrada 2 2 2 6 6 7" xfId="39183"/>
    <cellStyle name="Entrada 2 2 2 6 6 8" xfId="40817"/>
    <cellStyle name="Entrada 2 2 2 6 7" xfId="10782"/>
    <cellStyle name="Entrada 2 2 2 6 8" xfId="16499"/>
    <cellStyle name="Entrada 2 2 2 6 9" xfId="28688"/>
    <cellStyle name="Entrada 2 2 2 7" xfId="2456"/>
    <cellStyle name="Entrada 2 2 2 7 2" xfId="5742"/>
    <cellStyle name="Entrada 2 2 2 7 2 2" xfId="14896"/>
    <cellStyle name="Entrada 2 2 2 7 2 3" xfId="21892"/>
    <cellStyle name="Entrada 2 2 2 7 2 4" xfId="23368"/>
    <cellStyle name="Entrada 2 2 2 7 2 5" xfId="32787"/>
    <cellStyle name="Entrada 2 2 2 7 2 6" xfId="36462"/>
    <cellStyle name="Entrada 2 2 2 7 2 7" xfId="39188"/>
    <cellStyle name="Entrada 2 2 2 7 2 8" xfId="40822"/>
    <cellStyle name="Entrada 2 2 2 7 3" xfId="11610"/>
    <cellStyle name="Entrada 2 2 2 7 4" xfId="18613"/>
    <cellStyle name="Entrada 2 2 2 7 5" xfId="24612"/>
    <cellStyle name="Entrada 2 2 2 7 6" xfId="17464"/>
    <cellStyle name="Entrada 2 2 2 7 7" xfId="17664"/>
    <cellStyle name="Entrada 2 2 2 7 8" xfId="17323"/>
    <cellStyle name="Entrada 2 2 2 7 9" xfId="30903"/>
    <cellStyle name="Entrada 2 2 2 8" xfId="2934"/>
    <cellStyle name="Entrada 2 2 2 8 2" xfId="5743"/>
    <cellStyle name="Entrada 2 2 2 8 2 2" xfId="14897"/>
    <cellStyle name="Entrada 2 2 2 8 2 3" xfId="21893"/>
    <cellStyle name="Entrada 2 2 2 8 2 4" xfId="27074"/>
    <cellStyle name="Entrada 2 2 2 8 2 5" xfId="32788"/>
    <cellStyle name="Entrada 2 2 2 8 2 6" xfId="36463"/>
    <cellStyle name="Entrada 2 2 2 8 2 7" xfId="39189"/>
    <cellStyle name="Entrada 2 2 2 8 2 8" xfId="40823"/>
    <cellStyle name="Entrada 2 2 2 8 3" xfId="12088"/>
    <cellStyle name="Entrada 2 2 2 8 4" xfId="19091"/>
    <cellStyle name="Entrada 2 2 2 8 5" xfId="28322"/>
    <cellStyle name="Entrada 2 2 2 8 6" xfId="26382"/>
    <cellStyle name="Entrada 2 2 2 8 7" xfId="25660"/>
    <cellStyle name="Entrada 2 2 2 8 8" xfId="18289"/>
    <cellStyle name="Entrada 2 2 2 8 9" xfId="17374"/>
    <cellStyle name="Entrada 2 2 2 9" xfId="3100"/>
    <cellStyle name="Entrada 2 2 2 9 2" xfId="5744"/>
    <cellStyle name="Entrada 2 2 2 9 2 2" xfId="14898"/>
    <cellStyle name="Entrada 2 2 2 9 2 3" xfId="21894"/>
    <cellStyle name="Entrada 2 2 2 9 2 4" xfId="27076"/>
    <cellStyle name="Entrada 2 2 2 9 2 5" xfId="32789"/>
    <cellStyle name="Entrada 2 2 2 9 2 6" xfId="36464"/>
    <cellStyle name="Entrada 2 2 2 9 2 7" xfId="39190"/>
    <cellStyle name="Entrada 2 2 2 9 2 8" xfId="40824"/>
    <cellStyle name="Entrada 2 2 2 9 3" xfId="12254"/>
    <cellStyle name="Entrada 2 2 2 9 4" xfId="19257"/>
    <cellStyle name="Entrada 2 2 2 9 5" xfId="28273"/>
    <cellStyle name="Entrada 2 2 2 9 6" xfId="28772"/>
    <cellStyle name="Entrada 2 2 2 9 7" xfId="10059"/>
    <cellStyle name="Entrada 2 2 2 9 8" xfId="31915"/>
    <cellStyle name="Entrada 2 2 2 9 9" xfId="31406"/>
    <cellStyle name="Entrada 2 2 20" xfId="38448"/>
    <cellStyle name="Entrada 2 2 3" xfId="1871"/>
    <cellStyle name="Entrada 2 2 3 10" xfId="28567"/>
    <cellStyle name="Entrada 2 2 3 11" xfId="18063"/>
    <cellStyle name="Entrada 2 2 3 12" xfId="30907"/>
    <cellStyle name="Entrada 2 2 3 13" xfId="34834"/>
    <cellStyle name="Entrada 2 2 3 14" xfId="38347"/>
    <cellStyle name="Entrada 2 2 3 2" xfId="2568"/>
    <cellStyle name="Entrada 2 2 3 2 2" xfId="5746"/>
    <cellStyle name="Entrada 2 2 3 2 2 2" xfId="14900"/>
    <cellStyle name="Entrada 2 2 3 2 2 3" xfId="21896"/>
    <cellStyle name="Entrada 2 2 3 2 2 4" xfId="9192"/>
    <cellStyle name="Entrada 2 2 3 2 2 5" xfId="32791"/>
    <cellStyle name="Entrada 2 2 3 2 2 6" xfId="36466"/>
    <cellStyle name="Entrada 2 2 3 2 2 7" xfId="39192"/>
    <cellStyle name="Entrada 2 2 3 2 2 8" xfId="40826"/>
    <cellStyle name="Entrada 2 2 3 2 3" xfId="11722"/>
    <cellStyle name="Entrada 2 2 3 2 4" xfId="18725"/>
    <cellStyle name="Entrada 2 2 3 2 5" xfId="19469"/>
    <cellStyle name="Entrada 2 2 3 2 6" xfId="26253"/>
    <cellStyle name="Entrada 2 2 3 2 7" xfId="26511"/>
    <cellStyle name="Entrada 2 2 3 2 8" xfId="34025"/>
    <cellStyle name="Entrada 2 2 3 2 9" xfId="37587"/>
    <cellStyle name="Entrada 2 2 3 3" xfId="3757"/>
    <cellStyle name="Entrada 2 2 3 3 2" xfId="5747"/>
    <cellStyle name="Entrada 2 2 3 3 2 2" xfId="14901"/>
    <cellStyle name="Entrada 2 2 3 3 2 3" xfId="21897"/>
    <cellStyle name="Entrada 2 2 3 3 2 4" xfId="27075"/>
    <cellStyle name="Entrada 2 2 3 3 2 5" xfId="32792"/>
    <cellStyle name="Entrada 2 2 3 3 2 6" xfId="36467"/>
    <cellStyle name="Entrada 2 2 3 3 2 7" xfId="39193"/>
    <cellStyle name="Entrada 2 2 3 3 2 8" xfId="40827"/>
    <cellStyle name="Entrada 2 2 3 3 3" xfId="12911"/>
    <cellStyle name="Entrada 2 2 3 3 4" xfId="19910"/>
    <cellStyle name="Entrada 2 2 3 3 5" xfId="27946"/>
    <cellStyle name="Entrada 2 2 3 3 6" xfId="26579"/>
    <cellStyle name="Entrada 2 2 3 3 7" xfId="28448"/>
    <cellStyle name="Entrada 2 2 3 3 8" xfId="31142"/>
    <cellStyle name="Entrada 2 2 3 3 9" xfId="35018"/>
    <cellStyle name="Entrada 2 2 3 4" xfId="4259"/>
    <cellStyle name="Entrada 2 2 3 4 2" xfId="5748"/>
    <cellStyle name="Entrada 2 2 3 4 2 2" xfId="14902"/>
    <cellStyle name="Entrada 2 2 3 4 2 3" xfId="21898"/>
    <cellStyle name="Entrada 2 2 3 4 2 4" xfId="10283"/>
    <cellStyle name="Entrada 2 2 3 4 2 5" xfId="32793"/>
    <cellStyle name="Entrada 2 2 3 4 2 6" xfId="36468"/>
    <cellStyle name="Entrada 2 2 3 4 2 7" xfId="39194"/>
    <cellStyle name="Entrada 2 2 3 4 2 8" xfId="40828"/>
    <cellStyle name="Entrada 2 2 3 4 3" xfId="13413"/>
    <cellStyle name="Entrada 2 2 3 4 4" xfId="20411"/>
    <cellStyle name="Entrada 2 2 3 4 5" xfId="17118"/>
    <cellStyle name="Entrada 2 2 3 4 6" xfId="24205"/>
    <cellStyle name="Entrada 2 2 3 4 7" xfId="31904"/>
    <cellStyle name="Entrada 2 2 3 4 8" xfId="25962"/>
    <cellStyle name="Entrada 2 2 3 4 9" xfId="25384"/>
    <cellStyle name="Entrada 2 2 3 5" xfId="3135"/>
    <cellStyle name="Entrada 2 2 3 5 2" xfId="5749"/>
    <cellStyle name="Entrada 2 2 3 5 2 2" xfId="14903"/>
    <cellStyle name="Entrada 2 2 3 5 2 3" xfId="21899"/>
    <cellStyle name="Entrada 2 2 3 5 2 4" xfId="22572"/>
    <cellStyle name="Entrada 2 2 3 5 2 5" xfId="32794"/>
    <cellStyle name="Entrada 2 2 3 5 2 6" xfId="36469"/>
    <cellStyle name="Entrada 2 2 3 5 2 7" xfId="39195"/>
    <cellStyle name="Entrada 2 2 3 5 2 8" xfId="40829"/>
    <cellStyle name="Entrada 2 2 3 5 3" xfId="12289"/>
    <cellStyle name="Entrada 2 2 3 5 4" xfId="19292"/>
    <cellStyle name="Entrada 2 2 3 5 5" xfId="28249"/>
    <cellStyle name="Entrada 2 2 3 5 6" xfId="26425"/>
    <cellStyle name="Entrada 2 2 3 5 7" xfId="28106"/>
    <cellStyle name="Entrada 2 2 3 5 8" xfId="33749"/>
    <cellStyle name="Entrada 2 2 3 5 9" xfId="37311"/>
    <cellStyle name="Entrada 2 2 3 6" xfId="4338"/>
    <cellStyle name="Entrada 2 2 3 6 2" xfId="5750"/>
    <cellStyle name="Entrada 2 2 3 6 2 2" xfId="14904"/>
    <cellStyle name="Entrada 2 2 3 6 2 3" xfId="21900"/>
    <cellStyle name="Entrada 2 2 3 6 2 4" xfId="24304"/>
    <cellStyle name="Entrada 2 2 3 6 2 5" xfId="32795"/>
    <cellStyle name="Entrada 2 2 3 6 2 6" xfId="36470"/>
    <cellStyle name="Entrada 2 2 3 6 2 7" xfId="39196"/>
    <cellStyle name="Entrada 2 2 3 6 2 8" xfId="40830"/>
    <cellStyle name="Entrada 2 2 3 6 3" xfId="13492"/>
    <cellStyle name="Entrada 2 2 3 6 4" xfId="20490"/>
    <cellStyle name="Entrada 2 2 3 6 5" xfId="24739"/>
    <cellStyle name="Entrada 2 2 3 6 6" xfId="28581"/>
    <cellStyle name="Entrada 2 2 3 6 7" xfId="22864"/>
    <cellStyle name="Entrada 2 2 3 6 8" xfId="30952"/>
    <cellStyle name="Entrada 2 2 3 6 9" xfId="34869"/>
    <cellStyle name="Entrada 2 2 3 7" xfId="5745"/>
    <cellStyle name="Entrada 2 2 3 7 2" xfId="14899"/>
    <cellStyle name="Entrada 2 2 3 7 3" xfId="21895"/>
    <cellStyle name="Entrada 2 2 3 7 4" xfId="27072"/>
    <cellStyle name="Entrada 2 2 3 7 5" xfId="32790"/>
    <cellStyle name="Entrada 2 2 3 7 6" xfId="36465"/>
    <cellStyle name="Entrada 2 2 3 7 7" xfId="39191"/>
    <cellStyle name="Entrada 2 2 3 7 8" xfId="40825"/>
    <cellStyle name="Entrada 2 2 3 8" xfId="11025"/>
    <cellStyle name="Entrada 2 2 3 9" xfId="15500"/>
    <cellStyle name="Entrada 2 2 4" xfId="2275"/>
    <cellStyle name="Entrada 2 2 4 10" xfId="23043"/>
    <cellStyle name="Entrada 2 2 4 11" xfId="22977"/>
    <cellStyle name="Entrada 2 2 4 12" xfId="30189"/>
    <cellStyle name="Entrada 2 2 4 13" xfId="34165"/>
    <cellStyle name="Entrada 2 2 4 14" xfId="37727"/>
    <cellStyle name="Entrada 2 2 4 2" xfId="2675"/>
    <cellStyle name="Entrada 2 2 4 2 2" xfId="5752"/>
    <cellStyle name="Entrada 2 2 4 2 2 2" xfId="14906"/>
    <cellStyle name="Entrada 2 2 4 2 2 3" xfId="21902"/>
    <cellStyle name="Entrada 2 2 4 2 2 4" xfId="24896"/>
    <cellStyle name="Entrada 2 2 4 2 2 5" xfId="32797"/>
    <cellStyle name="Entrada 2 2 4 2 2 6" xfId="36472"/>
    <cellStyle name="Entrada 2 2 4 2 2 7" xfId="39198"/>
    <cellStyle name="Entrada 2 2 4 2 2 8" xfId="40832"/>
    <cellStyle name="Entrada 2 2 4 2 3" xfId="11829"/>
    <cellStyle name="Entrada 2 2 4 2 4" xfId="18832"/>
    <cellStyle name="Entrada 2 2 4 2 5" xfId="17391"/>
    <cellStyle name="Entrada 2 2 4 2 6" xfId="26300"/>
    <cellStyle name="Entrada 2 2 4 2 7" xfId="24529"/>
    <cellStyle name="Entrada 2 2 4 2 8" xfId="29641"/>
    <cellStyle name="Entrada 2 2 4 2 9" xfId="33627"/>
    <cellStyle name="Entrada 2 2 4 3" xfId="3957"/>
    <cellStyle name="Entrada 2 2 4 3 2" xfId="5753"/>
    <cellStyle name="Entrada 2 2 4 3 2 2" xfId="14907"/>
    <cellStyle name="Entrada 2 2 4 3 2 3" xfId="21903"/>
    <cellStyle name="Entrada 2 2 4 3 2 4" xfId="9170"/>
    <cellStyle name="Entrada 2 2 4 3 2 5" xfId="32798"/>
    <cellStyle name="Entrada 2 2 4 3 2 6" xfId="36473"/>
    <cellStyle name="Entrada 2 2 4 3 2 7" xfId="39199"/>
    <cellStyle name="Entrada 2 2 4 3 2 8" xfId="40833"/>
    <cellStyle name="Entrada 2 2 4 3 3" xfId="13111"/>
    <cellStyle name="Entrada 2 2 4 3 4" xfId="20109"/>
    <cellStyle name="Entrada 2 2 4 3 5" xfId="27851"/>
    <cellStyle name="Entrada 2 2 4 3 6" xfId="24145"/>
    <cellStyle name="Entrada 2 2 4 3 7" xfId="24594"/>
    <cellStyle name="Entrada 2 2 4 3 8" xfId="25822"/>
    <cellStyle name="Entrada 2 2 4 3 9" xfId="23030"/>
    <cellStyle name="Entrada 2 2 4 4" xfId="4395"/>
    <cellStyle name="Entrada 2 2 4 4 2" xfId="5754"/>
    <cellStyle name="Entrada 2 2 4 4 2 2" xfId="14908"/>
    <cellStyle name="Entrada 2 2 4 4 2 3" xfId="21904"/>
    <cellStyle name="Entrada 2 2 4 4 2 4" xfId="17396"/>
    <cellStyle name="Entrada 2 2 4 4 2 5" xfId="32799"/>
    <cellStyle name="Entrada 2 2 4 4 2 6" xfId="36474"/>
    <cellStyle name="Entrada 2 2 4 4 2 7" xfId="39200"/>
    <cellStyle name="Entrada 2 2 4 4 2 8" xfId="40834"/>
    <cellStyle name="Entrada 2 2 4 4 3" xfId="13549"/>
    <cellStyle name="Entrada 2 2 4 4 4" xfId="20547"/>
    <cellStyle name="Entrada 2 2 4 4 5" xfId="27634"/>
    <cellStyle name="Entrada 2 2 4 4 6" xfId="25462"/>
    <cellStyle name="Entrada 2 2 4 4 7" xfId="19772"/>
    <cellStyle name="Entrada 2 2 4 4 8" xfId="31740"/>
    <cellStyle name="Entrada 2 2 4 4 9" xfId="35420"/>
    <cellStyle name="Entrada 2 2 4 5" xfId="4649"/>
    <cellStyle name="Entrada 2 2 4 5 2" xfId="5755"/>
    <cellStyle name="Entrada 2 2 4 5 2 2" xfId="14909"/>
    <cellStyle name="Entrada 2 2 4 5 2 3" xfId="21905"/>
    <cellStyle name="Entrada 2 2 4 5 2 4" xfId="19719"/>
    <cellStyle name="Entrada 2 2 4 5 2 5" xfId="32800"/>
    <cellStyle name="Entrada 2 2 4 5 2 6" xfId="36475"/>
    <cellStyle name="Entrada 2 2 4 5 2 7" xfId="39201"/>
    <cellStyle name="Entrada 2 2 4 5 2 8" xfId="40835"/>
    <cellStyle name="Entrada 2 2 4 5 3" xfId="13803"/>
    <cellStyle name="Entrada 2 2 4 5 4" xfId="20801"/>
    <cellStyle name="Entrada 2 2 4 5 5" xfId="22753"/>
    <cellStyle name="Entrada 2 2 4 5 6" xfId="23399"/>
    <cellStyle name="Entrada 2 2 4 5 7" xfId="24331"/>
    <cellStyle name="Entrada 2 2 4 5 8" xfId="32197"/>
    <cellStyle name="Entrada 2 2 4 5 9" xfId="35872"/>
    <cellStyle name="Entrada 2 2 4 6" xfId="4895"/>
    <cellStyle name="Entrada 2 2 4 6 2" xfId="5756"/>
    <cellStyle name="Entrada 2 2 4 6 2 2" xfId="14910"/>
    <cellStyle name="Entrada 2 2 4 6 2 3" xfId="21906"/>
    <cellStyle name="Entrada 2 2 4 6 2 4" xfId="27079"/>
    <cellStyle name="Entrada 2 2 4 6 2 5" xfId="32801"/>
    <cellStyle name="Entrada 2 2 4 6 2 6" xfId="36476"/>
    <cellStyle name="Entrada 2 2 4 6 2 7" xfId="39202"/>
    <cellStyle name="Entrada 2 2 4 6 2 8" xfId="40836"/>
    <cellStyle name="Entrada 2 2 4 6 3" xfId="14049"/>
    <cellStyle name="Entrada 2 2 4 6 4" xfId="21047"/>
    <cellStyle name="Entrada 2 2 4 6 5" xfId="17731"/>
    <cellStyle name="Entrada 2 2 4 6 6" xfId="19663"/>
    <cellStyle name="Entrada 2 2 4 6 7" xfId="31941"/>
    <cellStyle name="Entrada 2 2 4 6 8" xfId="35619"/>
    <cellStyle name="Entrada 2 2 4 6 9" xfId="38530"/>
    <cellStyle name="Entrada 2 2 4 7" xfId="5751"/>
    <cellStyle name="Entrada 2 2 4 7 2" xfId="14905"/>
    <cellStyle name="Entrada 2 2 4 7 3" xfId="21901"/>
    <cellStyle name="Entrada 2 2 4 7 4" xfId="27077"/>
    <cellStyle name="Entrada 2 2 4 7 5" xfId="32796"/>
    <cellStyle name="Entrada 2 2 4 7 6" xfId="36471"/>
    <cellStyle name="Entrada 2 2 4 7 7" xfId="39197"/>
    <cellStyle name="Entrada 2 2 4 7 8" xfId="40831"/>
    <cellStyle name="Entrada 2 2 4 8" xfId="11429"/>
    <cellStyle name="Entrada 2 2 4 9" xfId="18432"/>
    <cellStyle name="Entrada 2 2 5" xfId="1672"/>
    <cellStyle name="Entrada 2 2 5 10" xfId="28666"/>
    <cellStyle name="Entrada 2 2 5 11" xfId="24724"/>
    <cellStyle name="Entrada 2 2 5 12" xfId="30992"/>
    <cellStyle name="Entrada 2 2 5 13" xfId="31376"/>
    <cellStyle name="Entrada 2 2 5 14" xfId="35131"/>
    <cellStyle name="Entrada 2 2 5 2" xfId="2499"/>
    <cellStyle name="Entrada 2 2 5 2 2" xfId="5758"/>
    <cellStyle name="Entrada 2 2 5 2 2 2" xfId="14912"/>
    <cellStyle name="Entrada 2 2 5 2 2 3" xfId="21908"/>
    <cellStyle name="Entrada 2 2 5 2 2 4" xfId="27080"/>
    <cellStyle name="Entrada 2 2 5 2 2 5" xfId="32803"/>
    <cellStyle name="Entrada 2 2 5 2 2 6" xfId="36478"/>
    <cellStyle name="Entrada 2 2 5 2 2 7" xfId="39204"/>
    <cellStyle name="Entrada 2 2 5 2 2 8" xfId="40838"/>
    <cellStyle name="Entrada 2 2 5 2 3" xfId="11653"/>
    <cellStyle name="Entrada 2 2 5 2 4" xfId="18656"/>
    <cellStyle name="Entrada 2 2 5 2 5" xfId="17399"/>
    <cellStyle name="Entrada 2 2 5 2 6" xfId="26219"/>
    <cellStyle name="Entrada 2 2 5 2 7" xfId="30081"/>
    <cellStyle name="Entrada 2 2 5 2 8" xfId="25037"/>
    <cellStyle name="Entrada 2 2 5 2 9" xfId="34814"/>
    <cellStyle name="Entrada 2 2 5 3" xfId="3649"/>
    <cellStyle name="Entrada 2 2 5 3 2" xfId="5759"/>
    <cellStyle name="Entrada 2 2 5 3 2 2" xfId="14913"/>
    <cellStyle name="Entrada 2 2 5 3 2 3" xfId="21909"/>
    <cellStyle name="Entrada 2 2 5 3 2 4" xfId="27078"/>
    <cellStyle name="Entrada 2 2 5 3 2 5" xfId="32804"/>
    <cellStyle name="Entrada 2 2 5 3 2 6" xfId="36479"/>
    <cellStyle name="Entrada 2 2 5 3 2 7" xfId="39205"/>
    <cellStyle name="Entrada 2 2 5 3 2 8" xfId="40839"/>
    <cellStyle name="Entrada 2 2 5 3 3" xfId="12803"/>
    <cellStyle name="Entrada 2 2 5 3 4" xfId="19802"/>
    <cellStyle name="Entrada 2 2 5 3 5" xfId="17138"/>
    <cellStyle name="Entrada 2 2 5 3 6" xfId="26556"/>
    <cellStyle name="Entrada 2 2 5 3 7" xfId="29565"/>
    <cellStyle name="Entrada 2 2 5 3 8" xfId="33583"/>
    <cellStyle name="Entrada 2 2 5 3 9" xfId="37251"/>
    <cellStyle name="Entrada 2 2 5 4" xfId="4158"/>
    <cellStyle name="Entrada 2 2 5 4 2" xfId="5760"/>
    <cellStyle name="Entrada 2 2 5 4 2 2" xfId="14914"/>
    <cellStyle name="Entrada 2 2 5 4 2 3" xfId="21910"/>
    <cellStyle name="Entrada 2 2 5 4 2 4" xfId="17501"/>
    <cellStyle name="Entrada 2 2 5 4 2 5" xfId="32805"/>
    <cellStyle name="Entrada 2 2 5 4 2 6" xfId="36480"/>
    <cellStyle name="Entrada 2 2 5 4 2 7" xfId="39206"/>
    <cellStyle name="Entrada 2 2 5 4 2 8" xfId="40840"/>
    <cellStyle name="Entrada 2 2 5 4 3" xfId="13312"/>
    <cellStyle name="Entrada 2 2 5 4 4" xfId="20310"/>
    <cellStyle name="Entrada 2 2 5 4 5" xfId="27753"/>
    <cellStyle name="Entrada 2 2 5 4 6" xfId="25278"/>
    <cellStyle name="Entrada 2 2 5 4 7" xfId="19552"/>
    <cellStyle name="Entrada 2 2 5 4 8" xfId="26023"/>
    <cellStyle name="Entrada 2 2 5 4 9" xfId="25324"/>
    <cellStyle name="Entrada 2 2 5 5" xfId="3073"/>
    <cellStyle name="Entrada 2 2 5 5 2" xfId="5761"/>
    <cellStyle name="Entrada 2 2 5 5 2 2" xfId="14915"/>
    <cellStyle name="Entrada 2 2 5 5 2 3" xfId="21911"/>
    <cellStyle name="Entrada 2 2 5 5 2 4" xfId="27084"/>
    <cellStyle name="Entrada 2 2 5 5 2 5" xfId="32806"/>
    <cellStyle name="Entrada 2 2 5 5 2 6" xfId="36481"/>
    <cellStyle name="Entrada 2 2 5 5 2 7" xfId="39207"/>
    <cellStyle name="Entrada 2 2 5 5 2 8" xfId="40841"/>
    <cellStyle name="Entrada 2 2 5 5 3" xfId="12227"/>
    <cellStyle name="Entrada 2 2 5 5 4" xfId="19230"/>
    <cellStyle name="Entrada 2 2 5 5 5" xfId="25224"/>
    <cellStyle name="Entrada 2 2 5 5 6" xfId="29140"/>
    <cellStyle name="Entrada 2 2 5 5 7" xfId="29799"/>
    <cellStyle name="Entrada 2 2 5 5 8" xfId="28536"/>
    <cellStyle name="Entrada 2 2 5 5 9" xfId="31043"/>
    <cellStyle name="Entrada 2 2 5 6" xfId="3766"/>
    <cellStyle name="Entrada 2 2 5 6 2" xfId="5762"/>
    <cellStyle name="Entrada 2 2 5 6 2 2" xfId="14916"/>
    <cellStyle name="Entrada 2 2 5 6 2 3" xfId="21912"/>
    <cellStyle name="Entrada 2 2 5 6 2 4" xfId="27081"/>
    <cellStyle name="Entrada 2 2 5 6 2 5" xfId="32807"/>
    <cellStyle name="Entrada 2 2 5 6 2 6" xfId="36482"/>
    <cellStyle name="Entrada 2 2 5 6 2 7" xfId="39208"/>
    <cellStyle name="Entrada 2 2 5 6 2 8" xfId="40842"/>
    <cellStyle name="Entrada 2 2 5 6 3" xfId="12920"/>
    <cellStyle name="Entrada 2 2 5 6 4" xfId="19919"/>
    <cellStyle name="Entrada 2 2 5 6 5" xfId="27947"/>
    <cellStyle name="Entrada 2 2 5 6 6" xfId="26581"/>
    <cellStyle name="Entrada 2 2 5 6 7" xfId="28790"/>
    <cellStyle name="Entrada 2 2 5 6 8" xfId="29681"/>
    <cellStyle name="Entrada 2 2 5 6 9" xfId="31920"/>
    <cellStyle name="Entrada 2 2 5 7" xfId="5757"/>
    <cellStyle name="Entrada 2 2 5 7 2" xfId="14911"/>
    <cellStyle name="Entrada 2 2 5 7 3" xfId="21907"/>
    <cellStyle name="Entrada 2 2 5 7 4" xfId="20061"/>
    <cellStyle name="Entrada 2 2 5 7 5" xfId="32802"/>
    <cellStyle name="Entrada 2 2 5 7 6" xfId="36477"/>
    <cellStyle name="Entrada 2 2 5 7 7" xfId="39203"/>
    <cellStyle name="Entrada 2 2 5 7 8" xfId="40837"/>
    <cellStyle name="Entrada 2 2 5 8" xfId="10826"/>
    <cellStyle name="Entrada 2 2 5 9" xfId="9265"/>
    <cellStyle name="Entrada 2 2 6" xfId="2323"/>
    <cellStyle name="Entrada 2 2 6 10" xfId="19385"/>
    <cellStyle name="Entrada 2 2 6 11" xfId="21339"/>
    <cellStyle name="Entrada 2 2 6 12" xfId="30169"/>
    <cellStyle name="Entrada 2 2 6 13" xfId="31474"/>
    <cellStyle name="Entrada 2 2 6 14" xfId="35184"/>
    <cellStyle name="Entrada 2 2 6 2" xfId="2723"/>
    <cellStyle name="Entrada 2 2 6 2 2" xfId="5764"/>
    <cellStyle name="Entrada 2 2 6 2 2 2" xfId="14918"/>
    <cellStyle name="Entrada 2 2 6 2 2 3" xfId="21914"/>
    <cellStyle name="Entrada 2 2 6 2 2 4" xfId="15547"/>
    <cellStyle name="Entrada 2 2 6 2 2 5" xfId="32809"/>
    <cellStyle name="Entrada 2 2 6 2 2 6" xfId="36484"/>
    <cellStyle name="Entrada 2 2 6 2 2 7" xfId="39210"/>
    <cellStyle name="Entrada 2 2 6 2 2 8" xfId="40844"/>
    <cellStyle name="Entrada 2 2 6 2 3" xfId="11877"/>
    <cellStyle name="Entrada 2 2 6 2 4" xfId="18880"/>
    <cellStyle name="Entrada 2 2 6 2 5" xfId="28416"/>
    <cellStyle name="Entrada 2 2 6 2 6" xfId="26320"/>
    <cellStyle name="Entrada 2 2 6 2 7" xfId="29972"/>
    <cellStyle name="Entrada 2 2 6 2 8" xfId="33948"/>
    <cellStyle name="Entrada 2 2 6 2 9" xfId="37510"/>
    <cellStyle name="Entrada 2 2 6 3" xfId="4005"/>
    <cellStyle name="Entrada 2 2 6 3 2" xfId="5765"/>
    <cellStyle name="Entrada 2 2 6 3 2 2" xfId="14919"/>
    <cellStyle name="Entrada 2 2 6 3 2 3" xfId="21915"/>
    <cellStyle name="Entrada 2 2 6 3 2 4" xfId="27083"/>
    <cellStyle name="Entrada 2 2 6 3 2 5" xfId="32810"/>
    <cellStyle name="Entrada 2 2 6 3 2 6" xfId="36485"/>
    <cellStyle name="Entrada 2 2 6 3 2 7" xfId="39211"/>
    <cellStyle name="Entrada 2 2 6 3 2 8" xfId="40845"/>
    <cellStyle name="Entrada 2 2 6 3 3" xfId="13159"/>
    <cellStyle name="Entrada 2 2 6 3 4" xfId="20157"/>
    <cellStyle name="Entrada 2 2 6 3 5" xfId="27828"/>
    <cellStyle name="Entrada 2 2 6 3 6" xfId="24180"/>
    <cellStyle name="Entrada 2 2 6 3 7" xfId="24129"/>
    <cellStyle name="Entrada 2 2 6 3 8" xfId="31678"/>
    <cellStyle name="Entrada 2 2 6 3 9" xfId="35358"/>
    <cellStyle name="Entrada 2 2 6 4" xfId="4443"/>
    <cellStyle name="Entrada 2 2 6 4 2" xfId="5766"/>
    <cellStyle name="Entrada 2 2 6 4 2 2" xfId="14920"/>
    <cellStyle name="Entrada 2 2 6 4 2 3" xfId="21916"/>
    <cellStyle name="Entrada 2 2 6 4 2 4" xfId="18240"/>
    <cellStyle name="Entrada 2 2 6 4 2 5" xfId="32811"/>
    <cellStyle name="Entrada 2 2 6 4 2 6" xfId="36486"/>
    <cellStyle name="Entrada 2 2 6 4 2 7" xfId="39212"/>
    <cellStyle name="Entrada 2 2 6 4 2 8" xfId="40846"/>
    <cellStyle name="Entrada 2 2 6 4 3" xfId="13597"/>
    <cellStyle name="Entrada 2 2 6 4 4" xfId="20595"/>
    <cellStyle name="Entrada 2 2 6 4 5" xfId="27614"/>
    <cellStyle name="Entrada 2 2 6 4 6" xfId="25025"/>
    <cellStyle name="Entrada 2 2 6 4 7" xfId="28957"/>
    <cellStyle name="Entrada 2 2 6 4 8" xfId="22957"/>
    <cellStyle name="Entrada 2 2 6 4 9" xfId="25753"/>
    <cellStyle name="Entrada 2 2 6 5" xfId="4697"/>
    <cellStyle name="Entrada 2 2 6 5 2" xfId="5767"/>
    <cellStyle name="Entrada 2 2 6 5 2 2" xfId="14921"/>
    <cellStyle name="Entrada 2 2 6 5 2 3" xfId="21917"/>
    <cellStyle name="Entrada 2 2 6 5 2 4" xfId="9438"/>
    <cellStyle name="Entrada 2 2 6 5 2 5" xfId="32812"/>
    <cellStyle name="Entrada 2 2 6 5 2 6" xfId="36487"/>
    <cellStyle name="Entrada 2 2 6 5 2 7" xfId="39213"/>
    <cellStyle name="Entrada 2 2 6 5 2 8" xfId="40847"/>
    <cellStyle name="Entrada 2 2 6 5 3" xfId="13851"/>
    <cellStyle name="Entrada 2 2 6 5 4" xfId="20849"/>
    <cellStyle name="Entrada 2 2 6 5 5" xfId="24262"/>
    <cellStyle name="Entrada 2 2 6 5 6" xfId="29270"/>
    <cellStyle name="Entrada 2 2 6 5 7" xfId="24581"/>
    <cellStyle name="Entrada 2 2 6 5 8" xfId="24532"/>
    <cellStyle name="Entrada 2 2 6 5 9" xfId="33704"/>
    <cellStyle name="Entrada 2 2 6 6" xfId="4943"/>
    <cellStyle name="Entrada 2 2 6 6 2" xfId="5768"/>
    <cellStyle name="Entrada 2 2 6 6 2 2" xfId="14922"/>
    <cellStyle name="Entrada 2 2 6 6 2 3" xfId="21918"/>
    <cellStyle name="Entrada 2 2 6 6 2 4" xfId="27082"/>
    <cellStyle name="Entrada 2 2 6 6 2 5" xfId="32813"/>
    <cellStyle name="Entrada 2 2 6 6 2 6" xfId="36488"/>
    <cellStyle name="Entrada 2 2 6 6 2 7" xfId="39214"/>
    <cellStyle name="Entrada 2 2 6 6 2 8" xfId="40848"/>
    <cellStyle name="Entrada 2 2 6 6 3" xfId="14097"/>
    <cellStyle name="Entrada 2 2 6 6 4" xfId="21095"/>
    <cellStyle name="Entrada 2 2 6 6 5" xfId="27367"/>
    <cellStyle name="Entrada 2 2 6 6 6" xfId="26778"/>
    <cellStyle name="Entrada 2 2 6 6 7" xfId="31989"/>
    <cellStyle name="Entrada 2 2 6 6 8" xfId="35667"/>
    <cellStyle name="Entrada 2 2 6 6 9" xfId="38578"/>
    <cellStyle name="Entrada 2 2 6 7" xfId="5763"/>
    <cellStyle name="Entrada 2 2 6 7 2" xfId="14917"/>
    <cellStyle name="Entrada 2 2 6 7 3" xfId="21913"/>
    <cellStyle name="Entrada 2 2 6 7 4" xfId="18088"/>
    <cellStyle name="Entrada 2 2 6 7 5" xfId="32808"/>
    <cellStyle name="Entrada 2 2 6 7 6" xfId="36483"/>
    <cellStyle name="Entrada 2 2 6 7 7" xfId="39209"/>
    <cellStyle name="Entrada 2 2 6 7 8" xfId="40843"/>
    <cellStyle name="Entrada 2 2 6 8" xfId="11477"/>
    <cellStyle name="Entrada 2 2 6 9" xfId="18480"/>
    <cellStyle name="Entrada 2 2 7" xfId="1627"/>
    <cellStyle name="Entrada 2 2 7 10" xfId="25965"/>
    <cellStyle name="Entrada 2 2 7 11" xfId="25850"/>
    <cellStyle name="Entrada 2 2 7 12" xfId="34923"/>
    <cellStyle name="Entrada 2 2 7 13" xfId="38386"/>
    <cellStyle name="Entrada 2 2 7 2" xfId="3283"/>
    <cellStyle name="Entrada 2 2 7 2 2" xfId="5770"/>
    <cellStyle name="Entrada 2 2 7 2 2 2" xfId="14924"/>
    <cellStyle name="Entrada 2 2 7 2 2 3" xfId="21920"/>
    <cellStyle name="Entrada 2 2 7 2 2 4" xfId="27085"/>
    <cellStyle name="Entrada 2 2 7 2 2 5" xfId="32815"/>
    <cellStyle name="Entrada 2 2 7 2 2 6" xfId="36490"/>
    <cellStyle name="Entrada 2 2 7 2 2 7" xfId="39216"/>
    <cellStyle name="Entrada 2 2 7 2 2 8" xfId="40850"/>
    <cellStyle name="Entrada 2 2 7 2 3" xfId="12437"/>
    <cellStyle name="Entrada 2 2 7 2 4" xfId="19439"/>
    <cellStyle name="Entrada 2 2 7 2 5" xfId="23201"/>
    <cellStyle name="Entrada 2 2 7 2 6" xfId="26467"/>
    <cellStyle name="Entrada 2 2 7 2 7" xfId="29707"/>
    <cellStyle name="Entrada 2 2 7 2 8" xfId="33685"/>
    <cellStyle name="Entrada 2 2 7 2 9" xfId="37273"/>
    <cellStyle name="Entrada 2 2 7 3" xfId="2842"/>
    <cellStyle name="Entrada 2 2 7 3 2" xfId="5771"/>
    <cellStyle name="Entrada 2 2 7 3 2 2" xfId="14925"/>
    <cellStyle name="Entrada 2 2 7 3 2 3" xfId="21921"/>
    <cellStyle name="Entrada 2 2 7 3 2 4" xfId="22887"/>
    <cellStyle name="Entrada 2 2 7 3 2 5" xfId="32816"/>
    <cellStyle name="Entrada 2 2 7 3 2 6" xfId="36491"/>
    <cellStyle name="Entrada 2 2 7 3 2 7" xfId="39217"/>
    <cellStyle name="Entrada 2 2 7 3 2 8" xfId="40851"/>
    <cellStyle name="Entrada 2 2 7 3 3" xfId="11996"/>
    <cellStyle name="Entrada 2 2 7 3 4" xfId="18999"/>
    <cellStyle name="Entrada 2 2 7 3 5" xfId="28362"/>
    <cellStyle name="Entrada 2 2 7 3 6" xfId="22603"/>
    <cellStyle name="Entrada 2 2 7 3 7" xfId="24590"/>
    <cellStyle name="Entrada 2 2 7 3 8" xfId="28953"/>
    <cellStyle name="Entrada 2 2 7 3 9" xfId="34989"/>
    <cellStyle name="Entrada 2 2 7 4" xfId="3060"/>
    <cellStyle name="Entrada 2 2 7 4 2" xfId="5772"/>
    <cellStyle name="Entrada 2 2 7 4 2 2" xfId="14926"/>
    <cellStyle name="Entrada 2 2 7 4 2 3" xfId="21922"/>
    <cellStyle name="Entrada 2 2 7 4 2 4" xfId="27086"/>
    <cellStyle name="Entrada 2 2 7 4 2 5" xfId="32817"/>
    <cellStyle name="Entrada 2 2 7 4 2 6" xfId="36492"/>
    <cellStyle name="Entrada 2 2 7 4 2 7" xfId="39218"/>
    <cellStyle name="Entrada 2 2 7 4 2 8" xfId="40852"/>
    <cellStyle name="Entrada 2 2 7 4 3" xfId="12214"/>
    <cellStyle name="Entrada 2 2 7 4 4" xfId="19217"/>
    <cellStyle name="Entrada 2 2 7 4 5" xfId="24703"/>
    <cellStyle name="Entrada 2 2 7 4 6" xfId="17573"/>
    <cellStyle name="Entrada 2 2 7 4 7" xfId="25653"/>
    <cellStyle name="Entrada 2 2 7 4 8" xfId="31569"/>
    <cellStyle name="Entrada 2 2 7 4 9" xfId="35273"/>
    <cellStyle name="Entrada 2 2 7 5" xfId="4125"/>
    <cellStyle name="Entrada 2 2 7 5 2" xfId="5773"/>
    <cellStyle name="Entrada 2 2 7 5 2 2" xfId="14927"/>
    <cellStyle name="Entrada 2 2 7 5 2 3" xfId="21923"/>
    <cellStyle name="Entrada 2 2 7 5 2 4" xfId="27088"/>
    <cellStyle name="Entrada 2 2 7 5 2 5" xfId="32818"/>
    <cellStyle name="Entrada 2 2 7 5 2 6" xfId="36493"/>
    <cellStyle name="Entrada 2 2 7 5 2 7" xfId="39219"/>
    <cellStyle name="Entrada 2 2 7 5 2 8" xfId="40853"/>
    <cellStyle name="Entrada 2 2 7 5 3" xfId="13279"/>
    <cellStyle name="Entrada 2 2 7 5 4" xfId="20277"/>
    <cellStyle name="Entrada 2 2 7 5 5" xfId="9569"/>
    <cellStyle name="Entrada 2 2 7 5 6" xfId="28564"/>
    <cellStyle name="Entrada 2 2 7 5 7" xfId="28204"/>
    <cellStyle name="Entrada 2 2 7 5 8" xfId="33404"/>
    <cellStyle name="Entrada 2 2 7 5 9" xfId="37079"/>
    <cellStyle name="Entrada 2 2 7 6" xfId="5769"/>
    <cellStyle name="Entrada 2 2 7 6 2" xfId="14923"/>
    <cellStyle name="Entrada 2 2 7 6 3" xfId="21919"/>
    <cellStyle name="Entrada 2 2 7 6 4" xfId="24135"/>
    <cellStyle name="Entrada 2 2 7 6 5" xfId="32814"/>
    <cellStyle name="Entrada 2 2 7 6 6" xfId="36489"/>
    <cellStyle name="Entrada 2 2 7 6 7" xfId="39215"/>
    <cellStyle name="Entrada 2 2 7 6 8" xfId="40849"/>
    <cellStyle name="Entrada 2 2 7 7" xfId="10781"/>
    <cellStyle name="Entrada 2 2 7 8" xfId="16500"/>
    <cellStyle name="Entrada 2 2 7 9" xfId="18068"/>
    <cellStyle name="Entrada 2 2 8" xfId="2455"/>
    <cellStyle name="Entrada 2 2 8 2" xfId="5774"/>
    <cellStyle name="Entrada 2 2 8 2 2" xfId="14928"/>
    <cellStyle name="Entrada 2 2 8 2 3" xfId="21924"/>
    <cellStyle name="Entrada 2 2 8 2 4" xfId="27087"/>
    <cellStyle name="Entrada 2 2 8 2 5" xfId="32819"/>
    <cellStyle name="Entrada 2 2 8 2 6" xfId="36494"/>
    <cellStyle name="Entrada 2 2 8 2 7" xfId="39220"/>
    <cellStyle name="Entrada 2 2 8 2 8" xfId="40854"/>
    <cellStyle name="Entrada 2 2 8 3" xfId="11609"/>
    <cellStyle name="Entrada 2 2 8 4" xfId="18612"/>
    <cellStyle name="Entrada 2 2 8 5" xfId="17784"/>
    <cellStyle name="Entrada 2 2 8 6" xfId="17937"/>
    <cellStyle name="Entrada 2 2 8 7" xfId="30104"/>
    <cellStyle name="Entrada 2 2 8 8" xfId="34080"/>
    <cellStyle name="Entrada 2 2 8 9" xfId="37642"/>
    <cellStyle name="Entrada 2 2 9" xfId="2933"/>
    <cellStyle name="Entrada 2 2 9 2" xfId="5775"/>
    <cellStyle name="Entrada 2 2 9 2 2" xfId="14929"/>
    <cellStyle name="Entrada 2 2 9 2 3" xfId="21925"/>
    <cellStyle name="Entrada 2 2 9 2 4" xfId="24373"/>
    <cellStyle name="Entrada 2 2 9 2 5" xfId="32820"/>
    <cellStyle name="Entrada 2 2 9 2 6" xfId="36495"/>
    <cellStyle name="Entrada 2 2 9 2 7" xfId="39221"/>
    <cellStyle name="Entrada 2 2 9 2 8" xfId="40855"/>
    <cellStyle name="Entrada 2 2 9 3" xfId="12087"/>
    <cellStyle name="Entrada 2 2 9 4" xfId="19090"/>
    <cellStyle name="Entrada 2 2 9 5" xfId="28319"/>
    <cellStyle name="Entrada 2 2 9 6" xfId="18005"/>
    <cellStyle name="Entrada 2 2 9 7" xfId="21221"/>
    <cellStyle name="Entrada 2 2 9 8" xfId="33844"/>
    <cellStyle name="Entrada 2 2 9 9" xfId="37406"/>
    <cellStyle name="Entrada 2 3" xfId="344"/>
    <cellStyle name="Entrada 2 3 10" xfId="2998"/>
    <cellStyle name="Entrada 2 3 10 2" xfId="5777"/>
    <cellStyle name="Entrada 2 3 10 2 2" xfId="14931"/>
    <cellStyle name="Entrada 2 3 10 2 3" xfId="21927"/>
    <cellStyle name="Entrada 2 3 10 2 4" xfId="29484"/>
    <cellStyle name="Entrada 2 3 10 2 5" xfId="32822"/>
    <cellStyle name="Entrada 2 3 10 2 6" xfId="36497"/>
    <cellStyle name="Entrada 2 3 10 2 7" xfId="39223"/>
    <cellStyle name="Entrada 2 3 10 2 8" xfId="40857"/>
    <cellStyle name="Entrada 2 3 10 3" xfId="12152"/>
    <cellStyle name="Entrada 2 3 10 4" xfId="19155"/>
    <cellStyle name="Entrada 2 3 10 5" xfId="24685"/>
    <cellStyle name="Entrada 2 3 10 6" xfId="26397"/>
    <cellStyle name="Entrada 2 3 10 7" xfId="29832"/>
    <cellStyle name="Entrada 2 3 10 8" xfId="33809"/>
    <cellStyle name="Entrada 2 3 10 9" xfId="37371"/>
    <cellStyle name="Entrada 2 3 11" xfId="3036"/>
    <cellStyle name="Entrada 2 3 11 2" xfId="5778"/>
    <cellStyle name="Entrada 2 3 11 2 2" xfId="14932"/>
    <cellStyle name="Entrada 2 3 11 2 3" xfId="21928"/>
    <cellStyle name="Entrada 2 3 11 2 4" xfId="29488"/>
    <cellStyle name="Entrada 2 3 11 2 5" xfId="32823"/>
    <cellStyle name="Entrada 2 3 11 2 6" xfId="36498"/>
    <cellStyle name="Entrada 2 3 11 2 7" xfId="39224"/>
    <cellStyle name="Entrada 2 3 11 2 8" xfId="40858"/>
    <cellStyle name="Entrada 2 3 11 3" xfId="12190"/>
    <cellStyle name="Entrada 2 3 11 4" xfId="19193"/>
    <cellStyle name="Entrada 2 3 11 5" xfId="28297"/>
    <cellStyle name="Entrada 2 3 11 6" xfId="17925"/>
    <cellStyle name="Entrada 2 3 11 7" xfId="29815"/>
    <cellStyle name="Entrada 2 3 11 8" xfId="25805"/>
    <cellStyle name="Entrada 2 3 11 9" xfId="31271"/>
    <cellStyle name="Entrada 2 3 12" xfId="5776"/>
    <cellStyle name="Entrada 2 3 12 2" xfId="14930"/>
    <cellStyle name="Entrada 2 3 12 3" xfId="21926"/>
    <cellStyle name="Entrada 2 3 12 4" xfId="29508"/>
    <cellStyle name="Entrada 2 3 12 5" xfId="32821"/>
    <cellStyle name="Entrada 2 3 12 6" xfId="36496"/>
    <cellStyle name="Entrada 2 3 12 7" xfId="39222"/>
    <cellStyle name="Entrada 2 3 12 8" xfId="40856"/>
    <cellStyle name="Entrada 2 3 13" xfId="9502"/>
    <cellStyle name="Entrada 2 3 14" xfId="17950"/>
    <cellStyle name="Entrada 2 3 15" xfId="24188"/>
    <cellStyle name="Entrada 2 3 16" xfId="28717"/>
    <cellStyle name="Entrada 2 3 17" xfId="19569"/>
    <cellStyle name="Entrada 2 3 18" xfId="31027"/>
    <cellStyle name="Entrada 2 3 19" xfId="31346"/>
    <cellStyle name="Entrada 2 3 2" xfId="1868"/>
    <cellStyle name="Entrada 2 3 2 10" xfId="28568"/>
    <cellStyle name="Entrada 2 3 2 11" xfId="28741"/>
    <cellStyle name="Entrada 2 3 2 12" xfId="30906"/>
    <cellStyle name="Entrada 2 3 2 13" xfId="34832"/>
    <cellStyle name="Entrada 2 3 2 14" xfId="38346"/>
    <cellStyle name="Entrada 2 3 2 2" xfId="2566"/>
    <cellStyle name="Entrada 2 3 2 2 2" xfId="5780"/>
    <cellStyle name="Entrada 2 3 2 2 2 2" xfId="14934"/>
    <cellStyle name="Entrada 2 3 2 2 2 3" xfId="21930"/>
    <cellStyle name="Entrada 2 3 2 2 2 4" xfId="18123"/>
    <cellStyle name="Entrada 2 3 2 2 2 5" xfId="32825"/>
    <cellStyle name="Entrada 2 3 2 2 2 6" xfId="36500"/>
    <cellStyle name="Entrada 2 3 2 2 2 7" xfId="39226"/>
    <cellStyle name="Entrada 2 3 2 2 2 8" xfId="40860"/>
    <cellStyle name="Entrada 2 3 2 2 3" xfId="11720"/>
    <cellStyle name="Entrada 2 3 2 2 4" xfId="18723"/>
    <cellStyle name="Entrada 2 3 2 2 5" xfId="21228"/>
    <cellStyle name="Entrada 2 3 2 2 6" xfId="17592"/>
    <cellStyle name="Entrada 2 3 2 2 7" xfId="29399"/>
    <cellStyle name="Entrada 2 3 2 2 8" xfId="34026"/>
    <cellStyle name="Entrada 2 3 2 2 9" xfId="37588"/>
    <cellStyle name="Entrada 2 3 2 3" xfId="3754"/>
    <cellStyle name="Entrada 2 3 2 3 2" xfId="5781"/>
    <cellStyle name="Entrada 2 3 2 3 2 2" xfId="14935"/>
    <cellStyle name="Entrada 2 3 2 3 2 3" xfId="21931"/>
    <cellStyle name="Entrada 2 3 2 3 2 4" xfId="29530"/>
    <cellStyle name="Entrada 2 3 2 3 2 5" xfId="32826"/>
    <cellStyle name="Entrada 2 3 2 3 2 6" xfId="36501"/>
    <cellStyle name="Entrada 2 3 2 3 2 7" xfId="39227"/>
    <cellStyle name="Entrada 2 3 2 3 2 8" xfId="40861"/>
    <cellStyle name="Entrada 2 3 2 3 3" xfId="12908"/>
    <cellStyle name="Entrada 2 3 2 3 4" xfId="19907"/>
    <cellStyle name="Entrada 2 3 2 3 5" xfId="27953"/>
    <cellStyle name="Entrada 2 3 2 3 6" xfId="18172"/>
    <cellStyle name="Entrada 2 3 2 3 7" xfId="25095"/>
    <cellStyle name="Entrada 2 3 2 3 8" xfId="31639"/>
    <cellStyle name="Entrada 2 3 2 3 9" xfId="35319"/>
    <cellStyle name="Entrada 2 3 2 4" xfId="4257"/>
    <cellStyle name="Entrada 2 3 2 4 2" xfId="5782"/>
    <cellStyle name="Entrada 2 3 2 4 2 2" xfId="14936"/>
    <cellStyle name="Entrada 2 3 2 4 2 3" xfId="21932"/>
    <cellStyle name="Entrada 2 3 2 4 2 4" xfId="19795"/>
    <cellStyle name="Entrada 2 3 2 4 2 5" xfId="32827"/>
    <cellStyle name="Entrada 2 3 2 4 2 6" xfId="36502"/>
    <cellStyle name="Entrada 2 3 2 4 2 7" xfId="39228"/>
    <cellStyle name="Entrada 2 3 2 4 2 8" xfId="40862"/>
    <cellStyle name="Entrada 2 3 2 4 3" xfId="13411"/>
    <cellStyle name="Entrada 2 3 2 4 4" xfId="20409"/>
    <cellStyle name="Entrada 2 3 2 4 5" xfId="22552"/>
    <cellStyle name="Entrada 2 3 2 4 6" xfId="28149"/>
    <cellStyle name="Entrada 2 3 2 4 7" xfId="25523"/>
    <cellStyle name="Entrada 2 3 2 4 8" xfId="31686"/>
    <cellStyle name="Entrada 2 3 2 4 9" xfId="35366"/>
    <cellStyle name="Entrada 2 3 2 5" xfId="3692"/>
    <cellStyle name="Entrada 2 3 2 5 2" xfId="5783"/>
    <cellStyle name="Entrada 2 3 2 5 2 2" xfId="14937"/>
    <cellStyle name="Entrada 2 3 2 5 2 3" xfId="21933"/>
    <cellStyle name="Entrada 2 3 2 5 2 4" xfId="24895"/>
    <cellStyle name="Entrada 2 3 2 5 2 5" xfId="32828"/>
    <cellStyle name="Entrada 2 3 2 5 2 6" xfId="36503"/>
    <cellStyle name="Entrada 2 3 2 5 2 7" xfId="39229"/>
    <cellStyle name="Entrada 2 3 2 5 2 8" xfId="40863"/>
    <cellStyle name="Entrada 2 3 2 5 3" xfId="12846"/>
    <cellStyle name="Entrada 2 3 2 5 4" xfId="19845"/>
    <cellStyle name="Entrada 2 3 2 5 5" xfId="27983"/>
    <cellStyle name="Entrada 2 3 2 5 6" xfId="29424"/>
    <cellStyle name="Entrada 2 3 2 5 7" xfId="28526"/>
    <cellStyle name="Entrada 2 3 2 5 8" xfId="33560"/>
    <cellStyle name="Entrada 2 3 2 5 9" xfId="37228"/>
    <cellStyle name="Entrada 2 3 2 6" xfId="4260"/>
    <cellStyle name="Entrada 2 3 2 6 2" xfId="5784"/>
    <cellStyle name="Entrada 2 3 2 6 2 2" xfId="14938"/>
    <cellStyle name="Entrada 2 3 2 6 2 3" xfId="21934"/>
    <cellStyle name="Entrada 2 3 2 6 2 4" xfId="27090"/>
    <cellStyle name="Entrada 2 3 2 6 2 5" xfId="32829"/>
    <cellStyle name="Entrada 2 3 2 6 2 6" xfId="36504"/>
    <cellStyle name="Entrada 2 3 2 6 2 7" xfId="39230"/>
    <cellStyle name="Entrada 2 3 2 6 2 8" xfId="40864"/>
    <cellStyle name="Entrada 2 3 2 6 3" xfId="13414"/>
    <cellStyle name="Entrada 2 3 2 6 4" xfId="20412"/>
    <cellStyle name="Entrada 2 3 2 6 5" xfId="20046"/>
    <cellStyle name="Entrada 2 3 2 6 6" xfId="22845"/>
    <cellStyle name="Entrada 2 3 2 6 7" xfId="31886"/>
    <cellStyle name="Entrada 2 3 2 6 8" xfId="25827"/>
    <cellStyle name="Entrada 2 3 2 6 9" xfId="31257"/>
    <cellStyle name="Entrada 2 3 2 7" xfId="5779"/>
    <cellStyle name="Entrada 2 3 2 7 2" xfId="14933"/>
    <cellStyle name="Entrada 2 3 2 7 3" xfId="21929"/>
    <cellStyle name="Entrada 2 3 2 7 4" xfId="29485"/>
    <cellStyle name="Entrada 2 3 2 7 5" xfId="32824"/>
    <cellStyle name="Entrada 2 3 2 7 6" xfId="36499"/>
    <cellStyle name="Entrada 2 3 2 7 7" xfId="39225"/>
    <cellStyle name="Entrada 2 3 2 7 8" xfId="40859"/>
    <cellStyle name="Entrada 2 3 2 8" xfId="11022"/>
    <cellStyle name="Entrada 2 3 2 9" xfId="15503"/>
    <cellStyle name="Entrada 2 3 3" xfId="2273"/>
    <cellStyle name="Entrada 2 3 3 10" xfId="22726"/>
    <cellStyle name="Entrada 2 3 3 11" xfId="26104"/>
    <cellStyle name="Entrada 2 3 3 12" xfId="26609"/>
    <cellStyle name="Entrada 2 3 3 13" xfId="34169"/>
    <cellStyle name="Entrada 2 3 3 14" xfId="37731"/>
    <cellStyle name="Entrada 2 3 3 2" xfId="2673"/>
    <cellStyle name="Entrada 2 3 3 2 2" xfId="5786"/>
    <cellStyle name="Entrada 2 3 3 2 2 2" xfId="14940"/>
    <cellStyle name="Entrada 2 3 3 2 2 3" xfId="21936"/>
    <cellStyle name="Entrada 2 3 3 2 2 4" xfId="22812"/>
    <cellStyle name="Entrada 2 3 3 2 2 5" xfId="32831"/>
    <cellStyle name="Entrada 2 3 3 2 2 6" xfId="36506"/>
    <cellStyle name="Entrada 2 3 3 2 2 7" xfId="39232"/>
    <cellStyle name="Entrada 2 3 3 2 2 8" xfId="40866"/>
    <cellStyle name="Entrada 2 3 3 2 3" xfId="11827"/>
    <cellStyle name="Entrada 2 3 3 2 4" xfId="18830"/>
    <cellStyle name="Entrada 2 3 3 2 5" xfId="28437"/>
    <cellStyle name="Entrada 2 3 3 2 6" xfId="25322"/>
    <cellStyle name="Entrada 2 3 3 2 7" xfId="9520"/>
    <cellStyle name="Entrada 2 3 3 2 8" xfId="25783"/>
    <cellStyle name="Entrada 2 3 3 2 9" xfId="31315"/>
    <cellStyle name="Entrada 2 3 3 3" xfId="3955"/>
    <cellStyle name="Entrada 2 3 3 3 2" xfId="5787"/>
    <cellStyle name="Entrada 2 3 3 3 2 2" xfId="14941"/>
    <cellStyle name="Entrada 2 3 3 3 2 3" xfId="21937"/>
    <cellStyle name="Entrada 2 3 3 3 2 4" xfId="27091"/>
    <cellStyle name="Entrada 2 3 3 3 2 5" xfId="32832"/>
    <cellStyle name="Entrada 2 3 3 3 2 6" xfId="36507"/>
    <cellStyle name="Entrada 2 3 3 3 2 7" xfId="39233"/>
    <cellStyle name="Entrada 2 3 3 3 2 8" xfId="40867"/>
    <cellStyle name="Entrada 2 3 3 3 3" xfId="13109"/>
    <cellStyle name="Entrada 2 3 3 3 4" xfId="20107"/>
    <cellStyle name="Entrada 2 3 3 3 5" xfId="27852"/>
    <cellStyle name="Entrada 2 3 3 3 6" xfId="28898"/>
    <cellStyle name="Entrada 2 3 3 3 7" xfId="29330"/>
    <cellStyle name="Entrada 2 3 3 3 8" xfId="25354"/>
    <cellStyle name="Entrada 2 3 3 3 9" xfId="31261"/>
    <cellStyle name="Entrada 2 3 3 4" xfId="4393"/>
    <cellStyle name="Entrada 2 3 3 4 2" xfId="5788"/>
    <cellStyle name="Entrada 2 3 3 4 2 2" xfId="14942"/>
    <cellStyle name="Entrada 2 3 3 4 2 3" xfId="21938"/>
    <cellStyle name="Entrada 2 3 3 4 2 4" xfId="17408"/>
    <cellStyle name="Entrada 2 3 3 4 2 5" xfId="32833"/>
    <cellStyle name="Entrada 2 3 3 4 2 6" xfId="36508"/>
    <cellStyle name="Entrada 2 3 3 4 2 7" xfId="39234"/>
    <cellStyle name="Entrada 2 3 3 4 2 8" xfId="40868"/>
    <cellStyle name="Entrada 2 3 3 4 3" xfId="13547"/>
    <cellStyle name="Entrada 2 3 3 4 4" xfId="20545"/>
    <cellStyle name="Entrada 2 3 3 4 5" xfId="24404"/>
    <cellStyle name="Entrada 2 3 3 4 6" xfId="21234"/>
    <cellStyle name="Entrada 2 3 3 4 7" xfId="31883"/>
    <cellStyle name="Entrada 2 3 3 4 8" xfId="28804"/>
    <cellStyle name="Entrada 2 3 3 4 9" xfId="27885"/>
    <cellStyle name="Entrada 2 3 3 5" xfId="4647"/>
    <cellStyle name="Entrada 2 3 3 5 2" xfId="5789"/>
    <cellStyle name="Entrada 2 3 3 5 2 2" xfId="14943"/>
    <cellStyle name="Entrada 2 3 3 5 2 3" xfId="21939"/>
    <cellStyle name="Entrada 2 3 3 5 2 4" xfId="27092"/>
    <cellStyle name="Entrada 2 3 3 5 2 5" xfId="32834"/>
    <cellStyle name="Entrada 2 3 3 5 2 6" xfId="36509"/>
    <cellStyle name="Entrada 2 3 3 5 2 7" xfId="39235"/>
    <cellStyle name="Entrada 2 3 3 5 2 8" xfId="40869"/>
    <cellStyle name="Entrada 2 3 3 5 3" xfId="13801"/>
    <cellStyle name="Entrada 2 3 3 5 4" xfId="20799"/>
    <cellStyle name="Entrada 2 3 3 5 5" xfId="10152"/>
    <cellStyle name="Entrada 2 3 3 5 6" xfId="24098"/>
    <cellStyle name="Entrada 2 3 3 5 7" xfId="26821"/>
    <cellStyle name="Entrada 2 3 3 5 8" xfId="31783"/>
    <cellStyle name="Entrada 2 3 3 5 9" xfId="35463"/>
    <cellStyle name="Entrada 2 3 3 6" xfId="4893"/>
    <cellStyle name="Entrada 2 3 3 6 2" xfId="5790"/>
    <cellStyle name="Entrada 2 3 3 6 2 2" xfId="14944"/>
    <cellStyle name="Entrada 2 3 3 6 2 3" xfId="21940"/>
    <cellStyle name="Entrada 2 3 3 6 2 4" xfId="27089"/>
    <cellStyle name="Entrada 2 3 3 6 2 5" xfId="32835"/>
    <cellStyle name="Entrada 2 3 3 6 2 6" xfId="36510"/>
    <cellStyle name="Entrada 2 3 3 6 2 7" xfId="39236"/>
    <cellStyle name="Entrada 2 3 3 6 2 8" xfId="40870"/>
    <cellStyle name="Entrada 2 3 3 6 3" xfId="14047"/>
    <cellStyle name="Entrada 2 3 3 6 4" xfId="21045"/>
    <cellStyle name="Entrada 2 3 3 6 5" xfId="10147"/>
    <cellStyle name="Entrada 2 3 3 6 6" xfId="20026"/>
    <cellStyle name="Entrada 2 3 3 6 7" xfId="31939"/>
    <cellStyle name="Entrada 2 3 3 6 8" xfId="35617"/>
    <cellStyle name="Entrada 2 3 3 6 9" xfId="38528"/>
    <cellStyle name="Entrada 2 3 3 7" xfId="5785"/>
    <cellStyle name="Entrada 2 3 3 7 2" xfId="14939"/>
    <cellStyle name="Entrada 2 3 3 7 3" xfId="21935"/>
    <cellStyle name="Entrada 2 3 3 7 4" xfId="24888"/>
    <cellStyle name="Entrada 2 3 3 7 5" xfId="32830"/>
    <cellStyle name="Entrada 2 3 3 7 6" xfId="36505"/>
    <cellStyle name="Entrada 2 3 3 7 7" xfId="39231"/>
    <cellStyle name="Entrada 2 3 3 7 8" xfId="40865"/>
    <cellStyle name="Entrada 2 3 3 8" xfId="11427"/>
    <cellStyle name="Entrada 2 3 3 9" xfId="18430"/>
    <cellStyle name="Entrada 2 3 4" xfId="1796"/>
    <cellStyle name="Entrada 2 3 4 10" xfId="22882"/>
    <cellStyle name="Entrada 2 3 4 11" xfId="23186"/>
    <cellStyle name="Entrada 2 3 4 12" xfId="23015"/>
    <cellStyle name="Entrada 2 3 4 13" xfId="34860"/>
    <cellStyle name="Entrada 2 3 4 14" xfId="38355"/>
    <cellStyle name="Entrada 2 3 4 2" xfId="2544"/>
    <cellStyle name="Entrada 2 3 4 2 2" xfId="5792"/>
    <cellStyle name="Entrada 2 3 4 2 2 2" xfId="14946"/>
    <cellStyle name="Entrada 2 3 4 2 2 3" xfId="21942"/>
    <cellStyle name="Entrada 2 3 4 2 2 4" xfId="10227"/>
    <cellStyle name="Entrada 2 3 4 2 2 5" xfId="32837"/>
    <cellStyle name="Entrada 2 3 4 2 2 6" xfId="36512"/>
    <cellStyle name="Entrada 2 3 4 2 2 7" xfId="39238"/>
    <cellStyle name="Entrada 2 3 4 2 2 8" xfId="40872"/>
    <cellStyle name="Entrada 2 3 4 2 3" xfId="11698"/>
    <cellStyle name="Entrada 2 3 4 2 4" xfId="18701"/>
    <cellStyle name="Entrada 2 3 4 2 5" xfId="9642"/>
    <cellStyle name="Entrada 2 3 4 2 6" xfId="26241"/>
    <cellStyle name="Entrada 2 3 4 2 7" xfId="30060"/>
    <cellStyle name="Entrada 2 3 4 2 8" xfId="34037"/>
    <cellStyle name="Entrada 2 3 4 2 9" xfId="37599"/>
    <cellStyle name="Entrada 2 3 4 3" xfId="3715"/>
    <cellStyle name="Entrada 2 3 4 3 2" xfId="5793"/>
    <cellStyle name="Entrada 2 3 4 3 2 2" xfId="14947"/>
    <cellStyle name="Entrada 2 3 4 3 2 3" xfId="21943"/>
    <cellStyle name="Entrada 2 3 4 3 2 4" xfId="27094"/>
    <cellStyle name="Entrada 2 3 4 3 2 5" xfId="32838"/>
    <cellStyle name="Entrada 2 3 4 3 2 6" xfId="36513"/>
    <cellStyle name="Entrada 2 3 4 3 2 7" xfId="39239"/>
    <cellStyle name="Entrada 2 3 4 3 2 8" xfId="40873"/>
    <cellStyle name="Entrada 2 3 4 3 3" xfId="12869"/>
    <cellStyle name="Entrada 2 3 4 3 4" xfId="19868"/>
    <cellStyle name="Entrada 2 3 4 3 5" xfId="23260"/>
    <cellStyle name="Entrada 2 3 4 3 6" xfId="21325"/>
    <cellStyle name="Entrada 2 3 4 3 7" xfId="29536"/>
    <cellStyle name="Entrada 2 3 4 3 8" xfId="33553"/>
    <cellStyle name="Entrada 2 3 4 3 9" xfId="37221"/>
    <cellStyle name="Entrada 2 3 4 4" xfId="4220"/>
    <cellStyle name="Entrada 2 3 4 4 2" xfId="5794"/>
    <cellStyle name="Entrada 2 3 4 4 2 2" xfId="14948"/>
    <cellStyle name="Entrada 2 3 4 4 2 3" xfId="21944"/>
    <cellStyle name="Entrada 2 3 4 4 2 4" xfId="22814"/>
    <cellStyle name="Entrada 2 3 4 4 2 5" xfId="32839"/>
    <cellStyle name="Entrada 2 3 4 4 2 6" xfId="36514"/>
    <cellStyle name="Entrada 2 3 4 4 2 7" xfId="39240"/>
    <cellStyle name="Entrada 2 3 4 4 2 8" xfId="40874"/>
    <cellStyle name="Entrada 2 3 4 4 3" xfId="13374"/>
    <cellStyle name="Entrada 2 3 4 4 4" xfId="20372"/>
    <cellStyle name="Entrada 2 3 4 4 5" xfId="27722"/>
    <cellStyle name="Entrada 2 3 4 4 6" xfId="29218"/>
    <cellStyle name="Entrada 2 3 4 4 7" xfId="27266"/>
    <cellStyle name="Entrada 2 3 4 4 8" xfId="29405"/>
    <cellStyle name="Entrada 2 3 4 4 9" xfId="35034"/>
    <cellStyle name="Entrada 2 3 4 5" xfId="4197"/>
    <cellStyle name="Entrada 2 3 4 5 2" xfId="5795"/>
    <cellStyle name="Entrada 2 3 4 5 2 2" xfId="14949"/>
    <cellStyle name="Entrada 2 3 4 5 2 3" xfId="21945"/>
    <cellStyle name="Entrada 2 3 4 5 2 4" xfId="27095"/>
    <cellStyle name="Entrada 2 3 4 5 2 5" xfId="32840"/>
    <cellStyle name="Entrada 2 3 4 5 2 6" xfId="36515"/>
    <cellStyle name="Entrada 2 3 4 5 2 7" xfId="39241"/>
    <cellStyle name="Entrada 2 3 4 5 2 8" xfId="40875"/>
    <cellStyle name="Entrada 2 3 4 5 3" xfId="13351"/>
    <cellStyle name="Entrada 2 3 4 5 4" xfId="20349"/>
    <cellStyle name="Entrada 2 3 4 5 5" xfId="24736"/>
    <cellStyle name="Entrada 2 3 4 5 6" xfId="25204"/>
    <cellStyle name="Entrada 2 3 4 5 7" xfId="29363"/>
    <cellStyle name="Entrada 2 3 4 5 8" xfId="33372"/>
    <cellStyle name="Entrada 2 3 4 5 9" xfId="37047"/>
    <cellStyle name="Entrada 2 3 4 6" xfId="2887"/>
    <cellStyle name="Entrada 2 3 4 6 2" xfId="5796"/>
    <cellStyle name="Entrada 2 3 4 6 2 2" xfId="14950"/>
    <cellStyle name="Entrada 2 3 4 6 2 3" xfId="21946"/>
    <cellStyle name="Entrada 2 3 4 6 2 4" xfId="24295"/>
    <cellStyle name="Entrada 2 3 4 6 2 5" xfId="32841"/>
    <cellStyle name="Entrada 2 3 4 6 2 6" xfId="36516"/>
    <cellStyle name="Entrada 2 3 4 6 2 7" xfId="39242"/>
    <cellStyle name="Entrada 2 3 4 6 2 8" xfId="40876"/>
    <cellStyle name="Entrada 2 3 4 6 3" xfId="12041"/>
    <cellStyle name="Entrada 2 3 4 6 4" xfId="19044"/>
    <cellStyle name="Entrada 2 3 4 6 5" xfId="24658"/>
    <cellStyle name="Entrada 2 3 4 6 6" xfId="17682"/>
    <cellStyle name="Entrada 2 3 4 6 7" xfId="29891"/>
    <cellStyle name="Entrada 2 3 4 6 8" xfId="22926"/>
    <cellStyle name="Entrada 2 3 4 6 9" xfId="31416"/>
    <cellStyle name="Entrada 2 3 4 7" xfId="5791"/>
    <cellStyle name="Entrada 2 3 4 7 2" xfId="14945"/>
    <cellStyle name="Entrada 2 3 4 7 3" xfId="21941"/>
    <cellStyle name="Entrada 2 3 4 7 4" xfId="27096"/>
    <cellStyle name="Entrada 2 3 4 7 5" xfId="32836"/>
    <cellStyle name="Entrada 2 3 4 7 6" xfId="36511"/>
    <cellStyle name="Entrada 2 3 4 7 7" xfId="39237"/>
    <cellStyle name="Entrada 2 3 4 7 8" xfId="40871"/>
    <cellStyle name="Entrada 2 3 4 8" xfId="10950"/>
    <cellStyle name="Entrada 2 3 4 9" xfId="9228"/>
    <cellStyle name="Entrada 2 3 5" xfId="2242"/>
    <cellStyle name="Entrada 2 3 5 10" xfId="17262"/>
    <cellStyle name="Entrada 2 3 5 11" xfId="25062"/>
    <cellStyle name="Entrada 2 3 5 12" xfId="30209"/>
    <cellStyle name="Entrada 2 3 5 13" xfId="34184"/>
    <cellStyle name="Entrada 2 3 5 14" xfId="37746"/>
    <cellStyle name="Entrada 2 3 5 2" xfId="2642"/>
    <cellStyle name="Entrada 2 3 5 2 2" xfId="5798"/>
    <cellStyle name="Entrada 2 3 5 2 2 2" xfId="14952"/>
    <cellStyle name="Entrada 2 3 5 2 2 3" xfId="21948"/>
    <cellStyle name="Entrada 2 3 5 2 2 4" xfId="27093"/>
    <cellStyle name="Entrada 2 3 5 2 2 5" xfId="32843"/>
    <cellStyle name="Entrada 2 3 5 2 2 6" xfId="36518"/>
    <cellStyle name="Entrada 2 3 5 2 2 7" xfId="39244"/>
    <cellStyle name="Entrada 2 3 5 2 2 8" xfId="40878"/>
    <cellStyle name="Entrada 2 3 5 2 3" xfId="11796"/>
    <cellStyle name="Entrada 2 3 5 2 4" xfId="18799"/>
    <cellStyle name="Entrada 2 3 5 2 5" xfId="19369"/>
    <cellStyle name="Entrada 2 3 5 2 6" xfId="26284"/>
    <cellStyle name="Entrada 2 3 5 2 7" xfId="17633"/>
    <cellStyle name="Entrada 2 3 5 2 8" xfId="31087"/>
    <cellStyle name="Entrada 2 3 5 2 9" xfId="31317"/>
    <cellStyle name="Entrada 2 3 5 3" xfId="3924"/>
    <cellStyle name="Entrada 2 3 5 3 2" xfId="5799"/>
    <cellStyle name="Entrada 2 3 5 3 2 2" xfId="14953"/>
    <cellStyle name="Entrada 2 3 5 3 2 3" xfId="21949"/>
    <cellStyle name="Entrada 2 3 5 3 2 4" xfId="24893"/>
    <cellStyle name="Entrada 2 3 5 3 2 5" xfId="32844"/>
    <cellStyle name="Entrada 2 3 5 3 2 6" xfId="36519"/>
    <cellStyle name="Entrada 2 3 5 3 2 7" xfId="39245"/>
    <cellStyle name="Entrada 2 3 5 3 2 8" xfId="40879"/>
    <cellStyle name="Entrada 2 3 5 3 3" xfId="13078"/>
    <cellStyle name="Entrada 2 3 5 3 4" xfId="20076"/>
    <cellStyle name="Entrada 2 3 5 3 5" xfId="24105"/>
    <cellStyle name="Entrada 2 3 5 3 6" xfId="26618"/>
    <cellStyle name="Entrada 2 3 5 3 7" xfId="28641"/>
    <cellStyle name="Entrada 2 3 5 3 8" xfId="31660"/>
    <cellStyle name="Entrada 2 3 5 3 9" xfId="35340"/>
    <cellStyle name="Entrada 2 3 5 4" xfId="4362"/>
    <cellStyle name="Entrada 2 3 5 4 2" xfId="5800"/>
    <cellStyle name="Entrada 2 3 5 4 2 2" xfId="14954"/>
    <cellStyle name="Entrada 2 3 5 4 2 3" xfId="21950"/>
    <cellStyle name="Entrada 2 3 5 4 2 4" xfId="18124"/>
    <cellStyle name="Entrada 2 3 5 4 2 5" xfId="32845"/>
    <cellStyle name="Entrada 2 3 5 4 2 6" xfId="36520"/>
    <cellStyle name="Entrada 2 3 5 4 2 7" xfId="39246"/>
    <cellStyle name="Entrada 2 3 5 4 2 8" xfId="40880"/>
    <cellStyle name="Entrada 2 3 5 4 3" xfId="13516"/>
    <cellStyle name="Entrada 2 3 5 4 4" xfId="20514"/>
    <cellStyle name="Entrada 2 3 5 4 5" xfId="27654"/>
    <cellStyle name="Entrada 2 3 5 4 6" xfId="29227"/>
    <cellStyle name="Entrada 2 3 5 4 7" xfId="25590"/>
    <cellStyle name="Entrada 2 3 5 4 8" xfId="31724"/>
    <cellStyle name="Entrada 2 3 5 4 9" xfId="35404"/>
    <cellStyle name="Entrada 2 3 5 5" xfId="4616"/>
    <cellStyle name="Entrada 2 3 5 5 2" xfId="5801"/>
    <cellStyle name="Entrada 2 3 5 5 2 2" xfId="14955"/>
    <cellStyle name="Entrada 2 3 5 5 2 3" xfId="21951"/>
    <cellStyle name="Entrada 2 3 5 5 2 4" xfId="27098"/>
    <cellStyle name="Entrada 2 3 5 5 2 5" xfId="32846"/>
    <cellStyle name="Entrada 2 3 5 5 2 6" xfId="36521"/>
    <cellStyle name="Entrada 2 3 5 5 2 7" xfId="39247"/>
    <cellStyle name="Entrada 2 3 5 5 2 8" xfId="40881"/>
    <cellStyle name="Entrada 2 3 5 5 3" xfId="13770"/>
    <cellStyle name="Entrada 2 3 5 5 4" xfId="20768"/>
    <cellStyle name="Entrada 2 3 5 5 5" xfId="17427"/>
    <cellStyle name="Entrada 2 3 5 5 6" xfId="24422"/>
    <cellStyle name="Entrada 2 3 5 5 7" xfId="26461"/>
    <cellStyle name="Entrada 2 3 5 5 8" xfId="22435"/>
    <cellStyle name="Entrada 2 3 5 5 9" xfId="17422"/>
    <cellStyle name="Entrada 2 3 5 6" xfId="4862"/>
    <cellStyle name="Entrada 2 3 5 6 2" xfId="5802"/>
    <cellStyle name="Entrada 2 3 5 6 2 2" xfId="14956"/>
    <cellStyle name="Entrada 2 3 5 6 2 3" xfId="21952"/>
    <cellStyle name="Entrada 2 3 5 6 2 4" xfId="18342"/>
    <cellStyle name="Entrada 2 3 5 6 2 5" xfId="32847"/>
    <cellStyle name="Entrada 2 3 5 6 2 6" xfId="36522"/>
    <cellStyle name="Entrada 2 3 5 6 2 7" xfId="39248"/>
    <cellStyle name="Entrada 2 3 5 6 2 8" xfId="40882"/>
    <cellStyle name="Entrada 2 3 5 6 3" xfId="14016"/>
    <cellStyle name="Entrada 2 3 5 6 4" xfId="21014"/>
    <cellStyle name="Entrada 2 3 5 6 5" xfId="27407"/>
    <cellStyle name="Entrada 2 3 5 6 6" xfId="29279"/>
    <cellStyle name="Entrada 2 3 5 6 7" xfId="19790"/>
    <cellStyle name="Entrada 2 3 5 6 8" xfId="35586"/>
    <cellStyle name="Entrada 2 3 5 6 9" xfId="38497"/>
    <cellStyle name="Entrada 2 3 5 7" xfId="5797"/>
    <cellStyle name="Entrada 2 3 5 7 2" xfId="14951"/>
    <cellStyle name="Entrada 2 3 5 7 3" xfId="21947"/>
    <cellStyle name="Entrada 2 3 5 7 4" xfId="27099"/>
    <cellStyle name="Entrada 2 3 5 7 5" xfId="32842"/>
    <cellStyle name="Entrada 2 3 5 7 6" xfId="36517"/>
    <cellStyle name="Entrada 2 3 5 7 7" xfId="39243"/>
    <cellStyle name="Entrada 2 3 5 7 8" xfId="40877"/>
    <cellStyle name="Entrada 2 3 5 8" xfId="11396"/>
    <cellStyle name="Entrada 2 3 5 9" xfId="18399"/>
    <cellStyle name="Entrada 2 3 6" xfId="1629"/>
    <cellStyle name="Entrada 2 3 6 10" xfId="29048"/>
    <cellStyle name="Entrada 2 3 6 11" xfId="31004"/>
    <cellStyle name="Entrada 2 3 6 12" xfId="31047"/>
    <cellStyle name="Entrada 2 3 6 13" xfId="31340"/>
    <cellStyle name="Entrada 2 3 6 2" xfId="3285"/>
    <cellStyle name="Entrada 2 3 6 2 2" xfId="5804"/>
    <cellStyle name="Entrada 2 3 6 2 2 2" xfId="14958"/>
    <cellStyle name="Entrada 2 3 6 2 2 3" xfId="21954"/>
    <cellStyle name="Entrada 2 3 6 2 2 4" xfId="24302"/>
    <cellStyle name="Entrada 2 3 6 2 2 5" xfId="32849"/>
    <cellStyle name="Entrada 2 3 6 2 2 6" xfId="36524"/>
    <cellStyle name="Entrada 2 3 6 2 2 7" xfId="39250"/>
    <cellStyle name="Entrada 2 3 6 2 2 8" xfId="40884"/>
    <cellStyle name="Entrada 2 3 6 2 3" xfId="12439"/>
    <cellStyle name="Entrada 2 3 6 2 4" xfId="19441"/>
    <cellStyle name="Entrada 2 3 6 2 5" xfId="28179"/>
    <cellStyle name="Entrada 2 3 6 2 6" xfId="22622"/>
    <cellStyle name="Entrada 2 3 6 2 7" xfId="29706"/>
    <cellStyle name="Entrada 2 3 6 2 8" xfId="33684"/>
    <cellStyle name="Entrada 2 3 6 2 9" xfId="37272"/>
    <cellStyle name="Entrada 2 3 6 3" xfId="2949"/>
    <cellStyle name="Entrada 2 3 6 3 2" xfId="5805"/>
    <cellStyle name="Entrada 2 3 6 3 2 2" xfId="14959"/>
    <cellStyle name="Entrada 2 3 6 3 2 3" xfId="21955"/>
    <cellStyle name="Entrada 2 3 6 3 2 4" xfId="27100"/>
    <cellStyle name="Entrada 2 3 6 3 2 5" xfId="32850"/>
    <cellStyle name="Entrada 2 3 6 3 2 6" xfId="36525"/>
    <cellStyle name="Entrada 2 3 6 3 2 7" xfId="39251"/>
    <cellStyle name="Entrada 2 3 6 3 2 8" xfId="40885"/>
    <cellStyle name="Entrada 2 3 6 3 3" xfId="12103"/>
    <cellStyle name="Entrada 2 3 6 3 4" xfId="19106"/>
    <cellStyle name="Entrada 2 3 6 3 5" xfId="28315"/>
    <cellStyle name="Entrada 2 3 6 3 6" xfId="22935"/>
    <cellStyle name="Entrada 2 3 6 3 7" xfId="22465"/>
    <cellStyle name="Entrada 2 3 6 3 8" xfId="33836"/>
    <cellStyle name="Entrada 2 3 6 3 9" xfId="37398"/>
    <cellStyle name="Entrada 2 3 6 4" xfId="3815"/>
    <cellStyle name="Entrada 2 3 6 4 2" xfId="5806"/>
    <cellStyle name="Entrada 2 3 6 4 2 2" xfId="14960"/>
    <cellStyle name="Entrada 2 3 6 4 2 3" xfId="21956"/>
    <cellStyle name="Entrada 2 3 6 4 2 4" xfId="27097"/>
    <cellStyle name="Entrada 2 3 6 4 2 5" xfId="32851"/>
    <cellStyle name="Entrada 2 3 6 4 2 6" xfId="36526"/>
    <cellStyle name="Entrada 2 3 6 4 2 7" xfId="39252"/>
    <cellStyle name="Entrada 2 3 6 4 2 8" xfId="40886"/>
    <cellStyle name="Entrada 2 3 6 4 3" xfId="12969"/>
    <cellStyle name="Entrada 2 3 6 4 4" xfId="19968"/>
    <cellStyle name="Entrada 2 3 6 4 5" xfId="27918"/>
    <cellStyle name="Entrada 2 3 6 4 6" xfId="25136"/>
    <cellStyle name="Entrada 2 3 6 4 7" xfId="24492"/>
    <cellStyle name="Entrada 2 3 6 4 8" xfId="29682"/>
    <cellStyle name="Entrada 2 3 6 4 9" xfId="33664"/>
    <cellStyle name="Entrada 2 3 6 5" xfId="3022"/>
    <cellStyle name="Entrada 2 3 6 5 2" xfId="5807"/>
    <cellStyle name="Entrada 2 3 6 5 2 2" xfId="14961"/>
    <cellStyle name="Entrada 2 3 6 5 2 3" xfId="21957"/>
    <cellStyle name="Entrada 2 3 6 5 2 4" xfId="18318"/>
    <cellStyle name="Entrada 2 3 6 5 2 5" xfId="32852"/>
    <cellStyle name="Entrada 2 3 6 5 2 6" xfId="36527"/>
    <cellStyle name="Entrada 2 3 6 5 2 7" xfId="39253"/>
    <cellStyle name="Entrada 2 3 6 5 2 8" xfId="40887"/>
    <cellStyle name="Entrada 2 3 6 5 3" xfId="12176"/>
    <cellStyle name="Entrada 2 3 6 5 4" xfId="19179"/>
    <cellStyle name="Entrada 2 3 6 5 5" xfId="28304"/>
    <cellStyle name="Entrada 2 3 6 5 6" xfId="18347"/>
    <cellStyle name="Entrada 2 3 6 5 7" xfId="25654"/>
    <cellStyle name="Entrada 2 3 6 5 8" xfId="33800"/>
    <cellStyle name="Entrada 2 3 6 5 9" xfId="37362"/>
    <cellStyle name="Entrada 2 3 6 6" xfId="5803"/>
    <cellStyle name="Entrada 2 3 6 6 2" xfId="14957"/>
    <cellStyle name="Entrada 2 3 6 6 3" xfId="21953"/>
    <cellStyle name="Entrada 2 3 6 6 4" xfId="24892"/>
    <cellStyle name="Entrada 2 3 6 6 5" xfId="32848"/>
    <cellStyle name="Entrada 2 3 6 6 6" xfId="36523"/>
    <cellStyle name="Entrada 2 3 6 6 7" xfId="39249"/>
    <cellStyle name="Entrada 2 3 6 6 8" xfId="40883"/>
    <cellStyle name="Entrada 2 3 6 7" xfId="10783"/>
    <cellStyle name="Entrada 2 3 6 8" xfId="16498"/>
    <cellStyle name="Entrada 2 3 6 9" xfId="24465"/>
    <cellStyle name="Entrada 2 3 7" xfId="2457"/>
    <cellStyle name="Entrada 2 3 7 2" xfId="5808"/>
    <cellStyle name="Entrada 2 3 7 2 2" xfId="14962"/>
    <cellStyle name="Entrada 2 3 7 2 3" xfId="21958"/>
    <cellStyle name="Entrada 2 3 7 2 4" xfId="25174"/>
    <cellStyle name="Entrada 2 3 7 2 5" xfId="32853"/>
    <cellStyle name="Entrada 2 3 7 2 6" xfId="36528"/>
    <cellStyle name="Entrada 2 3 7 2 7" xfId="39254"/>
    <cellStyle name="Entrada 2 3 7 2 8" xfId="40888"/>
    <cellStyle name="Entrada 2 3 7 3" xfId="11611"/>
    <cellStyle name="Entrada 2 3 7 4" xfId="18614"/>
    <cellStyle name="Entrada 2 3 7 5" xfId="18238"/>
    <cellStyle name="Entrada 2 3 7 6" xfId="18227"/>
    <cellStyle name="Entrada 2 3 7 7" xfId="30100"/>
    <cellStyle name="Entrada 2 3 7 8" xfId="34079"/>
    <cellStyle name="Entrada 2 3 7 9" xfId="37641"/>
    <cellStyle name="Entrada 2 3 8" xfId="2935"/>
    <cellStyle name="Entrada 2 3 8 2" xfId="5809"/>
    <cellStyle name="Entrada 2 3 8 2 2" xfId="14963"/>
    <cellStyle name="Entrada 2 3 8 2 3" xfId="21959"/>
    <cellStyle name="Entrada 2 3 8 2 4" xfId="24891"/>
    <cellStyle name="Entrada 2 3 8 2 5" xfId="32854"/>
    <cellStyle name="Entrada 2 3 8 2 6" xfId="36529"/>
    <cellStyle name="Entrada 2 3 8 2 7" xfId="39255"/>
    <cellStyle name="Entrada 2 3 8 2 8" xfId="40889"/>
    <cellStyle name="Entrada 2 3 8 3" xfId="12089"/>
    <cellStyle name="Entrada 2 3 8 4" xfId="19092"/>
    <cellStyle name="Entrada 2 3 8 5" xfId="9346"/>
    <cellStyle name="Entrada 2 3 8 6" xfId="22628"/>
    <cellStyle name="Entrada 2 3 8 7" xfId="29863"/>
    <cellStyle name="Entrada 2 3 8 8" xfId="33840"/>
    <cellStyle name="Entrada 2 3 8 9" xfId="37402"/>
    <cellStyle name="Entrada 2 3 9" xfId="3099"/>
    <cellStyle name="Entrada 2 3 9 2" xfId="5810"/>
    <cellStyle name="Entrada 2 3 9 2 2" xfId="14964"/>
    <cellStyle name="Entrada 2 3 9 2 3" xfId="21960"/>
    <cellStyle name="Entrada 2 3 9 2 4" xfId="25261"/>
    <cellStyle name="Entrada 2 3 9 2 5" xfId="32855"/>
    <cellStyle name="Entrada 2 3 9 2 6" xfId="36530"/>
    <cellStyle name="Entrada 2 3 9 2 7" xfId="39256"/>
    <cellStyle name="Entrada 2 3 9 2 8" xfId="40890"/>
    <cellStyle name="Entrada 2 3 9 3" xfId="12253"/>
    <cellStyle name="Entrada 2 3 9 4" xfId="19256"/>
    <cellStyle name="Entrada 2 3 9 5" xfId="19523"/>
    <cellStyle name="Entrada 2 3 9 6" xfId="9635"/>
    <cellStyle name="Entrada 2 3 9 7" xfId="29790"/>
    <cellStyle name="Entrada 2 3 9 8" xfId="33767"/>
    <cellStyle name="Entrada 2 3 9 9" xfId="37329"/>
    <cellStyle name="Entrada 2 4" xfId="1123"/>
    <cellStyle name="Entrada 2 4 10" xfId="2999"/>
    <cellStyle name="Entrada 2 4 10 2" xfId="5811"/>
    <cellStyle name="Entrada 2 4 10 2 2" xfId="14965"/>
    <cellStyle name="Entrada 2 4 10 2 3" xfId="21961"/>
    <cellStyle name="Entrada 2 4 10 2 4" xfId="27104"/>
    <cellStyle name="Entrada 2 4 10 2 5" xfId="32856"/>
    <cellStyle name="Entrada 2 4 10 2 6" xfId="36531"/>
    <cellStyle name="Entrada 2 4 10 2 7" xfId="39257"/>
    <cellStyle name="Entrada 2 4 10 2 8" xfId="40891"/>
    <cellStyle name="Entrada 2 4 10 3" xfId="12153"/>
    <cellStyle name="Entrada 2 4 10 4" xfId="19156"/>
    <cellStyle name="Entrada 2 4 10 5" xfId="24686"/>
    <cellStyle name="Entrada 2 4 10 6" xfId="18203"/>
    <cellStyle name="Entrada 2 4 10 7" xfId="29835"/>
    <cellStyle name="Entrada 2 4 10 8" xfId="33812"/>
    <cellStyle name="Entrada 2 4 10 9" xfId="37374"/>
    <cellStyle name="Entrada 2 4 11" xfId="3797"/>
    <cellStyle name="Entrada 2 4 11 2" xfId="5812"/>
    <cellStyle name="Entrada 2 4 11 2 2" xfId="14966"/>
    <cellStyle name="Entrada 2 4 11 2 3" xfId="21962"/>
    <cellStyle name="Entrada 2 4 11 2 4" xfId="10107"/>
    <cellStyle name="Entrada 2 4 11 2 5" xfId="32857"/>
    <cellStyle name="Entrada 2 4 11 2 6" xfId="36532"/>
    <cellStyle name="Entrada 2 4 11 2 7" xfId="39258"/>
    <cellStyle name="Entrada 2 4 11 2 8" xfId="40892"/>
    <cellStyle name="Entrada 2 4 11 3" xfId="12951"/>
    <cellStyle name="Entrada 2 4 11 4" xfId="19950"/>
    <cellStyle name="Entrada 2 4 11 5" xfId="21305"/>
    <cellStyle name="Entrada 2 4 11 6" xfId="22921"/>
    <cellStyle name="Entrada 2 4 11 7" xfId="28890"/>
    <cellStyle name="Entrada 2 4 11 8" xfId="33513"/>
    <cellStyle name="Entrada 2 4 11 9" xfId="37181"/>
    <cellStyle name="Entrada 2 4 12" xfId="1245"/>
    <cellStyle name="Entrada 2 4 12 2" xfId="5813"/>
    <cellStyle name="Entrada 2 4 12 2 2" xfId="14967"/>
    <cellStyle name="Entrada 2 4 12 2 3" xfId="21963"/>
    <cellStyle name="Entrada 2 4 12 2 4" xfId="27107"/>
    <cellStyle name="Entrada 2 4 12 2 5" xfId="32858"/>
    <cellStyle name="Entrada 2 4 12 2 6" xfId="36533"/>
    <cellStyle name="Entrada 2 4 12 2 7" xfId="39259"/>
    <cellStyle name="Entrada 2 4 12 2 8" xfId="40893"/>
    <cellStyle name="Entrada 2 4 12 3" xfId="10399"/>
    <cellStyle name="Entrada 2 4 12 4" xfId="17227"/>
    <cellStyle name="Entrada 2 4 12 5" xfId="28874"/>
    <cellStyle name="Entrada 2 4 12 6" xfId="25878"/>
    <cellStyle name="Entrada 2 4 12 7" xfId="25862"/>
    <cellStyle name="Entrada 2 4 12 8" xfId="23132"/>
    <cellStyle name="Entrada 2 4 12 9" xfId="33590"/>
    <cellStyle name="Entrada 2 4 13" xfId="10277"/>
    <cellStyle name="Entrada 2 4 14" xfId="17285"/>
    <cellStyle name="Entrada 2 4 15" xfId="9305"/>
    <cellStyle name="Entrada 2 4 16" xfId="31226"/>
    <cellStyle name="Entrada 2 4 17" xfId="35090"/>
    <cellStyle name="Entrada 2 4 18" xfId="38418"/>
    <cellStyle name="Entrada 2 4 19" xfId="40293"/>
    <cellStyle name="Entrada 2 4 2" xfId="1867"/>
    <cellStyle name="Entrada 2 4 2 10" xfId="17708"/>
    <cellStyle name="Entrada 2 4 2 11" xfId="25332"/>
    <cellStyle name="Entrada 2 4 2 12" xfId="29422"/>
    <cellStyle name="Entrada 2 4 2 13" xfId="31404"/>
    <cellStyle name="Entrada 2 4 2 14" xfId="35148"/>
    <cellStyle name="Entrada 2 4 2 2" xfId="2565"/>
    <cellStyle name="Entrada 2 4 2 2 2" xfId="5815"/>
    <cellStyle name="Entrada 2 4 2 2 2 2" xfId="14969"/>
    <cellStyle name="Entrada 2 4 2 2 2 3" xfId="21965"/>
    <cellStyle name="Entrada 2 4 2 2 2 4" xfId="19729"/>
    <cellStyle name="Entrada 2 4 2 2 2 5" xfId="32860"/>
    <cellStyle name="Entrada 2 4 2 2 2 6" xfId="36535"/>
    <cellStyle name="Entrada 2 4 2 2 2 7" xfId="39261"/>
    <cellStyle name="Entrada 2 4 2 2 2 8" xfId="40895"/>
    <cellStyle name="Entrada 2 4 2 2 3" xfId="11719"/>
    <cellStyle name="Entrada 2 4 2 2 4" xfId="18722"/>
    <cellStyle name="Entrada 2 4 2 2 5" xfId="25476"/>
    <cellStyle name="Entrada 2 4 2 2 6" xfId="26246"/>
    <cellStyle name="Entrada 2 4 2 2 7" xfId="30049"/>
    <cellStyle name="Entrada 2 4 2 2 8" xfId="34019"/>
    <cellStyle name="Entrada 2 4 2 2 9" xfId="37581"/>
    <cellStyle name="Entrada 2 4 2 3" xfId="3753"/>
    <cellStyle name="Entrada 2 4 2 3 2" xfId="5816"/>
    <cellStyle name="Entrada 2 4 2 3 2 2" xfId="14970"/>
    <cellStyle name="Entrada 2 4 2 3 2 3" xfId="21966"/>
    <cellStyle name="Entrada 2 4 2 3 2 4" xfId="27106"/>
    <cellStyle name="Entrada 2 4 2 3 2 5" xfId="32861"/>
    <cellStyle name="Entrada 2 4 2 3 2 6" xfId="36536"/>
    <cellStyle name="Entrada 2 4 2 3 2 7" xfId="39262"/>
    <cellStyle name="Entrada 2 4 2 3 2 8" xfId="40896"/>
    <cellStyle name="Entrada 2 4 2 3 3" xfId="12907"/>
    <cellStyle name="Entrada 2 4 2 3 4" xfId="19906"/>
    <cellStyle name="Entrada 2 4 2 3 5" xfId="17856"/>
    <cellStyle name="Entrada 2 4 2 3 6" xfId="28543"/>
    <cellStyle name="Entrada 2 4 2 3 7" xfId="25629"/>
    <cellStyle name="Entrada 2 4 2 3 8" xfId="25716"/>
    <cellStyle name="Entrada 2 4 2 3 9" xfId="30850"/>
    <cellStyle name="Entrada 2 4 2 4" xfId="4256"/>
    <cellStyle name="Entrada 2 4 2 4 2" xfId="5817"/>
    <cellStyle name="Entrada 2 4 2 4 2 2" xfId="14971"/>
    <cellStyle name="Entrada 2 4 2 4 2 3" xfId="21967"/>
    <cellStyle name="Entrada 2 4 2 4 2 4" xfId="27103"/>
    <cellStyle name="Entrada 2 4 2 4 2 5" xfId="32862"/>
    <cellStyle name="Entrada 2 4 2 4 2 6" xfId="36537"/>
    <cellStyle name="Entrada 2 4 2 4 2 7" xfId="39263"/>
    <cellStyle name="Entrada 2 4 2 4 2 8" xfId="40897"/>
    <cellStyle name="Entrada 2 4 2 4 3" xfId="13410"/>
    <cellStyle name="Entrada 2 4 2 4 4" xfId="20408"/>
    <cellStyle name="Entrada 2 4 2 4 5" xfId="27704"/>
    <cellStyle name="Entrada 2 4 2 4 6" xfId="25042"/>
    <cellStyle name="Entrada 2 4 2 4 7" xfId="19612"/>
    <cellStyle name="Entrada 2 4 2 4 8" xfId="21233"/>
    <cellStyle name="Entrada 2 4 2 4 9" xfId="34871"/>
    <cellStyle name="Entrada 2 4 2 5" xfId="2871"/>
    <cellStyle name="Entrada 2 4 2 5 2" xfId="5818"/>
    <cellStyle name="Entrada 2 4 2 5 2 2" xfId="14972"/>
    <cellStyle name="Entrada 2 4 2 5 2 3" xfId="21968"/>
    <cellStyle name="Entrada 2 4 2 5 2 4" xfId="25262"/>
    <cellStyle name="Entrada 2 4 2 5 2 5" xfId="32863"/>
    <cellStyle name="Entrada 2 4 2 5 2 6" xfId="36538"/>
    <cellStyle name="Entrada 2 4 2 5 2 7" xfId="39264"/>
    <cellStyle name="Entrada 2 4 2 5 2 8" xfId="40898"/>
    <cellStyle name="Entrada 2 4 2 5 3" xfId="12025"/>
    <cellStyle name="Entrada 2 4 2 5 4" xfId="19028"/>
    <cellStyle name="Entrada 2 4 2 5 5" xfId="28348"/>
    <cellStyle name="Entrada 2 4 2 5 6" xfId="26376"/>
    <cellStyle name="Entrada 2 4 2 5 7" xfId="29895"/>
    <cellStyle name="Entrada 2 4 2 5 8" xfId="33872"/>
    <cellStyle name="Entrada 2 4 2 5 9" xfId="37434"/>
    <cellStyle name="Entrada 2 4 2 6" xfId="2990"/>
    <cellStyle name="Entrada 2 4 2 6 2" xfId="5819"/>
    <cellStyle name="Entrada 2 4 2 6 2 2" xfId="14973"/>
    <cellStyle name="Entrada 2 4 2 6 2 3" xfId="21969"/>
    <cellStyle name="Entrada 2 4 2 6 2 4" xfId="24890"/>
    <cellStyle name="Entrada 2 4 2 6 2 5" xfId="32864"/>
    <cellStyle name="Entrada 2 4 2 6 2 6" xfId="36539"/>
    <cellStyle name="Entrada 2 4 2 6 2 7" xfId="39265"/>
    <cellStyle name="Entrada 2 4 2 6 2 8" xfId="40899"/>
    <cellStyle name="Entrada 2 4 2 6 3" xfId="12144"/>
    <cellStyle name="Entrada 2 4 2 6 4" xfId="19147"/>
    <cellStyle name="Entrada 2 4 2 6 5" xfId="9329"/>
    <cellStyle name="Entrada 2 4 2 6 6" xfId="26395"/>
    <cellStyle name="Entrada 2 4 2 6 7" xfId="24350"/>
    <cellStyle name="Entrada 2 4 2 6 8" xfId="31561"/>
    <cellStyle name="Entrada 2 4 2 6 9" xfId="35271"/>
    <cellStyle name="Entrada 2 4 2 7" xfId="5814"/>
    <cellStyle name="Entrada 2 4 2 7 2" xfId="14968"/>
    <cellStyle name="Entrada 2 4 2 7 3" xfId="21964"/>
    <cellStyle name="Entrada 2 4 2 7 4" xfId="27105"/>
    <cellStyle name="Entrada 2 4 2 7 5" xfId="32859"/>
    <cellStyle name="Entrada 2 4 2 7 6" xfId="36534"/>
    <cellStyle name="Entrada 2 4 2 7 7" xfId="39260"/>
    <cellStyle name="Entrada 2 4 2 7 8" xfId="40894"/>
    <cellStyle name="Entrada 2 4 2 8" xfId="11021"/>
    <cellStyle name="Entrada 2 4 2 9" xfId="15504"/>
    <cellStyle name="Entrada 2 4 3" xfId="2272"/>
    <cellStyle name="Entrada 2 4 3 10" xfId="22497"/>
    <cellStyle name="Entrada 2 4 3 11" xfId="26110"/>
    <cellStyle name="Entrada 2 4 3 12" xfId="30194"/>
    <cellStyle name="Entrada 2 4 3 13" xfId="25232"/>
    <cellStyle name="Entrada 2 4 3 14" xfId="29674"/>
    <cellStyle name="Entrada 2 4 3 2" xfId="2672"/>
    <cellStyle name="Entrada 2 4 3 2 2" xfId="5821"/>
    <cellStyle name="Entrada 2 4 3 2 2 2" xfId="14975"/>
    <cellStyle name="Entrada 2 4 3 2 2 3" xfId="21971"/>
    <cellStyle name="Entrada 2 4 3 2 2 4" xfId="27108"/>
    <cellStyle name="Entrada 2 4 3 2 2 5" xfId="32866"/>
    <cellStyle name="Entrada 2 4 3 2 2 6" xfId="36541"/>
    <cellStyle name="Entrada 2 4 3 2 2 7" xfId="39267"/>
    <cellStyle name="Entrada 2 4 3 2 2 8" xfId="40901"/>
    <cellStyle name="Entrada 2 4 3 2 3" xfId="11826"/>
    <cellStyle name="Entrada 2 4 3 2 4" xfId="18829"/>
    <cellStyle name="Entrada 2 4 3 2 5" xfId="9586"/>
    <cellStyle name="Entrada 2 4 3 2 6" xfId="26303"/>
    <cellStyle name="Entrada 2 4 3 2 7" xfId="29997"/>
    <cellStyle name="Entrada 2 4 3 2 8" xfId="33974"/>
    <cellStyle name="Entrada 2 4 3 2 9" xfId="37536"/>
    <cellStyle name="Entrada 2 4 3 3" xfId="3954"/>
    <cellStyle name="Entrada 2 4 3 3 2" xfId="5822"/>
    <cellStyle name="Entrada 2 4 3 3 2 2" xfId="14976"/>
    <cellStyle name="Entrada 2 4 3 3 2 3" xfId="21972"/>
    <cellStyle name="Entrada 2 4 3 3 2 4" xfId="24301"/>
    <cellStyle name="Entrada 2 4 3 3 2 5" xfId="32867"/>
    <cellStyle name="Entrada 2 4 3 3 2 6" xfId="36542"/>
    <cellStyle name="Entrada 2 4 3 3 2 7" xfId="39268"/>
    <cellStyle name="Entrada 2 4 3 3 2 8" xfId="40902"/>
    <cellStyle name="Entrada 2 4 3 3 3" xfId="13108"/>
    <cellStyle name="Entrada 2 4 3 3 4" xfId="20106"/>
    <cellStyle name="Entrada 2 4 3 3 5" xfId="15455"/>
    <cellStyle name="Entrada 2 4 3 3 6" xfId="26617"/>
    <cellStyle name="Entrada 2 4 3 3 7" xfId="19673"/>
    <cellStyle name="Entrada 2 4 3 3 8" xfId="31661"/>
    <cellStyle name="Entrada 2 4 3 3 9" xfId="35341"/>
    <cellStyle name="Entrada 2 4 3 4" xfId="4392"/>
    <cellStyle name="Entrada 2 4 3 4 2" xfId="5823"/>
    <cellStyle name="Entrada 2 4 3 4 2 2" xfId="14977"/>
    <cellStyle name="Entrada 2 4 3 4 2 3" xfId="21973"/>
    <cellStyle name="Entrada 2 4 3 4 2 4" xfId="27109"/>
    <cellStyle name="Entrada 2 4 3 4 2 5" xfId="32868"/>
    <cellStyle name="Entrada 2 4 3 4 2 6" xfId="36543"/>
    <cellStyle name="Entrada 2 4 3 4 2 7" xfId="39269"/>
    <cellStyle name="Entrada 2 4 3 4 2 8" xfId="40903"/>
    <cellStyle name="Entrada 2 4 3 4 3" xfId="13546"/>
    <cellStyle name="Entrada 2 4 3 4 4" xfId="20544"/>
    <cellStyle name="Entrada 2 4 3 4 5" xfId="22586"/>
    <cellStyle name="Entrada 2 4 3 4 6" xfId="28582"/>
    <cellStyle name="Entrada 2 4 3 4 7" xfId="25519"/>
    <cellStyle name="Entrada 2 4 3 4 8" xfId="31708"/>
    <cellStyle name="Entrada 2 4 3 4 9" xfId="35388"/>
    <cellStyle name="Entrada 2 4 3 5" xfId="4646"/>
    <cellStyle name="Entrada 2 4 3 5 2" xfId="5824"/>
    <cellStyle name="Entrada 2 4 3 5 2 2" xfId="14978"/>
    <cellStyle name="Entrada 2 4 3 5 2 3" xfId="21974"/>
    <cellStyle name="Entrada 2 4 3 5 2 4" xfId="27102"/>
    <cellStyle name="Entrada 2 4 3 5 2 5" xfId="32869"/>
    <cellStyle name="Entrada 2 4 3 5 2 6" xfId="36544"/>
    <cellStyle name="Entrada 2 4 3 5 2 7" xfId="39270"/>
    <cellStyle name="Entrada 2 4 3 5 2 8" xfId="40904"/>
    <cellStyle name="Entrada 2 4 3 5 3" xfId="13800"/>
    <cellStyle name="Entrada 2 4 3 5 4" xfId="20798"/>
    <cellStyle name="Entrada 2 4 3 5 5" xfId="27514"/>
    <cellStyle name="Entrada 2 4 3 5 6" xfId="24421"/>
    <cellStyle name="Entrada 2 4 3 5 7" xfId="18091"/>
    <cellStyle name="Entrada 2 4 3 5 8" xfId="25959"/>
    <cellStyle name="Entrada 2 4 3 5 9" xfId="22855"/>
    <cellStyle name="Entrada 2 4 3 6" xfId="4892"/>
    <cellStyle name="Entrada 2 4 3 6 2" xfId="5825"/>
    <cellStyle name="Entrada 2 4 3 6 2 2" xfId="14979"/>
    <cellStyle name="Entrada 2 4 3 6 2 3" xfId="21975"/>
    <cellStyle name="Entrada 2 4 3 6 2 4" xfId="27113"/>
    <cellStyle name="Entrada 2 4 3 6 2 5" xfId="32870"/>
    <cellStyle name="Entrada 2 4 3 6 2 6" xfId="36545"/>
    <cellStyle name="Entrada 2 4 3 6 2 7" xfId="39271"/>
    <cellStyle name="Entrada 2 4 3 6 2 8" xfId="40905"/>
    <cellStyle name="Entrada 2 4 3 6 3" xfId="14046"/>
    <cellStyle name="Entrada 2 4 3 6 4" xfId="21044"/>
    <cellStyle name="Entrada 2 4 3 6 5" xfId="27392"/>
    <cellStyle name="Entrada 2 4 3 6 6" xfId="29284"/>
    <cellStyle name="Entrada 2 4 3 6 7" xfId="31938"/>
    <cellStyle name="Entrada 2 4 3 6 8" xfId="35616"/>
    <cellStyle name="Entrada 2 4 3 6 9" xfId="38527"/>
    <cellStyle name="Entrada 2 4 3 7" xfId="5820"/>
    <cellStyle name="Entrada 2 4 3 7 2" xfId="14974"/>
    <cellStyle name="Entrada 2 4 3 7 3" xfId="21970"/>
    <cellStyle name="Entrada 2 4 3 7 4" xfId="20032"/>
    <cellStyle name="Entrada 2 4 3 7 5" xfId="32865"/>
    <cellStyle name="Entrada 2 4 3 7 6" xfId="36540"/>
    <cellStyle name="Entrada 2 4 3 7 7" xfId="39266"/>
    <cellStyle name="Entrada 2 4 3 7 8" xfId="40900"/>
    <cellStyle name="Entrada 2 4 3 8" xfId="11426"/>
    <cellStyle name="Entrada 2 4 3 9" xfId="18429"/>
    <cellStyle name="Entrada 2 4 4" xfId="1795"/>
    <cellStyle name="Entrada 2 4 4 10" xfId="28604"/>
    <cellStyle name="Entrada 2 4 4 11" xfId="29077"/>
    <cellStyle name="Entrada 2 4 4 12" xfId="25506"/>
    <cellStyle name="Entrada 2 4 4 13" xfId="34853"/>
    <cellStyle name="Entrada 2 4 4 14" xfId="38350"/>
    <cellStyle name="Entrada 2 4 4 2" xfId="2543"/>
    <cellStyle name="Entrada 2 4 4 2 2" xfId="5827"/>
    <cellStyle name="Entrada 2 4 4 2 2 2" xfId="14981"/>
    <cellStyle name="Entrada 2 4 4 2 2 3" xfId="21977"/>
    <cellStyle name="Entrada 2 4 4 2 2 4" xfId="27111"/>
    <cellStyle name="Entrada 2 4 4 2 2 5" xfId="32872"/>
    <cellStyle name="Entrada 2 4 4 2 2 6" xfId="36547"/>
    <cellStyle name="Entrada 2 4 4 2 2 7" xfId="39273"/>
    <cellStyle name="Entrada 2 4 4 2 2 8" xfId="40907"/>
    <cellStyle name="Entrada 2 4 4 2 3" xfId="11697"/>
    <cellStyle name="Entrada 2 4 4 2 4" xfId="18700"/>
    <cellStyle name="Entrada 2 4 4 2 5" xfId="25310"/>
    <cellStyle name="Entrada 2 4 4 2 6" xfId="18345"/>
    <cellStyle name="Entrada 2 4 4 2 7" xfId="19627"/>
    <cellStyle name="Entrada 2 4 4 2 8" xfId="29637"/>
    <cellStyle name="Entrada 2 4 4 2 9" xfId="33619"/>
    <cellStyle name="Entrada 2 4 4 3" xfId="3714"/>
    <cellStyle name="Entrada 2 4 4 3 2" xfId="5828"/>
    <cellStyle name="Entrada 2 4 4 3 2 2" xfId="14982"/>
    <cellStyle name="Entrada 2 4 4 3 2 3" xfId="21978"/>
    <cellStyle name="Entrada 2 4 4 3 2 4" xfId="22805"/>
    <cellStyle name="Entrada 2 4 4 3 2 5" xfId="32873"/>
    <cellStyle name="Entrada 2 4 4 3 2 6" xfId="36548"/>
    <cellStyle name="Entrada 2 4 4 3 2 7" xfId="39274"/>
    <cellStyle name="Entrada 2 4 4 3 2 8" xfId="40908"/>
    <cellStyle name="Entrada 2 4 4 3 3" xfId="12868"/>
    <cellStyle name="Entrada 2 4 4 3 4" xfId="19867"/>
    <cellStyle name="Entrada 2 4 4 3 5" xfId="23065"/>
    <cellStyle name="Entrada 2 4 4 3 6" xfId="26564"/>
    <cellStyle name="Entrada 2 4 4 3 7" xfId="29533"/>
    <cellStyle name="Entrada 2 4 4 3 8" xfId="25720"/>
    <cellStyle name="Entrada 2 4 4 3 9" xfId="34841"/>
    <cellStyle name="Entrada 2 4 4 4" xfId="4219"/>
    <cellStyle name="Entrada 2 4 4 4 2" xfId="5829"/>
    <cellStyle name="Entrada 2 4 4 4 2 2" xfId="14983"/>
    <cellStyle name="Entrada 2 4 4 4 2 3" xfId="21979"/>
    <cellStyle name="Entrada 2 4 4 4 2 4" xfId="27112"/>
    <cellStyle name="Entrada 2 4 4 4 2 5" xfId="32874"/>
    <cellStyle name="Entrada 2 4 4 4 2 6" xfId="36549"/>
    <cellStyle name="Entrada 2 4 4 4 2 7" xfId="39275"/>
    <cellStyle name="Entrada 2 4 4 4 2 8" xfId="40909"/>
    <cellStyle name="Entrada 2 4 4 4 3" xfId="13373"/>
    <cellStyle name="Entrada 2 4 4 4 4" xfId="20371"/>
    <cellStyle name="Entrada 2 4 4 4 5" xfId="10048"/>
    <cellStyle name="Entrada 2 4 4 4 6" xfId="25412"/>
    <cellStyle name="Entrada 2 4 4 4 7" xfId="28904"/>
    <cellStyle name="Entrada 2 4 4 4 8" xfId="33361"/>
    <cellStyle name="Entrada 2 4 4 4 9" xfId="37036"/>
    <cellStyle name="Entrada 2 4 4 5" xfId="2956"/>
    <cellStyle name="Entrada 2 4 4 5 2" xfId="5830"/>
    <cellStyle name="Entrada 2 4 4 5 2 2" xfId="14984"/>
    <cellStyle name="Entrada 2 4 4 5 2 3" xfId="21980"/>
    <cellStyle name="Entrada 2 4 4 5 2 4" xfId="24300"/>
    <cellStyle name="Entrada 2 4 4 5 2 5" xfId="32875"/>
    <cellStyle name="Entrada 2 4 4 5 2 6" xfId="36550"/>
    <cellStyle name="Entrada 2 4 4 5 2 7" xfId="39276"/>
    <cellStyle name="Entrada 2 4 4 5 2 8" xfId="40910"/>
    <cellStyle name="Entrada 2 4 4 5 3" xfId="12110"/>
    <cellStyle name="Entrada 2 4 4 5 4" xfId="19113"/>
    <cellStyle name="Entrada 2 4 4 5 5" xfId="24669"/>
    <cellStyle name="Entrada 2 4 4 5 6" xfId="22535"/>
    <cellStyle name="Entrada 2 4 4 5 7" xfId="26033"/>
    <cellStyle name="Entrada 2 4 4 5 8" xfId="33833"/>
    <cellStyle name="Entrada 2 4 4 5 9" xfId="37395"/>
    <cellStyle name="Entrada 2 4 4 6" xfId="3058"/>
    <cellStyle name="Entrada 2 4 4 6 2" xfId="5831"/>
    <cellStyle name="Entrada 2 4 4 6 2 2" xfId="14985"/>
    <cellStyle name="Entrada 2 4 4 6 2 3" xfId="21981"/>
    <cellStyle name="Entrada 2 4 4 6 2 4" xfId="9932"/>
    <cellStyle name="Entrada 2 4 4 6 2 5" xfId="32876"/>
    <cellStyle name="Entrada 2 4 4 6 2 6" xfId="36551"/>
    <cellStyle name="Entrada 2 4 4 6 2 7" xfId="39277"/>
    <cellStyle name="Entrada 2 4 4 6 2 8" xfId="40911"/>
    <cellStyle name="Entrada 2 4 4 6 3" xfId="12212"/>
    <cellStyle name="Entrada 2 4 4 6 4" xfId="19215"/>
    <cellStyle name="Entrada 2 4 4 6 5" xfId="24700"/>
    <cellStyle name="Entrada 2 4 4 6 6" xfId="18175"/>
    <cellStyle name="Entrada 2 4 4 6 7" xfId="29806"/>
    <cellStyle name="Entrada 2 4 4 6 8" xfId="33783"/>
    <cellStyle name="Entrada 2 4 4 6 9" xfId="37345"/>
    <cellStyle name="Entrada 2 4 4 7" xfId="5826"/>
    <cellStyle name="Entrada 2 4 4 7 2" xfId="14980"/>
    <cellStyle name="Entrada 2 4 4 7 3" xfId="21976"/>
    <cellStyle name="Entrada 2 4 4 7 4" xfId="18125"/>
    <cellStyle name="Entrada 2 4 4 7 5" xfId="32871"/>
    <cellStyle name="Entrada 2 4 4 7 6" xfId="36546"/>
    <cellStyle name="Entrada 2 4 4 7 7" xfId="39272"/>
    <cellStyle name="Entrada 2 4 4 7 8" xfId="40906"/>
    <cellStyle name="Entrada 2 4 4 8" xfId="10949"/>
    <cellStyle name="Entrada 2 4 4 9" xfId="9608"/>
    <cellStyle name="Entrada 2 4 5" xfId="2322"/>
    <cellStyle name="Entrada 2 4 5 10" xfId="23303"/>
    <cellStyle name="Entrada 2 4 5 11" xfId="26132"/>
    <cellStyle name="Entrada 2 4 5 12" xfId="30162"/>
    <cellStyle name="Entrada 2 4 5 13" xfId="31473"/>
    <cellStyle name="Entrada 2 4 5 14" xfId="35177"/>
    <cellStyle name="Entrada 2 4 5 2" xfId="2722"/>
    <cellStyle name="Entrada 2 4 5 2 2" xfId="5833"/>
    <cellStyle name="Entrada 2 4 5 2 2 2" xfId="14987"/>
    <cellStyle name="Entrada 2 4 5 2 2 3" xfId="21983"/>
    <cellStyle name="Entrada 2 4 5 2 2 4" xfId="10721"/>
    <cellStyle name="Entrada 2 4 5 2 2 5" xfId="32878"/>
    <cellStyle name="Entrada 2 4 5 2 2 6" xfId="36553"/>
    <cellStyle name="Entrada 2 4 5 2 2 7" xfId="39279"/>
    <cellStyle name="Entrada 2 4 5 2 2 8" xfId="40913"/>
    <cellStyle name="Entrada 2 4 5 2 3" xfId="11876"/>
    <cellStyle name="Entrada 2 4 5 2 4" xfId="18879"/>
    <cellStyle name="Entrada 2 4 5 2 5" xfId="24385"/>
    <cellStyle name="Entrada 2 4 5 2 6" xfId="22641"/>
    <cellStyle name="Entrada 2 4 5 2 7" xfId="26508"/>
    <cellStyle name="Entrada 2 4 5 2 8" xfId="31095"/>
    <cellStyle name="Entrada 2 4 5 2 9" xfId="31312"/>
    <cellStyle name="Entrada 2 4 5 3" xfId="4004"/>
    <cellStyle name="Entrada 2 4 5 3 2" xfId="5834"/>
    <cellStyle name="Entrada 2 4 5 3 2 2" xfId="14988"/>
    <cellStyle name="Entrada 2 4 5 3 2 3" xfId="21984"/>
    <cellStyle name="Entrada 2 4 5 3 2 4" xfId="27114"/>
    <cellStyle name="Entrada 2 4 5 3 2 5" xfId="32879"/>
    <cellStyle name="Entrada 2 4 5 3 2 6" xfId="36554"/>
    <cellStyle name="Entrada 2 4 5 3 2 7" xfId="39280"/>
    <cellStyle name="Entrada 2 4 5 3 2 8" xfId="40914"/>
    <cellStyle name="Entrada 2 4 5 3 3" xfId="13158"/>
    <cellStyle name="Entrada 2 4 5 3 4" xfId="20156"/>
    <cellStyle name="Entrada 2 4 5 3 5" xfId="17855"/>
    <cellStyle name="Entrada 2 4 5 3 6" xfId="22904"/>
    <cellStyle name="Entrada 2 4 5 3 7" xfId="25611"/>
    <cellStyle name="Entrada 2 4 5 3 8" xfId="25954"/>
    <cellStyle name="Entrada 2 4 5 3 9" xfId="31033"/>
    <cellStyle name="Entrada 2 4 5 4" xfId="4442"/>
    <cellStyle name="Entrada 2 4 5 4 2" xfId="5835"/>
    <cellStyle name="Entrada 2 4 5 4 2 2" xfId="14989"/>
    <cellStyle name="Entrada 2 4 5 4 2 3" xfId="21985"/>
    <cellStyle name="Entrada 2 4 5 4 2 4" xfId="22813"/>
    <cellStyle name="Entrada 2 4 5 4 2 5" xfId="32880"/>
    <cellStyle name="Entrada 2 4 5 4 2 6" xfId="36555"/>
    <cellStyle name="Entrada 2 4 5 4 2 7" xfId="39281"/>
    <cellStyle name="Entrada 2 4 5 4 2 8" xfId="40915"/>
    <cellStyle name="Entrada 2 4 5 4 3" xfId="13596"/>
    <cellStyle name="Entrada 2 4 5 4 4" xfId="20594"/>
    <cellStyle name="Entrada 2 4 5 4 5" xfId="24239"/>
    <cellStyle name="Entrada 2 4 5 4 6" xfId="17341"/>
    <cellStyle name="Entrada 2 4 5 4 7" xfId="23181"/>
    <cellStyle name="Entrada 2 4 5 4 8" xfId="31763"/>
    <cellStyle name="Entrada 2 4 5 4 9" xfId="35443"/>
    <cellStyle name="Entrada 2 4 5 5" xfId="4696"/>
    <cellStyle name="Entrada 2 4 5 5 2" xfId="5836"/>
    <cellStyle name="Entrada 2 4 5 5 2 2" xfId="14990"/>
    <cellStyle name="Entrada 2 4 5 5 2 3" xfId="21986"/>
    <cellStyle name="Entrada 2 4 5 5 2 4" xfId="27115"/>
    <cellStyle name="Entrada 2 4 5 5 2 5" xfId="32881"/>
    <cellStyle name="Entrada 2 4 5 5 2 6" xfId="36556"/>
    <cellStyle name="Entrada 2 4 5 5 2 7" xfId="39282"/>
    <cellStyle name="Entrada 2 4 5 5 2 8" xfId="40916"/>
    <cellStyle name="Entrada 2 4 5 5 3" xfId="13850"/>
    <cellStyle name="Entrada 2 4 5 5 4" xfId="20848"/>
    <cellStyle name="Entrada 2 4 5 5 5" xfId="27488"/>
    <cellStyle name="Entrada 2 4 5 5 6" xfId="17442"/>
    <cellStyle name="Entrada 2 4 5 5 7" xfId="17481"/>
    <cellStyle name="Entrada 2 4 5 5 8" xfId="32176"/>
    <cellStyle name="Entrada 2 4 5 5 9" xfId="35851"/>
    <cellStyle name="Entrada 2 4 5 6" xfId="4942"/>
    <cellStyle name="Entrada 2 4 5 6 2" xfId="5837"/>
    <cellStyle name="Entrada 2 4 5 6 2 2" xfId="14991"/>
    <cellStyle name="Entrada 2 4 5 6 2 3" xfId="21987"/>
    <cellStyle name="Entrada 2 4 5 6 2 4" xfId="27116"/>
    <cellStyle name="Entrada 2 4 5 6 2 5" xfId="32882"/>
    <cellStyle name="Entrada 2 4 5 6 2 6" xfId="36557"/>
    <cellStyle name="Entrada 2 4 5 6 2 7" xfId="39283"/>
    <cellStyle name="Entrada 2 4 5 6 2 8" xfId="40917"/>
    <cellStyle name="Entrada 2 4 5 6 3" xfId="14096"/>
    <cellStyle name="Entrada 2 4 5 6 4" xfId="21094"/>
    <cellStyle name="Entrada 2 4 5 6 5" xfId="22787"/>
    <cellStyle name="Entrada 2 4 5 6 6" xfId="22718"/>
    <cellStyle name="Entrada 2 4 5 6 7" xfId="31988"/>
    <cellStyle name="Entrada 2 4 5 6 8" xfId="35666"/>
    <cellStyle name="Entrada 2 4 5 6 9" xfId="38577"/>
    <cellStyle name="Entrada 2 4 5 7" xfId="5832"/>
    <cellStyle name="Entrada 2 4 5 7 2" xfId="14986"/>
    <cellStyle name="Entrada 2 4 5 7 3" xfId="21982"/>
    <cellStyle name="Entrada 2 4 5 7 4" xfId="27110"/>
    <cellStyle name="Entrada 2 4 5 7 5" xfId="32877"/>
    <cellStyle name="Entrada 2 4 5 7 6" xfId="36552"/>
    <cellStyle name="Entrada 2 4 5 7 7" xfId="39278"/>
    <cellStyle name="Entrada 2 4 5 7 8" xfId="40912"/>
    <cellStyle name="Entrada 2 4 5 8" xfId="11476"/>
    <cellStyle name="Entrada 2 4 5 9" xfId="18479"/>
    <cellStyle name="Entrada 2 4 6" xfId="1630"/>
    <cellStyle name="Entrada 2 4 6 10" xfId="25970"/>
    <cellStyle name="Entrada 2 4 6 11" xfId="31007"/>
    <cellStyle name="Entrada 2 4 6 12" xfId="34929"/>
    <cellStyle name="Entrada 2 4 6 13" xfId="38392"/>
    <cellStyle name="Entrada 2 4 6 2" xfId="3286"/>
    <cellStyle name="Entrada 2 4 6 2 2" xfId="5839"/>
    <cellStyle name="Entrada 2 4 6 2 2 2" xfId="14993"/>
    <cellStyle name="Entrada 2 4 6 2 2 3" xfId="21989"/>
    <cellStyle name="Entrada 2 4 6 2 2 4" xfId="28923"/>
    <cellStyle name="Entrada 2 4 6 2 2 5" xfId="32884"/>
    <cellStyle name="Entrada 2 4 6 2 2 6" xfId="36559"/>
    <cellStyle name="Entrada 2 4 6 2 2 7" xfId="39285"/>
    <cellStyle name="Entrada 2 4 6 2 2 8" xfId="40919"/>
    <cellStyle name="Entrada 2 4 6 2 3" xfId="12440"/>
    <cellStyle name="Entrada 2 4 6 2 4" xfId="19442"/>
    <cellStyle name="Entrada 2 4 6 2 5" xfId="28184"/>
    <cellStyle name="Entrada 2 4 6 2 6" xfId="28503"/>
    <cellStyle name="Entrada 2 4 6 2 7" xfId="28108"/>
    <cellStyle name="Entrada 2 4 6 2 8" xfId="29667"/>
    <cellStyle name="Entrada 2 4 6 2 9" xfId="35555"/>
    <cellStyle name="Entrada 2 4 6 3" xfId="2841"/>
    <cellStyle name="Entrada 2 4 6 3 2" xfId="5840"/>
    <cellStyle name="Entrada 2 4 6 3 2 2" xfId="14994"/>
    <cellStyle name="Entrada 2 4 6 3 2 3" xfId="21990"/>
    <cellStyle name="Entrada 2 4 6 3 2 4" xfId="24887"/>
    <cellStyle name="Entrada 2 4 6 3 2 5" xfId="32885"/>
    <cellStyle name="Entrada 2 4 6 3 2 6" xfId="36560"/>
    <cellStyle name="Entrada 2 4 6 3 2 7" xfId="39286"/>
    <cellStyle name="Entrada 2 4 6 3 2 8" xfId="40920"/>
    <cellStyle name="Entrada 2 4 6 3 3" xfId="11995"/>
    <cellStyle name="Entrada 2 4 6 3 4" xfId="18998"/>
    <cellStyle name="Entrada 2 4 6 3 5" xfId="17745"/>
    <cellStyle name="Entrada 2 4 6 3 6" xfId="26359"/>
    <cellStyle name="Entrada 2 4 6 3 7" xfId="29913"/>
    <cellStyle name="Entrada 2 4 6 3 8" xfId="33890"/>
    <cellStyle name="Entrada 2 4 6 3 9" xfId="37452"/>
    <cellStyle name="Entrada 2 4 6 4" xfId="2917"/>
    <cellStyle name="Entrada 2 4 6 4 2" xfId="5841"/>
    <cellStyle name="Entrada 2 4 6 4 2 2" xfId="14995"/>
    <cellStyle name="Entrada 2 4 6 4 2 3" xfId="21991"/>
    <cellStyle name="Entrada 2 4 6 4 2 4" xfId="27121"/>
    <cellStyle name="Entrada 2 4 6 4 2 5" xfId="32886"/>
    <cellStyle name="Entrada 2 4 6 4 2 6" xfId="36561"/>
    <cellStyle name="Entrada 2 4 6 4 2 7" xfId="39287"/>
    <cellStyle name="Entrada 2 4 6 4 2 8" xfId="40921"/>
    <cellStyle name="Entrada 2 4 6 4 3" xfId="12071"/>
    <cellStyle name="Entrada 2 4 6 4 4" xfId="19074"/>
    <cellStyle name="Entrada 2 4 6 4 5" xfId="28331"/>
    <cellStyle name="Entrada 2 4 6 4 6" xfId="28769"/>
    <cellStyle name="Entrada 2 4 6 4 7" xfId="17662"/>
    <cellStyle name="Entrada 2 4 6 4 8" xfId="33851"/>
    <cellStyle name="Entrada 2 4 6 4 9" xfId="37413"/>
    <cellStyle name="Entrada 2 4 6 5" xfId="3143"/>
    <cellStyle name="Entrada 2 4 6 5 2" xfId="5842"/>
    <cellStyle name="Entrada 2 4 6 5 2 2" xfId="14996"/>
    <cellStyle name="Entrada 2 4 6 5 2 3" xfId="21992"/>
    <cellStyle name="Entrada 2 4 6 5 2 4" xfId="24886"/>
    <cellStyle name="Entrada 2 4 6 5 2 5" xfId="32887"/>
    <cellStyle name="Entrada 2 4 6 5 2 6" xfId="36562"/>
    <cellStyle name="Entrada 2 4 6 5 2 7" xfId="39288"/>
    <cellStyle name="Entrada 2 4 6 5 2 8" xfId="40922"/>
    <cellStyle name="Entrada 2 4 6 5 3" xfId="12297"/>
    <cellStyle name="Entrada 2 4 6 5 4" xfId="19300"/>
    <cellStyle name="Entrada 2 4 6 5 5" xfId="28253"/>
    <cellStyle name="Entrada 2 4 6 5 6" xfId="25463"/>
    <cellStyle name="Entrada 2 4 6 5 7" xfId="29769"/>
    <cellStyle name="Entrada 2 4 6 5 8" xfId="31907"/>
    <cellStyle name="Entrada 2 4 6 5 9" xfId="25803"/>
    <cellStyle name="Entrada 2 4 6 6" xfId="5838"/>
    <cellStyle name="Entrada 2 4 6 6 2" xfId="14992"/>
    <cellStyle name="Entrada 2 4 6 6 3" xfId="21988"/>
    <cellStyle name="Entrada 2 4 6 6 4" xfId="24889"/>
    <cellStyle name="Entrada 2 4 6 6 5" xfId="32883"/>
    <cellStyle name="Entrada 2 4 6 6 6" xfId="36558"/>
    <cellStyle name="Entrada 2 4 6 6 7" xfId="39284"/>
    <cellStyle name="Entrada 2 4 6 6 8" xfId="40918"/>
    <cellStyle name="Entrada 2 4 6 7" xfId="10784"/>
    <cellStyle name="Entrada 2 4 6 8" xfId="16494"/>
    <cellStyle name="Entrada 2 4 6 9" xfId="17364"/>
    <cellStyle name="Entrada 2 4 7" xfId="2458"/>
    <cellStyle name="Entrada 2 4 7 2" xfId="5843"/>
    <cellStyle name="Entrada 2 4 7 2 2" xfId="14997"/>
    <cellStyle name="Entrada 2 4 7 2 3" xfId="21993"/>
    <cellStyle name="Entrada 2 4 7 2 4" xfId="9368"/>
    <cellStyle name="Entrada 2 4 7 2 5" xfId="32888"/>
    <cellStyle name="Entrada 2 4 7 2 6" xfId="36563"/>
    <cellStyle name="Entrada 2 4 7 2 7" xfId="39289"/>
    <cellStyle name="Entrada 2 4 7 2 8" xfId="40923"/>
    <cellStyle name="Entrada 2 4 7 3" xfId="11612"/>
    <cellStyle name="Entrada 2 4 7 4" xfId="18615"/>
    <cellStyle name="Entrada 2 4 7 5" xfId="22961"/>
    <cellStyle name="Entrada 2 4 7 6" xfId="26199"/>
    <cellStyle name="Entrada 2 4 7 7" xfId="30103"/>
    <cellStyle name="Entrada 2 4 7 8" xfId="28809"/>
    <cellStyle name="Entrada 2 4 7 9" xfId="34813"/>
    <cellStyle name="Entrada 2 4 8" xfId="2936"/>
    <cellStyle name="Entrada 2 4 8 2" xfId="5844"/>
    <cellStyle name="Entrada 2 4 8 2 2" xfId="14998"/>
    <cellStyle name="Entrada 2 4 8 2 3" xfId="21994"/>
    <cellStyle name="Entrada 2 4 8 2 4" xfId="27120"/>
    <cellStyle name="Entrada 2 4 8 2 5" xfId="32889"/>
    <cellStyle name="Entrada 2 4 8 2 6" xfId="36564"/>
    <cellStyle name="Entrada 2 4 8 2 7" xfId="39290"/>
    <cellStyle name="Entrada 2 4 8 2 8" xfId="40924"/>
    <cellStyle name="Entrada 2 4 8 3" xfId="12090"/>
    <cellStyle name="Entrada 2 4 8 4" xfId="19093"/>
    <cellStyle name="Entrada 2 4 8 5" xfId="28321"/>
    <cellStyle name="Entrada 2 4 8 6" xfId="22909"/>
    <cellStyle name="Entrada 2 4 8 7" xfId="29866"/>
    <cellStyle name="Entrada 2 4 8 8" xfId="33843"/>
    <cellStyle name="Entrada 2 4 8 9" xfId="37405"/>
    <cellStyle name="Entrada 2 4 9" xfId="3098"/>
    <cellStyle name="Entrada 2 4 9 2" xfId="5845"/>
    <cellStyle name="Entrada 2 4 9 2 2" xfId="14999"/>
    <cellStyle name="Entrada 2 4 9 2 3" xfId="21995"/>
    <cellStyle name="Entrada 2 4 9 2 4" xfId="22810"/>
    <cellStyle name="Entrada 2 4 9 2 5" xfId="32890"/>
    <cellStyle name="Entrada 2 4 9 2 6" xfId="36565"/>
    <cellStyle name="Entrada 2 4 9 2 7" xfId="39291"/>
    <cellStyle name="Entrada 2 4 9 2 8" xfId="40925"/>
    <cellStyle name="Entrada 2 4 9 3" xfId="12252"/>
    <cellStyle name="Entrada 2 4 9 4" xfId="19255"/>
    <cellStyle name="Entrada 2 4 9 5" xfId="28274"/>
    <cellStyle name="Entrada 2 4 9 6" xfId="26423"/>
    <cellStyle name="Entrada 2 4 9 7" xfId="28796"/>
    <cellStyle name="Entrada 2 4 9 8" xfId="22522"/>
    <cellStyle name="Entrada 2 4 9 9" xfId="31889"/>
    <cellStyle name="Entrada 2 5" xfId="1141"/>
    <cellStyle name="Entrada 2 5 10" xfId="3161"/>
    <cellStyle name="Entrada 2 5 10 2" xfId="5846"/>
    <cellStyle name="Entrada 2 5 10 2 2" xfId="15000"/>
    <cellStyle name="Entrada 2 5 10 2 3" xfId="21996"/>
    <cellStyle name="Entrada 2 5 10 2 4" xfId="9307"/>
    <cellStyle name="Entrada 2 5 10 2 5" xfId="32891"/>
    <cellStyle name="Entrada 2 5 10 2 6" xfId="36566"/>
    <cellStyle name="Entrada 2 5 10 2 7" xfId="39292"/>
    <cellStyle name="Entrada 2 5 10 2 8" xfId="40926"/>
    <cellStyle name="Entrada 2 5 10 3" xfId="12315"/>
    <cellStyle name="Entrada 2 5 10 4" xfId="19318"/>
    <cellStyle name="Entrada 2 5 10 5" xfId="29513"/>
    <cellStyle name="Entrada 2 5 10 6" xfId="23156"/>
    <cellStyle name="Entrada 2 5 10 7" xfId="9993"/>
    <cellStyle name="Entrada 2 5 10 8" xfId="31578"/>
    <cellStyle name="Entrada 2 5 10 9" xfId="35293"/>
    <cellStyle name="Entrada 2 5 11" xfId="2222"/>
    <cellStyle name="Entrada 2 5 11 2" xfId="5847"/>
    <cellStyle name="Entrada 2 5 11 2 2" xfId="15001"/>
    <cellStyle name="Entrada 2 5 11 2 3" xfId="21997"/>
    <cellStyle name="Entrada 2 5 11 2 4" xfId="24299"/>
    <cellStyle name="Entrada 2 5 11 2 5" xfId="32892"/>
    <cellStyle name="Entrada 2 5 11 2 6" xfId="36567"/>
    <cellStyle name="Entrada 2 5 11 2 7" xfId="39293"/>
    <cellStyle name="Entrada 2 5 11 2 8" xfId="40927"/>
    <cellStyle name="Entrada 2 5 11 3" xfId="11376"/>
    <cellStyle name="Entrada 2 5 11 4" xfId="18379"/>
    <cellStyle name="Entrada 2 5 11 5" xfId="19609"/>
    <cellStyle name="Entrada 2 5 11 6" xfId="26099"/>
    <cellStyle name="Entrada 2 5 11 7" xfId="25685"/>
    <cellStyle name="Entrada 2 5 11 8" xfId="34189"/>
    <cellStyle name="Entrada 2 5 11 9" xfId="37751"/>
    <cellStyle name="Entrada 2 5 12" xfId="10295"/>
    <cellStyle name="Entrada 2 5 13" xfId="17276"/>
    <cellStyle name="Entrada 2 5 14" xfId="18046"/>
    <cellStyle name="Entrada 2 5 15" xfId="19462"/>
    <cellStyle name="Entrada 2 5 16" xfId="26069"/>
    <cellStyle name="Entrada 2 5 17" xfId="30243"/>
    <cellStyle name="Entrada 2 5 18" xfId="40301"/>
    <cellStyle name="Entrada 2 5 2" xfId="2345"/>
    <cellStyle name="Entrada 2 5 2 10" xfId="25453"/>
    <cellStyle name="Entrada 2 5 2 11" xfId="23187"/>
    <cellStyle name="Entrada 2 5 2 12" xfId="29100"/>
    <cellStyle name="Entrada 2 5 2 13" xfId="34134"/>
    <cellStyle name="Entrada 2 5 2 14" xfId="37696"/>
    <cellStyle name="Entrada 2 5 2 2" xfId="2745"/>
    <cellStyle name="Entrada 2 5 2 2 2" xfId="5849"/>
    <cellStyle name="Entrada 2 5 2 2 2 2" xfId="15003"/>
    <cellStyle name="Entrada 2 5 2 2 2 3" xfId="21999"/>
    <cellStyle name="Entrada 2 5 2 2 2 4" xfId="27119"/>
    <cellStyle name="Entrada 2 5 2 2 2 5" xfId="32894"/>
    <cellStyle name="Entrada 2 5 2 2 2 6" xfId="36569"/>
    <cellStyle name="Entrada 2 5 2 2 2 7" xfId="39295"/>
    <cellStyle name="Entrada 2 5 2 2 2 8" xfId="40929"/>
    <cellStyle name="Entrada 2 5 2 2 3" xfId="11899"/>
    <cellStyle name="Entrada 2 5 2 2 4" xfId="18902"/>
    <cellStyle name="Entrada 2 5 2 2 5" xfId="24386"/>
    <cellStyle name="Entrada 2 5 2 2 6" xfId="22597"/>
    <cellStyle name="Entrada 2 5 2 2 7" xfId="22915"/>
    <cellStyle name="Entrada 2 5 2 2 8" xfId="33937"/>
    <cellStyle name="Entrada 2 5 2 2 9" xfId="37499"/>
    <cellStyle name="Entrada 2 5 2 3" xfId="4027"/>
    <cellStyle name="Entrada 2 5 2 3 2" xfId="5850"/>
    <cellStyle name="Entrada 2 5 2 3 2 2" xfId="15004"/>
    <cellStyle name="Entrada 2 5 2 3 2 3" xfId="22000"/>
    <cellStyle name="Entrada 2 5 2 3 2 4" xfId="24051"/>
    <cellStyle name="Entrada 2 5 2 3 2 5" xfId="32895"/>
    <cellStyle name="Entrada 2 5 2 3 2 6" xfId="36570"/>
    <cellStyle name="Entrada 2 5 2 3 2 7" xfId="39296"/>
    <cellStyle name="Entrada 2 5 2 3 2 8" xfId="40930"/>
    <cellStyle name="Entrada 2 5 2 3 3" xfId="13181"/>
    <cellStyle name="Entrada 2 5 2 3 4" xfId="20179"/>
    <cellStyle name="Entrada 2 5 2 3 5" xfId="27817"/>
    <cellStyle name="Entrada 2 5 2 3 6" xfId="19387"/>
    <cellStyle name="Entrada 2 5 2 3 7" xfId="25216"/>
    <cellStyle name="Entrada 2 5 2 3 8" xfId="31849"/>
    <cellStyle name="Entrada 2 5 2 3 9" xfId="35503"/>
    <cellStyle name="Entrada 2 5 2 4" xfId="4465"/>
    <cellStyle name="Entrada 2 5 2 4 2" xfId="5851"/>
    <cellStyle name="Entrada 2 5 2 4 2 2" xfId="15005"/>
    <cellStyle name="Entrada 2 5 2 4 2 3" xfId="22001"/>
    <cellStyle name="Entrada 2 5 2 4 2 4" xfId="27123"/>
    <cellStyle name="Entrada 2 5 2 4 2 5" xfId="32896"/>
    <cellStyle name="Entrada 2 5 2 4 2 6" xfId="36571"/>
    <cellStyle name="Entrada 2 5 2 4 2 7" xfId="39297"/>
    <cellStyle name="Entrada 2 5 2 4 2 8" xfId="40931"/>
    <cellStyle name="Entrada 2 5 2 4 3" xfId="13619"/>
    <cellStyle name="Entrada 2 5 2 4 4" xfId="20617"/>
    <cellStyle name="Entrada 2 5 2 4 5" xfId="27603"/>
    <cellStyle name="Entrada 2 5 2 4 6" xfId="26695"/>
    <cellStyle name="Entrada 2 5 2 4 7" xfId="25514"/>
    <cellStyle name="Entrada 2 5 2 4 8" xfId="25434"/>
    <cellStyle name="Entrada 2 5 2 4 9" xfId="35044"/>
    <cellStyle name="Entrada 2 5 2 5" xfId="4719"/>
    <cellStyle name="Entrada 2 5 2 5 2" xfId="5852"/>
    <cellStyle name="Entrada 2 5 2 5 2 2" xfId="15006"/>
    <cellStyle name="Entrada 2 5 2 5 2 3" xfId="22002"/>
    <cellStyle name="Entrada 2 5 2 5 2 4" xfId="24050"/>
    <cellStyle name="Entrada 2 5 2 5 2 5" xfId="32897"/>
    <cellStyle name="Entrada 2 5 2 5 2 6" xfId="36572"/>
    <cellStyle name="Entrada 2 5 2 5 2 7" xfId="39298"/>
    <cellStyle name="Entrada 2 5 2 5 2 8" xfId="40932"/>
    <cellStyle name="Entrada 2 5 2 5 3" xfId="13873"/>
    <cellStyle name="Entrada 2 5 2 5 4" xfId="20871"/>
    <cellStyle name="Entrada 2 5 2 5 5" xfId="27478"/>
    <cellStyle name="Entrada 2 5 2 5 6" xfId="28933"/>
    <cellStyle name="Entrada 2 5 2 5 7" xfId="19736"/>
    <cellStyle name="Entrada 2 5 2 5 8" xfId="32165"/>
    <cellStyle name="Entrada 2 5 2 5 9" xfId="35840"/>
    <cellStyle name="Entrada 2 5 2 6" xfId="4965"/>
    <cellStyle name="Entrada 2 5 2 6 2" xfId="5853"/>
    <cellStyle name="Entrada 2 5 2 6 2 2" xfId="15007"/>
    <cellStyle name="Entrada 2 5 2 6 2 3" xfId="22003"/>
    <cellStyle name="Entrada 2 5 2 6 2 4" xfId="27124"/>
    <cellStyle name="Entrada 2 5 2 6 2 5" xfId="32898"/>
    <cellStyle name="Entrada 2 5 2 6 2 6" xfId="36573"/>
    <cellStyle name="Entrada 2 5 2 6 2 7" xfId="39299"/>
    <cellStyle name="Entrada 2 5 2 6 2 8" xfId="40933"/>
    <cellStyle name="Entrada 2 5 2 6 3" xfId="14119"/>
    <cellStyle name="Entrada 2 5 2 6 4" xfId="21117"/>
    <cellStyle name="Entrada 2 5 2 6 5" xfId="19536"/>
    <cellStyle name="Entrada 2 5 2 6 6" xfId="28867"/>
    <cellStyle name="Entrada 2 5 2 6 7" xfId="32011"/>
    <cellStyle name="Entrada 2 5 2 6 8" xfId="35689"/>
    <cellStyle name="Entrada 2 5 2 6 9" xfId="38600"/>
    <cellStyle name="Entrada 2 5 2 7" xfId="5848"/>
    <cellStyle name="Entrada 2 5 2 7 2" xfId="15002"/>
    <cellStyle name="Entrada 2 5 2 7 3" xfId="21998"/>
    <cellStyle name="Entrada 2 5 2 7 4" xfId="27122"/>
    <cellStyle name="Entrada 2 5 2 7 5" xfId="32893"/>
    <cellStyle name="Entrada 2 5 2 7 6" xfId="36568"/>
    <cellStyle name="Entrada 2 5 2 7 7" xfId="39294"/>
    <cellStyle name="Entrada 2 5 2 7 8" xfId="40928"/>
    <cellStyle name="Entrada 2 5 2 8" xfId="11499"/>
    <cellStyle name="Entrada 2 5 2 9" xfId="18502"/>
    <cellStyle name="Entrada 2 5 3" xfId="2373"/>
    <cellStyle name="Entrada 2 5 3 10" xfId="18052"/>
    <cellStyle name="Entrada 2 5 3 11" xfId="17219"/>
    <cellStyle name="Entrada 2 5 3 12" xfId="18186"/>
    <cellStyle name="Entrada 2 5 3 13" xfId="31074"/>
    <cellStyle name="Entrada 2 5 3 14" xfId="34954"/>
    <cellStyle name="Entrada 2 5 3 2" xfId="2773"/>
    <cellStyle name="Entrada 2 5 3 2 2" xfId="5855"/>
    <cellStyle name="Entrada 2 5 3 2 2 2" xfId="15009"/>
    <cellStyle name="Entrada 2 5 3 2 2 3" xfId="22005"/>
    <cellStyle name="Entrada 2 5 3 2 2 4" xfId="27125"/>
    <cellStyle name="Entrada 2 5 3 2 2 5" xfId="32900"/>
    <cellStyle name="Entrada 2 5 3 2 2 6" xfId="36575"/>
    <cellStyle name="Entrada 2 5 3 2 2 7" xfId="39301"/>
    <cellStyle name="Entrada 2 5 3 2 2 8" xfId="40935"/>
    <cellStyle name="Entrada 2 5 3 2 3" xfId="11927"/>
    <cellStyle name="Entrada 2 5 3 2 4" xfId="18930"/>
    <cellStyle name="Entrada 2 5 3 2 5" xfId="28393"/>
    <cellStyle name="Entrada 2 5 3 2 6" xfId="24561"/>
    <cellStyle name="Entrada 2 5 3 2 7" xfId="25081"/>
    <cellStyle name="Entrada 2 5 3 2 8" xfId="31532"/>
    <cellStyle name="Entrada 2 5 3 2 9" xfId="35242"/>
    <cellStyle name="Entrada 2 5 3 3" xfId="4055"/>
    <cellStyle name="Entrada 2 5 3 3 2" xfId="5856"/>
    <cellStyle name="Entrada 2 5 3 3 2 2" xfId="15010"/>
    <cellStyle name="Entrada 2 5 3 3 2 3" xfId="22006"/>
    <cellStyle name="Entrada 2 5 3 3 2 4" xfId="27118"/>
    <cellStyle name="Entrada 2 5 3 3 2 5" xfId="32901"/>
    <cellStyle name="Entrada 2 5 3 3 2 6" xfId="36576"/>
    <cellStyle name="Entrada 2 5 3 3 2 7" xfId="39302"/>
    <cellStyle name="Entrada 2 5 3 3 2 8" xfId="40936"/>
    <cellStyle name="Entrada 2 5 3 3 3" xfId="13209"/>
    <cellStyle name="Entrada 2 5 3 3 4" xfId="20207"/>
    <cellStyle name="Entrada 2 5 3 3 5" xfId="25289"/>
    <cellStyle name="Entrada 2 5 3 3 6" xfId="29205"/>
    <cellStyle name="Entrada 2 5 3 3 7" xfId="17645"/>
    <cellStyle name="Entrada 2 5 3 3 8" xfId="17482"/>
    <cellStyle name="Entrada 2 5 3 3 9" xfId="35027"/>
    <cellStyle name="Entrada 2 5 3 4" xfId="4493"/>
    <cellStyle name="Entrada 2 5 3 4 2" xfId="5857"/>
    <cellStyle name="Entrada 2 5 3 4 2 2" xfId="15011"/>
    <cellStyle name="Entrada 2 5 3 4 2 3" xfId="22007"/>
    <cellStyle name="Entrada 2 5 3 4 2 4" xfId="24881"/>
    <cellStyle name="Entrada 2 5 3 4 2 5" xfId="32902"/>
    <cellStyle name="Entrada 2 5 3 4 2 6" xfId="36577"/>
    <cellStyle name="Entrada 2 5 3 4 2 7" xfId="39303"/>
    <cellStyle name="Entrada 2 5 3 4 2 8" xfId="40937"/>
    <cellStyle name="Entrada 2 5 3 4 3" xfId="13647"/>
    <cellStyle name="Entrada 2 5 3 4 4" xfId="20645"/>
    <cellStyle name="Entrada 2 5 3 4 5" xfId="24754"/>
    <cellStyle name="Entrada 2 5 3 4 6" xfId="25359"/>
    <cellStyle name="Entrada 2 5 3 4 7" xfId="18363"/>
    <cellStyle name="Entrada 2 5 3 4 8" xfId="32268"/>
    <cellStyle name="Entrada 2 5 3 4 9" xfId="35943"/>
    <cellStyle name="Entrada 2 5 3 5" xfId="4747"/>
    <cellStyle name="Entrada 2 5 3 5 2" xfId="5858"/>
    <cellStyle name="Entrada 2 5 3 5 2 2" xfId="15012"/>
    <cellStyle name="Entrada 2 5 3 5 2 3" xfId="22008"/>
    <cellStyle name="Entrada 2 5 3 5 2 4" xfId="27126"/>
    <cellStyle name="Entrada 2 5 3 5 2 5" xfId="32903"/>
    <cellStyle name="Entrada 2 5 3 5 2 6" xfId="36578"/>
    <cellStyle name="Entrada 2 5 3 5 2 7" xfId="39304"/>
    <cellStyle name="Entrada 2 5 3 5 2 8" xfId="40938"/>
    <cellStyle name="Entrada 2 5 3 5 3" xfId="13901"/>
    <cellStyle name="Entrada 2 5 3 5 4" xfId="20899"/>
    <cellStyle name="Entrada 2 5 3 5 5" xfId="27464"/>
    <cellStyle name="Entrada 2 5 3 5 6" xfId="17342"/>
    <cellStyle name="Entrada 2 5 3 5 7" xfId="19571"/>
    <cellStyle name="Entrada 2 5 3 5 8" xfId="32152"/>
    <cellStyle name="Entrada 2 5 3 5 9" xfId="35827"/>
    <cellStyle name="Entrada 2 5 3 6" xfId="4993"/>
    <cellStyle name="Entrada 2 5 3 6 2" xfId="5859"/>
    <cellStyle name="Entrada 2 5 3 6 2 2" xfId="15013"/>
    <cellStyle name="Entrada 2 5 3 6 2 3" xfId="22009"/>
    <cellStyle name="Entrada 2 5 3 6 2 4" xfId="27127"/>
    <cellStyle name="Entrada 2 5 3 6 2 5" xfId="32904"/>
    <cellStyle name="Entrada 2 5 3 6 2 6" xfId="36579"/>
    <cellStyle name="Entrada 2 5 3 6 2 7" xfId="39305"/>
    <cellStyle name="Entrada 2 5 3 6 2 8" xfId="40939"/>
    <cellStyle name="Entrada 2 5 3 6 3" xfId="14147"/>
    <cellStyle name="Entrada 2 5 3 6 4" xfId="21145"/>
    <cellStyle name="Entrada 2 5 3 6 5" xfId="27339"/>
    <cellStyle name="Entrada 2 5 3 6 6" xfId="19518"/>
    <cellStyle name="Entrada 2 5 3 6 7" xfId="32039"/>
    <cellStyle name="Entrada 2 5 3 6 8" xfId="35717"/>
    <cellStyle name="Entrada 2 5 3 6 9" xfId="38628"/>
    <cellStyle name="Entrada 2 5 3 7" xfId="5854"/>
    <cellStyle name="Entrada 2 5 3 7 2" xfId="15008"/>
    <cellStyle name="Entrada 2 5 3 7 3" xfId="22004"/>
    <cellStyle name="Entrada 2 5 3 7 4" xfId="24296"/>
    <cellStyle name="Entrada 2 5 3 7 5" xfId="32899"/>
    <cellStyle name="Entrada 2 5 3 7 6" xfId="36574"/>
    <cellStyle name="Entrada 2 5 3 7 7" xfId="39300"/>
    <cellStyle name="Entrada 2 5 3 7 8" xfId="40934"/>
    <cellStyle name="Entrada 2 5 3 8" xfId="11527"/>
    <cellStyle name="Entrada 2 5 3 9" xfId="18530"/>
    <cellStyle name="Entrada 2 5 4" xfId="2397"/>
    <cellStyle name="Entrada 2 5 4 10" xfId="18338"/>
    <cellStyle name="Entrada 2 5 4 11" xfId="22951"/>
    <cellStyle name="Entrada 2 5 4 12" xfId="10056"/>
    <cellStyle name="Entrada 2 5 4 13" xfId="34108"/>
    <cellStyle name="Entrada 2 5 4 14" xfId="37670"/>
    <cellStyle name="Entrada 2 5 4 2" xfId="2797"/>
    <cellStyle name="Entrada 2 5 4 2 2" xfId="5861"/>
    <cellStyle name="Entrada 2 5 4 2 2 2" xfId="15015"/>
    <cellStyle name="Entrada 2 5 4 2 2 3" xfId="22011"/>
    <cellStyle name="Entrada 2 5 4 2 2 4" xfId="27128"/>
    <cellStyle name="Entrada 2 5 4 2 2 5" xfId="32906"/>
    <cellStyle name="Entrada 2 5 4 2 2 6" xfId="36581"/>
    <cellStyle name="Entrada 2 5 4 2 2 7" xfId="39307"/>
    <cellStyle name="Entrada 2 5 4 2 2 8" xfId="40941"/>
    <cellStyle name="Entrada 2 5 4 2 3" xfId="11951"/>
    <cellStyle name="Entrada 2 5 4 2 4" xfId="18954"/>
    <cellStyle name="Entrada 2 5 4 2 5" xfId="28385"/>
    <cellStyle name="Entrada 2 5 4 2 6" xfId="17685"/>
    <cellStyle name="Entrada 2 5 4 2 7" xfId="29089"/>
    <cellStyle name="Entrada 2 5 4 2 8" xfId="24128"/>
    <cellStyle name="Entrada 2 5 4 2 9" xfId="31428"/>
    <cellStyle name="Entrada 2 5 4 3" xfId="4079"/>
    <cellStyle name="Entrada 2 5 4 3 2" xfId="5862"/>
    <cellStyle name="Entrada 2 5 4 3 2 2" xfId="15016"/>
    <cellStyle name="Entrada 2 5 4 3 2 3" xfId="22012"/>
    <cellStyle name="Entrada 2 5 4 3 2 4" xfId="9282"/>
    <cellStyle name="Entrada 2 5 4 3 2 5" xfId="32907"/>
    <cellStyle name="Entrada 2 5 4 3 2 6" xfId="36582"/>
    <cellStyle name="Entrada 2 5 4 3 2 7" xfId="39308"/>
    <cellStyle name="Entrada 2 5 4 3 2 8" xfId="40942"/>
    <cellStyle name="Entrada 2 5 4 3 3" xfId="13233"/>
    <cellStyle name="Entrada 2 5 4 3 4" xfId="20231"/>
    <cellStyle name="Entrada 2 5 4 3 5" xfId="25300"/>
    <cellStyle name="Entrada 2 5 4 3 6" xfId="22540"/>
    <cellStyle name="Entrada 2 5 4 3 7" xfId="17785"/>
    <cellStyle name="Entrada 2 5 4 3 8" xfId="33427"/>
    <cellStyle name="Entrada 2 5 4 3 9" xfId="37102"/>
    <cellStyle name="Entrada 2 5 4 4" xfId="4517"/>
    <cellStyle name="Entrada 2 5 4 4 2" xfId="5863"/>
    <cellStyle name="Entrada 2 5 4 4 2 2" xfId="15017"/>
    <cellStyle name="Entrada 2 5 4 4 2 3" xfId="22013"/>
    <cellStyle name="Entrada 2 5 4 4 2 4" xfId="27129"/>
    <cellStyle name="Entrada 2 5 4 4 2 5" xfId="32908"/>
    <cellStyle name="Entrada 2 5 4 4 2 6" xfId="36583"/>
    <cellStyle name="Entrada 2 5 4 4 2 7" xfId="39309"/>
    <cellStyle name="Entrada 2 5 4 4 2 8" xfId="40943"/>
    <cellStyle name="Entrada 2 5 4 4 3" xfId="13671"/>
    <cellStyle name="Entrada 2 5 4 4 4" xfId="20669"/>
    <cellStyle name="Entrada 2 5 4 4 5" xfId="27570"/>
    <cellStyle name="Entrada 2 5 4 4 6" xfId="29434"/>
    <cellStyle name="Entrada 2 5 4 4 7" xfId="25410"/>
    <cellStyle name="Entrada 2 5 4 4 8" xfId="32254"/>
    <cellStyle name="Entrada 2 5 4 4 9" xfId="35929"/>
    <cellStyle name="Entrada 2 5 4 5" xfId="4771"/>
    <cellStyle name="Entrada 2 5 4 5 2" xfId="5864"/>
    <cellStyle name="Entrada 2 5 4 5 2 2" xfId="15018"/>
    <cellStyle name="Entrada 2 5 4 5 2 3" xfId="22014"/>
    <cellStyle name="Entrada 2 5 4 5 2 4" xfId="23279"/>
    <cellStyle name="Entrada 2 5 4 5 2 5" xfId="32909"/>
    <cellStyle name="Entrada 2 5 4 5 2 6" xfId="36584"/>
    <cellStyle name="Entrada 2 5 4 5 2 7" xfId="39310"/>
    <cellStyle name="Entrada 2 5 4 5 2 8" xfId="40944"/>
    <cellStyle name="Entrada 2 5 4 5 3" xfId="13925"/>
    <cellStyle name="Entrada 2 5 4 5 4" xfId="20923"/>
    <cellStyle name="Entrada 2 5 4 5 5" xfId="22776"/>
    <cellStyle name="Entrada 2 5 4 5 6" xfId="23364"/>
    <cellStyle name="Entrada 2 5 4 5 7" xfId="28994"/>
    <cellStyle name="Entrada 2 5 4 5 8" xfId="32138"/>
    <cellStyle name="Entrada 2 5 4 5 9" xfId="35813"/>
    <cellStyle name="Entrada 2 5 4 6" xfId="5017"/>
    <cellStyle name="Entrada 2 5 4 6 2" xfId="5865"/>
    <cellStyle name="Entrada 2 5 4 6 2 2" xfId="15019"/>
    <cellStyle name="Entrada 2 5 4 6 2 3" xfId="22015"/>
    <cellStyle name="Entrada 2 5 4 6 2 4" xfId="18087"/>
    <cellStyle name="Entrada 2 5 4 6 2 5" xfId="32910"/>
    <cellStyle name="Entrada 2 5 4 6 2 6" xfId="36585"/>
    <cellStyle name="Entrada 2 5 4 6 2 7" xfId="39311"/>
    <cellStyle name="Entrada 2 5 4 6 2 8" xfId="40945"/>
    <cellStyle name="Entrada 2 5 4 6 3" xfId="14171"/>
    <cellStyle name="Entrada 2 5 4 6 4" xfId="21169"/>
    <cellStyle name="Entrada 2 5 4 6 5" xfId="24824"/>
    <cellStyle name="Entrada 2 5 4 6 6" xfId="26786"/>
    <cellStyle name="Entrada 2 5 4 6 7" xfId="32063"/>
    <cellStyle name="Entrada 2 5 4 6 8" xfId="35741"/>
    <cellStyle name="Entrada 2 5 4 6 9" xfId="38652"/>
    <cellStyle name="Entrada 2 5 4 7" xfId="5860"/>
    <cellStyle name="Entrada 2 5 4 7 2" xfId="15014"/>
    <cellStyle name="Entrada 2 5 4 7 3" xfId="22010"/>
    <cellStyle name="Entrada 2 5 4 7 4" xfId="19376"/>
    <cellStyle name="Entrada 2 5 4 7 5" xfId="32905"/>
    <cellStyle name="Entrada 2 5 4 7 6" xfId="36580"/>
    <cellStyle name="Entrada 2 5 4 7 7" xfId="39306"/>
    <cellStyle name="Entrada 2 5 4 7 8" xfId="40940"/>
    <cellStyle name="Entrada 2 5 4 8" xfId="11551"/>
    <cellStyle name="Entrada 2 5 4 9" xfId="18554"/>
    <cellStyle name="Entrada 2 5 5" xfId="2421"/>
    <cellStyle name="Entrada 2 5 5 10" xfId="23321"/>
    <cellStyle name="Entrada 2 5 5 11" xfId="26181"/>
    <cellStyle name="Entrada 2 5 5 12" xfId="25928"/>
    <cellStyle name="Entrada 2 5 5 13" xfId="34096"/>
    <cellStyle name="Entrada 2 5 5 14" xfId="37658"/>
    <cellStyle name="Entrada 2 5 5 2" xfId="2821"/>
    <cellStyle name="Entrada 2 5 5 2 2" xfId="5867"/>
    <cellStyle name="Entrada 2 5 5 2 2 2" xfId="15021"/>
    <cellStyle name="Entrada 2 5 5 2 2 3" xfId="22017"/>
    <cellStyle name="Entrada 2 5 5 2 2 4" xfId="27117"/>
    <cellStyle name="Entrada 2 5 5 2 2 5" xfId="32912"/>
    <cellStyle name="Entrada 2 5 5 2 2 6" xfId="36587"/>
    <cellStyle name="Entrada 2 5 5 2 2 7" xfId="39313"/>
    <cellStyle name="Entrada 2 5 5 2 2 8" xfId="40947"/>
    <cellStyle name="Entrada 2 5 5 2 3" xfId="11975"/>
    <cellStyle name="Entrada 2 5 5 2 4" xfId="18978"/>
    <cellStyle name="Entrada 2 5 5 2 5" xfId="28373"/>
    <cellStyle name="Entrada 2 5 5 2 6" xfId="17919"/>
    <cellStyle name="Entrada 2 5 5 2 7" xfId="17326"/>
    <cellStyle name="Entrada 2 5 5 2 8" xfId="33899"/>
    <cellStyle name="Entrada 2 5 5 2 9" xfId="37461"/>
    <cellStyle name="Entrada 2 5 5 3" xfId="4103"/>
    <cellStyle name="Entrada 2 5 5 3 2" xfId="5868"/>
    <cellStyle name="Entrada 2 5 5 3 2 2" xfId="15022"/>
    <cellStyle name="Entrada 2 5 5 3 2 3" xfId="22018"/>
    <cellStyle name="Entrada 2 5 5 3 2 4" xfId="22811"/>
    <cellStyle name="Entrada 2 5 5 3 2 5" xfId="32913"/>
    <cellStyle name="Entrada 2 5 5 3 2 6" xfId="36588"/>
    <cellStyle name="Entrada 2 5 5 3 2 7" xfId="39314"/>
    <cellStyle name="Entrada 2 5 5 3 2 8" xfId="40948"/>
    <cellStyle name="Entrada 2 5 5 3 3" xfId="13257"/>
    <cellStyle name="Entrada 2 5 5 3 4" xfId="20255"/>
    <cellStyle name="Entrada 2 5 5 3 5" xfId="24726"/>
    <cellStyle name="Entrada 2 5 5 3 6" xfId="19801"/>
    <cellStyle name="Entrada 2 5 5 3 7" xfId="17176"/>
    <cellStyle name="Entrada 2 5 5 3 8" xfId="29402"/>
    <cellStyle name="Entrada 2 5 5 3 9" xfId="27543"/>
    <cellStyle name="Entrada 2 5 5 4" xfId="4541"/>
    <cellStyle name="Entrada 2 5 5 4 2" xfId="5869"/>
    <cellStyle name="Entrada 2 5 5 4 2 2" xfId="15023"/>
    <cellStyle name="Entrada 2 5 5 4 2 3" xfId="22019"/>
    <cellStyle name="Entrada 2 5 5 4 2 4" xfId="27131"/>
    <cellStyle name="Entrada 2 5 5 4 2 5" xfId="32914"/>
    <cellStyle name="Entrada 2 5 5 4 2 6" xfId="36589"/>
    <cellStyle name="Entrada 2 5 5 4 2 7" xfId="39315"/>
    <cellStyle name="Entrada 2 5 5 4 2 8" xfId="40949"/>
    <cellStyle name="Entrada 2 5 5 4 3" xfId="13695"/>
    <cellStyle name="Entrada 2 5 5 4 4" xfId="20693"/>
    <cellStyle name="Entrada 2 5 5 4 5" xfId="24758"/>
    <cellStyle name="Entrada 2 5 5 4 6" xfId="26714"/>
    <cellStyle name="Entrada 2 5 5 4 7" xfId="10191"/>
    <cellStyle name="Entrada 2 5 5 4 8" xfId="32247"/>
    <cellStyle name="Entrada 2 5 5 4 9" xfId="35922"/>
    <cellStyle name="Entrada 2 5 5 5" xfId="4795"/>
    <cellStyle name="Entrada 2 5 5 5 2" xfId="5870"/>
    <cellStyle name="Entrada 2 5 5 5 2 2" xfId="15024"/>
    <cellStyle name="Entrada 2 5 5 5 2 3" xfId="22020"/>
    <cellStyle name="Entrada 2 5 5 5 2 4" xfId="9441"/>
    <cellStyle name="Entrada 2 5 5 5 2 5" xfId="32915"/>
    <cellStyle name="Entrada 2 5 5 5 2 6" xfId="36590"/>
    <cellStyle name="Entrada 2 5 5 5 2 7" xfId="39316"/>
    <cellStyle name="Entrada 2 5 5 5 2 8" xfId="40950"/>
    <cellStyle name="Entrada 2 5 5 5 3" xfId="13949"/>
    <cellStyle name="Entrada 2 5 5 5 4" xfId="20947"/>
    <cellStyle name="Entrada 2 5 5 5 5" xfId="22779"/>
    <cellStyle name="Entrada 2 5 5 5 6" xfId="25231"/>
    <cellStyle name="Entrada 2 5 5 5 7" xfId="21227"/>
    <cellStyle name="Entrada 2 5 5 5 8" xfId="32126"/>
    <cellStyle name="Entrada 2 5 5 5 9" xfId="35801"/>
    <cellStyle name="Entrada 2 5 5 6" xfId="5041"/>
    <cellStyle name="Entrada 2 5 5 6 2" xfId="5871"/>
    <cellStyle name="Entrada 2 5 5 6 2 2" xfId="15025"/>
    <cellStyle name="Entrada 2 5 5 6 2 3" xfId="22021"/>
    <cellStyle name="Entrada 2 5 5 6 2 4" xfId="27132"/>
    <cellStyle name="Entrada 2 5 5 6 2 5" xfId="32916"/>
    <cellStyle name="Entrada 2 5 5 6 2 6" xfId="36591"/>
    <cellStyle name="Entrada 2 5 5 6 2 7" xfId="39317"/>
    <cellStyle name="Entrada 2 5 5 6 2 8" xfId="40951"/>
    <cellStyle name="Entrada 2 5 5 6 3" xfId="14195"/>
    <cellStyle name="Entrada 2 5 5 6 4" xfId="21193"/>
    <cellStyle name="Entrada 2 5 5 6 5" xfId="24044"/>
    <cellStyle name="Entrada 2 5 5 6 6" xfId="18069"/>
    <cellStyle name="Entrada 2 5 5 6 7" xfId="32087"/>
    <cellStyle name="Entrada 2 5 5 6 8" xfId="35765"/>
    <cellStyle name="Entrada 2 5 5 6 9" xfId="38676"/>
    <cellStyle name="Entrada 2 5 5 7" xfId="5866"/>
    <cellStyle name="Entrada 2 5 5 7 2" xfId="15020"/>
    <cellStyle name="Entrada 2 5 5 7 3" xfId="22016"/>
    <cellStyle name="Entrada 2 5 5 7 4" xfId="27130"/>
    <cellStyle name="Entrada 2 5 5 7 5" xfId="32911"/>
    <cellStyle name="Entrada 2 5 5 7 6" xfId="36586"/>
    <cellStyle name="Entrada 2 5 5 7 7" xfId="39312"/>
    <cellStyle name="Entrada 2 5 5 7 8" xfId="40946"/>
    <cellStyle name="Entrada 2 5 5 8" xfId="11575"/>
    <cellStyle name="Entrada 2 5 5 9" xfId="18578"/>
    <cellStyle name="Entrada 2 5 6" xfId="2623"/>
    <cellStyle name="Entrada 2 5 6 2" xfId="5872"/>
    <cellStyle name="Entrada 2 5 6 2 2" xfId="15026"/>
    <cellStyle name="Entrada 2 5 6 2 3" xfId="22022"/>
    <cellStyle name="Entrada 2 5 6 2 4" xfId="27136"/>
    <cellStyle name="Entrada 2 5 6 2 5" xfId="32917"/>
    <cellStyle name="Entrada 2 5 6 2 6" xfId="36592"/>
    <cellStyle name="Entrada 2 5 6 2 7" xfId="39318"/>
    <cellStyle name="Entrada 2 5 6 2 8" xfId="40952"/>
    <cellStyle name="Entrada 2 5 6 3" xfId="11777"/>
    <cellStyle name="Entrada 2 5 6 4" xfId="18780"/>
    <cellStyle name="Entrada 2 5 6 5" xfId="17752"/>
    <cellStyle name="Entrada 2 5 6 6" xfId="26278"/>
    <cellStyle name="Entrada 2 5 6 7" xfId="30022"/>
    <cellStyle name="Entrada 2 5 6 8" xfId="31211"/>
    <cellStyle name="Entrada 2 5 6 9" xfId="31282"/>
    <cellStyle name="Entrada 2 5 7" xfId="3191"/>
    <cellStyle name="Entrada 2 5 7 2" xfId="5873"/>
    <cellStyle name="Entrada 2 5 7 2 2" xfId="15027"/>
    <cellStyle name="Entrada 2 5 7 2 3" xfId="22023"/>
    <cellStyle name="Entrada 2 5 7 2 4" xfId="24885"/>
    <cellStyle name="Entrada 2 5 7 2 5" xfId="32918"/>
    <cellStyle name="Entrada 2 5 7 2 6" xfId="36593"/>
    <cellStyle name="Entrada 2 5 7 2 7" xfId="39319"/>
    <cellStyle name="Entrada 2 5 7 2 8" xfId="40953"/>
    <cellStyle name="Entrada 2 5 7 3" xfId="12345"/>
    <cellStyle name="Entrada 2 5 7 4" xfId="19348"/>
    <cellStyle name="Entrada 2 5 7 5" xfId="19635"/>
    <cellStyle name="Entrada 2 5 7 6" xfId="19613"/>
    <cellStyle name="Entrada 2 5 7 7" xfId="25857"/>
    <cellStyle name="Entrada 2 5 7 8" xfId="19648"/>
    <cellStyle name="Entrada 2 5 7 9" xfId="35566"/>
    <cellStyle name="Entrada 2 5 8" xfId="3710"/>
    <cellStyle name="Entrada 2 5 8 2" xfId="5874"/>
    <cellStyle name="Entrada 2 5 8 2 2" xfId="15028"/>
    <cellStyle name="Entrada 2 5 8 2 3" xfId="22024"/>
    <cellStyle name="Entrada 2 5 8 2 4" xfId="24884"/>
    <cellStyle name="Entrada 2 5 8 2 5" xfId="32919"/>
    <cellStyle name="Entrada 2 5 8 2 6" xfId="36594"/>
    <cellStyle name="Entrada 2 5 8 2 7" xfId="39320"/>
    <cellStyle name="Entrada 2 5 8 2 8" xfId="40954"/>
    <cellStyle name="Entrada 2 5 8 3" xfId="12864"/>
    <cellStyle name="Entrada 2 5 8 4" xfId="19863"/>
    <cellStyle name="Entrada 2 5 8 5" xfId="9637"/>
    <cellStyle name="Entrada 2 5 8 6" xfId="29178"/>
    <cellStyle name="Entrada 2 5 8 7" xfId="29538"/>
    <cellStyle name="Entrada 2 5 8 8" xfId="31144"/>
    <cellStyle name="Entrada 2 5 8 9" xfId="31298"/>
    <cellStyle name="Entrada 2 5 9" xfId="3040"/>
    <cellStyle name="Entrada 2 5 9 2" xfId="5875"/>
    <cellStyle name="Entrada 2 5 9 2 2" xfId="15029"/>
    <cellStyle name="Entrada 2 5 9 2 3" xfId="22025"/>
    <cellStyle name="Entrada 2 5 9 2 4" xfId="18131"/>
    <cellStyle name="Entrada 2 5 9 2 5" xfId="32920"/>
    <cellStyle name="Entrada 2 5 9 2 6" xfId="36595"/>
    <cellStyle name="Entrada 2 5 9 2 7" xfId="39321"/>
    <cellStyle name="Entrada 2 5 9 2 8" xfId="40955"/>
    <cellStyle name="Entrada 2 5 9 3" xfId="12194"/>
    <cellStyle name="Entrada 2 5 9 4" xfId="19197"/>
    <cellStyle name="Entrada 2 5 9 5" xfId="28295"/>
    <cellStyle name="Entrada 2 5 9 6" xfId="18290"/>
    <cellStyle name="Entrada 2 5 9 7" xfId="29812"/>
    <cellStyle name="Entrada 2 5 9 8" xfId="26539"/>
    <cellStyle name="Entrada 2 5 9 9" xfId="31303"/>
    <cellStyle name="Entrada 2 6" xfId="1602"/>
    <cellStyle name="Entrada 2 6 2" xfId="5876"/>
    <cellStyle name="Entrada 2 6 2 2" xfId="15030"/>
    <cellStyle name="Entrada 2 6 2 3" xfId="22026"/>
    <cellStyle name="Entrada 2 6 2 4" xfId="27135"/>
    <cellStyle name="Entrada 2 6 2 5" xfId="32921"/>
    <cellStyle name="Entrada 2 6 2 6" xfId="36596"/>
    <cellStyle name="Entrada 2 6 2 7" xfId="39322"/>
    <cellStyle name="Entrada 2 6 2 8" xfId="40956"/>
    <cellStyle name="Entrada 2 6 3" xfId="10756"/>
    <cellStyle name="Entrada 2 6 4" xfId="17020"/>
    <cellStyle name="Entrada 2 6 5" xfId="24461"/>
    <cellStyle name="Entrada 2 6 6" xfId="25963"/>
    <cellStyle name="Entrada 2 6 7" xfId="9525"/>
    <cellStyle name="Entrada 2 6 8" xfId="31348"/>
    <cellStyle name="Entrada 2 6 9" xfId="35108"/>
    <cellStyle name="Entrada 2 7" xfId="2435"/>
    <cellStyle name="Entrada 2 7 2" xfId="5877"/>
    <cellStyle name="Entrada 2 7 2 2" xfId="15031"/>
    <cellStyle name="Entrada 2 7 2 3" xfId="22027"/>
    <cellStyle name="Entrada 2 7 2 4" xfId="15484"/>
    <cellStyle name="Entrada 2 7 2 5" xfId="32922"/>
    <cellStyle name="Entrada 2 7 2 6" xfId="36597"/>
    <cellStyle name="Entrada 2 7 2 7" xfId="39323"/>
    <cellStyle name="Entrada 2 7 2 8" xfId="40957"/>
    <cellStyle name="Entrada 2 7 3" xfId="11589"/>
    <cellStyle name="Entrada 2 7 4" xfId="18592"/>
    <cellStyle name="Entrada 2 7 5" xfId="19652"/>
    <cellStyle name="Entrada 2 7 6" xfId="26191"/>
    <cellStyle name="Entrada 2 7 7" xfId="30098"/>
    <cellStyle name="Entrada 2 7 8" xfId="34083"/>
    <cellStyle name="Entrada 2 7 9" xfId="37645"/>
    <cellStyle name="Entrada 2 8" xfId="9204"/>
    <cellStyle name="Entrada 2 9" xfId="10252"/>
    <cellStyle name="Entrada 3" xfId="345"/>
    <cellStyle name="Entrada 3 10" xfId="1615"/>
    <cellStyle name="Entrada 3 10 2" xfId="5878"/>
    <cellStyle name="Entrada 3 10 2 2" xfId="15032"/>
    <cellStyle name="Entrada 3 10 2 3" xfId="22028"/>
    <cellStyle name="Entrada 3 10 2 4" xfId="22809"/>
    <cellStyle name="Entrada 3 10 2 5" xfId="32923"/>
    <cellStyle name="Entrada 3 10 2 6" xfId="36598"/>
    <cellStyle name="Entrada 3 10 2 7" xfId="39324"/>
    <cellStyle name="Entrada 3 10 2 8" xfId="40958"/>
    <cellStyle name="Entrada 3 10 3" xfId="10769"/>
    <cellStyle name="Entrada 3 10 4" xfId="9909"/>
    <cellStyle name="Entrada 3 10 5" xfId="19775"/>
    <cellStyle name="Entrada 3 10 6" xfId="17841"/>
    <cellStyle name="Entrada 3 10 7" xfId="31012"/>
    <cellStyle name="Entrada 3 10 8" xfId="34935"/>
    <cellStyle name="Entrada 3 10 9" xfId="38398"/>
    <cellStyle name="Entrada 3 11" xfId="2443"/>
    <cellStyle name="Entrada 3 11 2" xfId="5879"/>
    <cellStyle name="Entrada 3 11 2 2" xfId="15033"/>
    <cellStyle name="Entrada 3 11 2 3" xfId="22029"/>
    <cellStyle name="Entrada 3 11 2 4" xfId="19730"/>
    <cellStyle name="Entrada 3 11 2 5" xfId="32924"/>
    <cellStyle name="Entrada 3 11 2 6" xfId="36599"/>
    <cellStyle name="Entrada 3 11 2 7" xfId="39325"/>
    <cellStyle name="Entrada 3 11 2 8" xfId="40959"/>
    <cellStyle name="Entrada 3 11 3" xfId="11597"/>
    <cellStyle name="Entrada 3 11 4" xfId="18600"/>
    <cellStyle name="Entrada 3 11 5" xfId="17165"/>
    <cellStyle name="Entrada 3 11 6" xfId="26192"/>
    <cellStyle name="Entrada 3 11 7" xfId="30110"/>
    <cellStyle name="Entrada 3 11 8" xfId="34087"/>
    <cellStyle name="Entrada 3 11 9" xfId="37649"/>
    <cellStyle name="Entrada 3 12" xfId="2937"/>
    <cellStyle name="Entrada 3 12 2" xfId="5880"/>
    <cellStyle name="Entrada 3 12 2 2" xfId="15034"/>
    <cellStyle name="Entrada 3 12 2 3" xfId="22030"/>
    <cellStyle name="Entrada 3 12 2 4" xfId="27137"/>
    <cellStyle name="Entrada 3 12 2 5" xfId="32925"/>
    <cellStyle name="Entrada 3 12 2 6" xfId="36600"/>
    <cellStyle name="Entrada 3 12 2 7" xfId="39326"/>
    <cellStyle name="Entrada 3 12 2 8" xfId="40960"/>
    <cellStyle name="Entrada 3 12 3" xfId="12091"/>
    <cellStyle name="Entrada 3 12 4" xfId="19094"/>
    <cellStyle name="Entrada 3 12 5" xfId="22739"/>
    <cellStyle name="Entrada 3 12 6" xfId="28496"/>
    <cellStyle name="Entrada 3 12 7" xfId="25912"/>
    <cellStyle name="Entrada 3 12 8" xfId="22978"/>
    <cellStyle name="Entrada 3 12 9" xfId="31304"/>
    <cellStyle name="Entrada 3 13" xfId="3097"/>
    <cellStyle name="Entrada 3 13 2" xfId="5881"/>
    <cellStyle name="Entrada 3 13 2 2" xfId="15035"/>
    <cellStyle name="Entrada 3 13 2 3" xfId="22031"/>
    <cellStyle name="Entrada 3 13 2 4" xfId="27134"/>
    <cellStyle name="Entrada 3 13 2 5" xfId="32926"/>
    <cellStyle name="Entrada 3 13 2 6" xfId="36601"/>
    <cellStyle name="Entrada 3 13 2 7" xfId="39327"/>
    <cellStyle name="Entrada 3 13 2 8" xfId="40961"/>
    <cellStyle name="Entrada 3 13 3" xfId="12251"/>
    <cellStyle name="Entrada 3 13 4" xfId="19254"/>
    <cellStyle name="Entrada 3 13 5" xfId="9345"/>
    <cellStyle name="Entrada 3 13 6" xfId="24542"/>
    <cellStyle name="Entrada 3 13 7" xfId="29791"/>
    <cellStyle name="Entrada 3 13 8" xfId="33768"/>
    <cellStyle name="Entrada 3 13 9" xfId="37330"/>
    <cellStyle name="Entrada 3 14" xfId="3000"/>
    <cellStyle name="Entrada 3 14 2" xfId="5882"/>
    <cellStyle name="Entrada 3 14 2 2" xfId="15036"/>
    <cellStyle name="Entrada 3 14 2 3" xfId="22032"/>
    <cellStyle name="Entrada 3 14 2 4" xfId="9951"/>
    <cellStyle name="Entrada 3 14 2 5" xfId="32927"/>
    <cellStyle name="Entrada 3 14 2 6" xfId="36602"/>
    <cellStyle name="Entrada 3 14 2 7" xfId="39328"/>
    <cellStyle name="Entrada 3 14 2 8" xfId="40962"/>
    <cellStyle name="Entrada 3 14 3" xfId="12154"/>
    <cellStyle name="Entrada 3 14 4" xfId="19157"/>
    <cellStyle name="Entrada 3 14 5" xfId="24687"/>
    <cellStyle name="Entrada 3 14 6" xfId="25443"/>
    <cellStyle name="Entrada 3 14 7" xfId="15446"/>
    <cellStyle name="Entrada 3 14 8" xfId="25788"/>
    <cellStyle name="Entrada 3 14 9" xfId="34996"/>
    <cellStyle name="Entrada 3 15" xfId="3035"/>
    <cellStyle name="Entrada 3 15 2" xfId="5883"/>
    <cellStyle name="Entrada 3 15 2 2" xfId="15037"/>
    <cellStyle name="Entrada 3 15 2 3" xfId="22033"/>
    <cellStyle name="Entrada 3 15 2 4" xfId="27138"/>
    <cellStyle name="Entrada 3 15 2 5" xfId="32928"/>
    <cellStyle name="Entrada 3 15 2 6" xfId="36603"/>
    <cellStyle name="Entrada 3 15 2 7" xfId="39329"/>
    <cellStyle name="Entrada 3 15 2 8" xfId="40963"/>
    <cellStyle name="Entrada 3 15 3" xfId="12189"/>
    <cellStyle name="Entrada 3 15 4" xfId="19192"/>
    <cellStyle name="Entrada 3 15 5" xfId="28294"/>
    <cellStyle name="Entrada 3 15 6" xfId="26408"/>
    <cellStyle name="Entrada 3 15 7" xfId="26449"/>
    <cellStyle name="Entrada 3 15 8" xfId="29079"/>
    <cellStyle name="Entrada 3 15 9" xfId="33482"/>
    <cellStyle name="Entrada 3 16" xfId="9503"/>
    <cellStyle name="Entrada 3 17" xfId="17949"/>
    <cellStyle name="Entrada 3 18" xfId="29314"/>
    <cellStyle name="Entrada 3 19" xfId="18359"/>
    <cellStyle name="Entrada 3 2" xfId="346"/>
    <cellStyle name="Entrada 3 2 10" xfId="3096"/>
    <cellStyle name="Entrada 3 2 10 2" xfId="5885"/>
    <cellStyle name="Entrada 3 2 10 2 2" xfId="15039"/>
    <cellStyle name="Entrada 3 2 10 2 3" xfId="22035"/>
    <cellStyle name="Entrada 3 2 10 2 4" xfId="27139"/>
    <cellStyle name="Entrada 3 2 10 2 5" xfId="32930"/>
    <cellStyle name="Entrada 3 2 10 2 6" xfId="36605"/>
    <cellStyle name="Entrada 3 2 10 2 7" xfId="39331"/>
    <cellStyle name="Entrada 3 2 10 2 8" xfId="40965"/>
    <cellStyle name="Entrada 3 2 10 3" xfId="12250"/>
    <cellStyle name="Entrada 3 2 10 4" xfId="19253"/>
    <cellStyle name="Entrada 3 2 10 5" xfId="28275"/>
    <cellStyle name="Entrada 3 2 10 6" xfId="26421"/>
    <cellStyle name="Entrada 3 2 10 7" xfId="25908"/>
    <cellStyle name="Entrada 3 2 10 8" xfId="19600"/>
    <cellStyle name="Entrada 3 2 10 9" xfId="25637"/>
    <cellStyle name="Entrada 3 2 11" xfId="3759"/>
    <cellStyle name="Entrada 3 2 11 2" xfId="5886"/>
    <cellStyle name="Entrada 3 2 11 2 2" xfId="15040"/>
    <cellStyle name="Entrada 3 2 11 2 3" xfId="22036"/>
    <cellStyle name="Entrada 3 2 11 2 4" xfId="24298"/>
    <cellStyle name="Entrada 3 2 11 2 5" xfId="32931"/>
    <cellStyle name="Entrada 3 2 11 2 6" xfId="36606"/>
    <cellStyle name="Entrada 3 2 11 2 7" xfId="39332"/>
    <cellStyle name="Entrada 3 2 11 2 8" xfId="40966"/>
    <cellStyle name="Entrada 3 2 11 3" xfId="12913"/>
    <cellStyle name="Entrada 3 2 11 4" xfId="19912"/>
    <cellStyle name="Entrada 3 2 11 5" xfId="17655"/>
    <cellStyle name="Entrada 3 2 11 6" xfId="17803"/>
    <cellStyle name="Entrada 3 2 11 7" xfId="29159"/>
    <cellStyle name="Entrada 3 2 11 8" xfId="31884"/>
    <cellStyle name="Entrada 3 2 11 9" xfId="33660"/>
    <cellStyle name="Entrada 3 2 12" xfId="3795"/>
    <cellStyle name="Entrada 3 2 12 2" xfId="5887"/>
    <cellStyle name="Entrada 3 2 12 2 2" xfId="15041"/>
    <cellStyle name="Entrada 3 2 12 2 3" xfId="22037"/>
    <cellStyle name="Entrada 3 2 12 2 4" xfId="27140"/>
    <cellStyle name="Entrada 3 2 12 2 5" xfId="32932"/>
    <cellStyle name="Entrada 3 2 12 2 6" xfId="36607"/>
    <cellStyle name="Entrada 3 2 12 2 7" xfId="39333"/>
    <cellStyle name="Entrada 3 2 12 2 8" xfId="40967"/>
    <cellStyle name="Entrada 3 2 12 3" xfId="12949"/>
    <cellStyle name="Entrada 3 2 12 4" xfId="19948"/>
    <cellStyle name="Entrada 3 2 12 5" xfId="25304"/>
    <cellStyle name="Entrada 3 2 12 6" xfId="26584"/>
    <cellStyle name="Entrada 3 2 12 7" xfId="28055"/>
    <cellStyle name="Entrada 3 2 12 8" xfId="33517"/>
    <cellStyle name="Entrada 3 2 12 9" xfId="37185"/>
    <cellStyle name="Entrada 3 2 13" xfId="5884"/>
    <cellStyle name="Entrada 3 2 13 2" xfId="15038"/>
    <cellStyle name="Entrada 3 2 13 3" xfId="22034"/>
    <cellStyle name="Entrada 3 2 13 4" xfId="17301"/>
    <cellStyle name="Entrada 3 2 13 5" xfId="32929"/>
    <cellStyle name="Entrada 3 2 13 6" xfId="36604"/>
    <cellStyle name="Entrada 3 2 13 7" xfId="39330"/>
    <cellStyle name="Entrada 3 2 13 8" xfId="40964"/>
    <cellStyle name="Entrada 3 2 14" xfId="9504"/>
    <cellStyle name="Entrada 3 2 15" xfId="17948"/>
    <cellStyle name="Entrada 3 2 16" xfId="22708"/>
    <cellStyle name="Entrada 3 2 17" xfId="28024"/>
    <cellStyle name="Entrada 3 2 18" xfId="26546"/>
    <cellStyle name="Entrada 3 2 19" xfId="25636"/>
    <cellStyle name="Entrada 3 2 2" xfId="347"/>
    <cellStyle name="Entrada 3 2 2 10" xfId="3758"/>
    <cellStyle name="Entrada 3 2 2 10 2" xfId="5889"/>
    <cellStyle name="Entrada 3 2 2 10 2 2" xfId="15043"/>
    <cellStyle name="Entrada 3 2 2 10 2 3" xfId="22039"/>
    <cellStyle name="Entrada 3 2 2 10 2 4" xfId="27101"/>
    <cellStyle name="Entrada 3 2 2 10 2 5" xfId="32934"/>
    <cellStyle name="Entrada 3 2 2 10 2 6" xfId="36609"/>
    <cellStyle name="Entrada 3 2 2 10 2 7" xfId="39335"/>
    <cellStyle name="Entrada 3 2 2 10 2 8" xfId="40969"/>
    <cellStyle name="Entrada 3 2 2 10 3" xfId="12912"/>
    <cellStyle name="Entrada 3 2 2 10 4" xfId="19911"/>
    <cellStyle name="Entrada 3 2 2 10 5" xfId="27951"/>
    <cellStyle name="Entrada 3 2 2 10 6" xfId="28816"/>
    <cellStyle name="Entrada 3 2 2 10 7" xfId="24278"/>
    <cellStyle name="Entrada 3 2 2 10 8" xfId="33535"/>
    <cellStyle name="Entrada 3 2 2 10 9" xfId="37203"/>
    <cellStyle name="Entrada 3 2 2 11" xfId="4275"/>
    <cellStyle name="Entrada 3 2 2 11 2" xfId="5890"/>
    <cellStyle name="Entrada 3 2 2 11 2 2" xfId="15044"/>
    <cellStyle name="Entrada 3 2 2 11 2 3" xfId="22040"/>
    <cellStyle name="Entrada 3 2 2 11 2 4" xfId="17029"/>
    <cellStyle name="Entrada 3 2 2 11 2 5" xfId="32935"/>
    <cellStyle name="Entrada 3 2 2 11 2 6" xfId="36610"/>
    <cellStyle name="Entrada 3 2 2 11 2 7" xfId="39336"/>
    <cellStyle name="Entrada 3 2 2 11 2 8" xfId="40970"/>
    <cellStyle name="Entrada 3 2 2 11 3" xfId="13429"/>
    <cellStyle name="Entrada 3 2 2 11 4" xfId="20427"/>
    <cellStyle name="Entrada 3 2 2 11 5" xfId="22752"/>
    <cellStyle name="Entrada 3 2 2 11 6" xfId="9996"/>
    <cellStyle name="Entrada 3 2 2 11 7" xfId="19651"/>
    <cellStyle name="Entrada 3 2 2 11 8" xfId="9946"/>
    <cellStyle name="Entrada 3 2 2 11 9" xfId="29570"/>
    <cellStyle name="Entrada 3 2 2 12" xfId="5888"/>
    <cellStyle name="Entrada 3 2 2 12 2" xfId="15042"/>
    <cellStyle name="Entrada 3 2 2 12 3" xfId="22038"/>
    <cellStyle name="Entrada 3 2 2 12 4" xfId="27133"/>
    <cellStyle name="Entrada 3 2 2 12 5" xfId="32933"/>
    <cellStyle name="Entrada 3 2 2 12 6" xfId="36608"/>
    <cellStyle name="Entrada 3 2 2 12 7" xfId="39334"/>
    <cellStyle name="Entrada 3 2 2 12 8" xfId="40968"/>
    <cellStyle name="Entrada 3 2 2 13" xfId="9505"/>
    <cellStyle name="Entrada 3 2 2 14" xfId="17941"/>
    <cellStyle name="Entrada 3 2 2 15" xfId="29313"/>
    <cellStyle name="Entrada 3 2 2 16" xfId="25584"/>
    <cellStyle name="Entrada 3 2 2 17" xfId="31734"/>
    <cellStyle name="Entrada 3 2 2 18" xfId="35414"/>
    <cellStyle name="Entrada 3 2 2 19" xfId="38449"/>
    <cellStyle name="Entrada 3 2 2 2" xfId="1851"/>
    <cellStyle name="Entrada 3 2 2 2 10" xfId="28577"/>
    <cellStyle name="Entrada 3 2 2 2 11" xfId="17809"/>
    <cellStyle name="Entrada 3 2 2 2 12" xfId="30914"/>
    <cellStyle name="Entrada 3 2 2 2 13" xfId="34836"/>
    <cellStyle name="Entrada 3 2 2 2 14" xfId="38348"/>
    <cellStyle name="Entrada 3 2 2 2 2" xfId="2562"/>
    <cellStyle name="Entrada 3 2 2 2 2 2" xfId="5892"/>
    <cellStyle name="Entrada 3 2 2 2 2 2 2" xfId="15046"/>
    <cellStyle name="Entrada 3 2 2 2 2 2 3" xfId="22042"/>
    <cellStyle name="Entrada 3 2 2 2 2 2 4" xfId="25170"/>
    <cellStyle name="Entrada 3 2 2 2 2 2 5" xfId="32937"/>
    <cellStyle name="Entrada 3 2 2 2 2 2 6" xfId="36612"/>
    <cellStyle name="Entrada 3 2 2 2 2 2 7" xfId="39338"/>
    <cellStyle name="Entrada 3 2 2 2 2 2 8" xfId="40972"/>
    <cellStyle name="Entrada 3 2 2 2 2 3" xfId="11716"/>
    <cellStyle name="Entrada 3 2 2 2 2 4" xfId="18719"/>
    <cellStyle name="Entrada 3 2 2 2 2 5" xfId="22988"/>
    <cellStyle name="Entrada 3 2 2 2 2 6" xfId="26250"/>
    <cellStyle name="Entrada 3 2 2 2 2 7" xfId="29493"/>
    <cellStyle name="Entrada 3 2 2 2 2 8" xfId="34028"/>
    <cellStyle name="Entrada 3 2 2 2 2 9" xfId="37590"/>
    <cellStyle name="Entrada 3 2 2 2 3" xfId="3746"/>
    <cellStyle name="Entrada 3 2 2 2 3 2" xfId="5893"/>
    <cellStyle name="Entrada 3 2 2 2 3 2 2" xfId="15047"/>
    <cellStyle name="Entrada 3 2 2 2 3 2 3" xfId="22043"/>
    <cellStyle name="Entrada 3 2 2 2 3 2 4" xfId="24882"/>
    <cellStyle name="Entrada 3 2 2 2 3 2 5" xfId="32938"/>
    <cellStyle name="Entrada 3 2 2 2 3 2 6" xfId="36613"/>
    <cellStyle name="Entrada 3 2 2 2 3 2 7" xfId="39339"/>
    <cellStyle name="Entrada 3 2 2 2 3 2 8" xfId="40973"/>
    <cellStyle name="Entrada 3 2 2 2 3 3" xfId="12900"/>
    <cellStyle name="Entrada 3 2 2 2 3 4" xfId="19899"/>
    <cellStyle name="Entrada 3 2 2 2 3 5" xfId="17114"/>
    <cellStyle name="Entrada 3 2 2 2 3 6" xfId="28542"/>
    <cellStyle name="Entrada 3 2 2 2 3 7" xfId="29377"/>
    <cellStyle name="Entrada 3 2 2 2 3 8" xfId="15475"/>
    <cellStyle name="Entrada 3 2 2 2 3 9" xfId="34846"/>
    <cellStyle name="Entrada 3 2 2 2 4" xfId="4243"/>
    <cellStyle name="Entrada 3 2 2 2 4 2" xfId="5894"/>
    <cellStyle name="Entrada 3 2 2 2 4 2 2" xfId="15048"/>
    <cellStyle name="Entrada 3 2 2 2 4 2 3" xfId="22044"/>
    <cellStyle name="Entrada 3 2 2 2 4 2 4" xfId="25173"/>
    <cellStyle name="Entrada 3 2 2 2 4 2 5" xfId="32939"/>
    <cellStyle name="Entrada 3 2 2 2 4 2 6" xfId="36614"/>
    <cellStyle name="Entrada 3 2 2 2 4 2 7" xfId="39340"/>
    <cellStyle name="Entrada 3 2 2 2 4 2 8" xfId="40974"/>
    <cellStyle name="Entrada 3 2 2 2 4 3" xfId="13397"/>
    <cellStyle name="Entrada 3 2 2 2 4 4" xfId="20395"/>
    <cellStyle name="Entrada 3 2 2 2 4 5" xfId="22439"/>
    <cellStyle name="Entrada 3 2 2 2 4 6" xfId="18295"/>
    <cellStyle name="Entrada 3 2 2 2 4 7" xfId="28201"/>
    <cellStyle name="Entrada 3 2 2 2 4 8" xfId="35553"/>
    <cellStyle name="Entrada 3 2 2 2 4 9" xfId="38475"/>
    <cellStyle name="Entrada 3 2 2 2 5" xfId="4193"/>
    <cellStyle name="Entrada 3 2 2 2 5 2" xfId="5895"/>
    <cellStyle name="Entrada 3 2 2 2 5 2 2" xfId="15049"/>
    <cellStyle name="Entrada 3 2 2 2 5 2 3" xfId="22045"/>
    <cellStyle name="Entrada 3 2 2 2 5 2 4" xfId="24875"/>
    <cellStyle name="Entrada 3 2 2 2 5 2 5" xfId="32940"/>
    <cellStyle name="Entrada 3 2 2 2 5 2 6" xfId="36615"/>
    <cellStyle name="Entrada 3 2 2 2 5 2 7" xfId="39341"/>
    <cellStyle name="Entrada 3 2 2 2 5 2 8" xfId="40975"/>
    <cellStyle name="Entrada 3 2 2 2 5 3" xfId="13347"/>
    <cellStyle name="Entrada 3 2 2 2 5 4" xfId="20345"/>
    <cellStyle name="Entrada 3 2 2 2 5 5" xfId="27736"/>
    <cellStyle name="Entrada 3 2 2 2 5 6" xfId="21308"/>
    <cellStyle name="Entrada 3 2 2 2 5 7" xfId="18137"/>
    <cellStyle name="Entrada 3 2 2 2 5 8" xfId="33374"/>
    <cellStyle name="Entrada 3 2 2 2 5 9" xfId="37049"/>
    <cellStyle name="Entrada 3 2 2 2 6" xfId="3138"/>
    <cellStyle name="Entrada 3 2 2 2 6 2" xfId="5896"/>
    <cellStyle name="Entrada 3 2 2 2 6 2 2" xfId="15050"/>
    <cellStyle name="Entrada 3 2 2 2 6 2 3" xfId="22046"/>
    <cellStyle name="Entrada 3 2 2 2 6 2 4" xfId="24880"/>
    <cellStyle name="Entrada 3 2 2 2 6 2 5" xfId="32941"/>
    <cellStyle name="Entrada 3 2 2 2 6 2 6" xfId="36616"/>
    <cellStyle name="Entrada 3 2 2 2 6 2 7" xfId="39342"/>
    <cellStyle name="Entrada 3 2 2 2 6 2 8" xfId="40976"/>
    <cellStyle name="Entrada 3 2 2 2 6 3" xfId="12292"/>
    <cellStyle name="Entrada 3 2 2 2 6 4" xfId="19295"/>
    <cellStyle name="Entrada 3 2 2 2 6 5" xfId="28255"/>
    <cellStyle name="Entrada 3 2 2 2 6 6" xfId="28505"/>
    <cellStyle name="Entrada 3 2 2 2 6 7" xfId="29768"/>
    <cellStyle name="Entrada 3 2 2 2 6 8" xfId="25715"/>
    <cellStyle name="Entrada 3 2 2 2 6 9" xfId="31820"/>
    <cellStyle name="Entrada 3 2 2 2 7" xfId="5891"/>
    <cellStyle name="Entrada 3 2 2 2 7 2" xfId="15045"/>
    <cellStyle name="Entrada 3 2 2 2 7 3" xfId="22041"/>
    <cellStyle name="Entrada 3 2 2 2 7 4" xfId="24883"/>
    <cellStyle name="Entrada 3 2 2 2 7 5" xfId="32936"/>
    <cellStyle name="Entrada 3 2 2 2 7 6" xfId="36611"/>
    <cellStyle name="Entrada 3 2 2 2 7 7" xfId="39337"/>
    <cellStyle name="Entrada 3 2 2 2 7 8" xfId="40971"/>
    <cellStyle name="Entrada 3 2 2 2 8" xfId="11005"/>
    <cellStyle name="Entrada 3 2 2 2 9" xfId="15520"/>
    <cellStyle name="Entrada 3 2 2 3" xfId="2269"/>
    <cellStyle name="Entrada 3 2 2 3 10" xfId="15435"/>
    <cellStyle name="Entrada 3 2 2 3 11" xfId="22975"/>
    <cellStyle name="Entrada 3 2 2 3 12" xfId="30193"/>
    <cellStyle name="Entrada 3 2 2 3 13" xfId="34171"/>
    <cellStyle name="Entrada 3 2 2 3 14" xfId="37733"/>
    <cellStyle name="Entrada 3 2 2 3 2" xfId="2669"/>
    <cellStyle name="Entrada 3 2 2 3 2 2" xfId="5898"/>
    <cellStyle name="Entrada 3 2 2 3 2 2 2" xfId="15052"/>
    <cellStyle name="Entrada 3 2 2 3 2 2 3" xfId="22048"/>
    <cellStyle name="Entrada 3 2 2 3 2 2 4" xfId="24879"/>
    <cellStyle name="Entrada 3 2 2 3 2 2 5" xfId="32943"/>
    <cellStyle name="Entrada 3 2 2 3 2 2 6" xfId="36618"/>
    <cellStyle name="Entrada 3 2 2 3 2 2 7" xfId="39344"/>
    <cellStyle name="Entrada 3 2 2 3 2 2 8" xfId="40978"/>
    <cellStyle name="Entrada 3 2 2 3 2 3" xfId="11823"/>
    <cellStyle name="Entrada 3 2 2 3 2 4" xfId="18826"/>
    <cellStyle name="Entrada 3 2 2 3 2 5" xfId="28439"/>
    <cellStyle name="Entrada 3 2 2 3 2 6" xfId="26299"/>
    <cellStyle name="Entrada 3 2 2 3 2 7" xfId="29998"/>
    <cellStyle name="Entrada 3 2 2 3 2 8" xfId="33975"/>
    <cellStyle name="Entrada 3 2 2 3 2 9" xfId="37537"/>
    <cellStyle name="Entrada 3 2 2 3 3" xfId="3951"/>
    <cellStyle name="Entrada 3 2 2 3 3 2" xfId="5899"/>
    <cellStyle name="Entrada 3 2 2 3 3 2 2" xfId="15053"/>
    <cellStyle name="Entrada 3 2 2 3 3 2 3" xfId="22049"/>
    <cellStyle name="Entrada 3 2 2 3 3 2 4" xfId="29490"/>
    <cellStyle name="Entrada 3 2 2 3 3 2 5" xfId="32944"/>
    <cellStyle name="Entrada 3 2 2 3 3 2 6" xfId="36619"/>
    <cellStyle name="Entrada 3 2 2 3 3 2 7" xfId="39345"/>
    <cellStyle name="Entrada 3 2 2 3 3 2 8" xfId="40979"/>
    <cellStyle name="Entrada 3 2 2 3 3 3" xfId="13105"/>
    <cellStyle name="Entrada 3 2 2 3 3 4" xfId="20103"/>
    <cellStyle name="Entrada 3 2 2 3 3 5" xfId="27854"/>
    <cellStyle name="Entrada 3 2 2 3 3 6" xfId="25507"/>
    <cellStyle name="Entrada 3 2 2 3 3 7" xfId="17671"/>
    <cellStyle name="Entrada 3 2 2 3 3 8" xfId="29685"/>
    <cellStyle name="Entrada 3 2 2 3 3 9" xfId="31598"/>
    <cellStyle name="Entrada 3 2 2 3 4" xfId="4389"/>
    <cellStyle name="Entrada 3 2 2 3 4 2" xfId="5900"/>
    <cellStyle name="Entrada 3 2 2 3 4 2 2" xfId="15054"/>
    <cellStyle name="Entrada 3 2 2 3 4 2 3" xfId="22050"/>
    <cellStyle name="Entrada 3 2 2 3 4 2 4" xfId="24878"/>
    <cellStyle name="Entrada 3 2 2 3 4 2 5" xfId="32945"/>
    <cellStyle name="Entrada 3 2 2 3 4 2 6" xfId="36620"/>
    <cellStyle name="Entrada 3 2 2 3 4 2 7" xfId="39346"/>
    <cellStyle name="Entrada 3 2 2 3 4 2 8" xfId="40980"/>
    <cellStyle name="Entrada 3 2 2 3 4 3" xfId="13543"/>
    <cellStyle name="Entrada 3 2 2 3 4 4" xfId="20541"/>
    <cellStyle name="Entrada 3 2 2 3 4 5" xfId="27640"/>
    <cellStyle name="Entrada 3 2 2 3 4 6" xfId="17295"/>
    <cellStyle name="Entrada 3 2 2 3 4 7" xfId="28702"/>
    <cellStyle name="Entrada 3 2 2 3 4 8" xfId="29406"/>
    <cellStyle name="Entrada 3 2 2 3 4 9" xfId="31030"/>
    <cellStyle name="Entrada 3 2 2 3 5" xfId="4643"/>
    <cellStyle name="Entrada 3 2 2 3 5 2" xfId="5901"/>
    <cellStyle name="Entrada 3 2 2 3 5 2 2" xfId="15055"/>
    <cellStyle name="Entrada 3 2 2 3 5 2 3" xfId="22051"/>
    <cellStyle name="Entrada 3 2 2 3 5 2 4" xfId="24877"/>
    <cellStyle name="Entrada 3 2 2 3 5 2 5" xfId="32946"/>
    <cellStyle name="Entrada 3 2 2 3 5 2 6" xfId="36621"/>
    <cellStyle name="Entrada 3 2 2 3 5 2 7" xfId="39347"/>
    <cellStyle name="Entrada 3 2 2 3 5 2 8" xfId="40981"/>
    <cellStyle name="Entrada 3 2 2 3 5 3" xfId="13797"/>
    <cellStyle name="Entrada 3 2 2 3 5 4" xfId="20795"/>
    <cellStyle name="Entrada 3 2 2 3 5 5" xfId="10083"/>
    <cellStyle name="Entrada 3 2 2 3 5 6" xfId="18083"/>
    <cellStyle name="Entrada 3 2 2 3 5 7" xfId="28910"/>
    <cellStyle name="Entrada 3 2 2 3 5 8" xfId="29723"/>
    <cellStyle name="Entrada 3 2 2 3 5 9" xfId="33701"/>
    <cellStyle name="Entrada 3 2 2 3 6" xfId="4889"/>
    <cellStyle name="Entrada 3 2 2 3 6 2" xfId="5902"/>
    <cellStyle name="Entrada 3 2 2 3 6 2 2" xfId="15056"/>
    <cellStyle name="Entrada 3 2 2 3 6 2 3" xfId="22052"/>
    <cellStyle name="Entrada 3 2 2 3 6 2 4" xfId="25222"/>
    <cellStyle name="Entrada 3 2 2 3 6 2 5" xfId="32947"/>
    <cellStyle name="Entrada 3 2 2 3 6 2 6" xfId="36622"/>
    <cellStyle name="Entrada 3 2 2 3 6 2 7" xfId="39348"/>
    <cellStyle name="Entrada 3 2 2 3 6 2 8" xfId="40982"/>
    <cellStyle name="Entrada 3 2 2 3 6 3" xfId="14043"/>
    <cellStyle name="Entrada 3 2 2 3 6 4" xfId="21041"/>
    <cellStyle name="Entrada 3 2 2 3 6 5" xfId="24801"/>
    <cellStyle name="Entrada 3 2 2 3 6 6" xfId="17210"/>
    <cellStyle name="Entrada 3 2 2 3 6 7" xfId="31935"/>
    <cellStyle name="Entrada 3 2 2 3 6 8" xfId="35613"/>
    <cellStyle name="Entrada 3 2 2 3 6 9" xfId="38524"/>
    <cellStyle name="Entrada 3 2 2 3 7" xfId="5897"/>
    <cellStyle name="Entrada 3 2 2 3 7 2" xfId="15051"/>
    <cellStyle name="Entrada 3 2 2 3 7 3" xfId="22047"/>
    <cellStyle name="Entrada 3 2 2 3 7 4" xfId="25172"/>
    <cellStyle name="Entrada 3 2 2 3 7 5" xfId="32942"/>
    <cellStyle name="Entrada 3 2 2 3 7 6" xfId="36617"/>
    <cellStyle name="Entrada 3 2 2 3 7 7" xfId="39343"/>
    <cellStyle name="Entrada 3 2 2 3 7 8" xfId="40977"/>
    <cellStyle name="Entrada 3 2 2 3 8" xfId="11423"/>
    <cellStyle name="Entrada 3 2 2 3 9" xfId="18426"/>
    <cellStyle name="Entrada 3 2 2 4" xfId="1782"/>
    <cellStyle name="Entrada 3 2 2 4 10" xfId="22720"/>
    <cellStyle name="Entrada 3 2 2 4 11" xfId="19619"/>
    <cellStyle name="Entrada 3 2 2 4 12" xfId="30943"/>
    <cellStyle name="Entrada 3 2 2 4 13" xfId="34866"/>
    <cellStyle name="Entrada 3 2 2 4 14" xfId="38357"/>
    <cellStyle name="Entrada 3 2 2 4 2" xfId="2541"/>
    <cellStyle name="Entrada 3 2 2 4 2 2" xfId="5904"/>
    <cellStyle name="Entrada 3 2 2 4 2 2 2" xfId="15058"/>
    <cellStyle name="Entrada 3 2 2 4 2 2 3" xfId="22054"/>
    <cellStyle name="Entrada 3 2 2 4 2 2 4" xfId="17250"/>
    <cellStyle name="Entrada 3 2 2 4 2 2 5" xfId="32949"/>
    <cellStyle name="Entrada 3 2 2 4 2 2 6" xfId="36624"/>
    <cellStyle name="Entrada 3 2 2 4 2 2 7" xfId="39350"/>
    <cellStyle name="Entrada 3 2 2 4 2 2 8" xfId="40984"/>
    <cellStyle name="Entrada 3 2 2 4 2 3" xfId="11695"/>
    <cellStyle name="Entrada 3 2 2 4 2 4" xfId="18698"/>
    <cellStyle name="Entrada 3 2 2 4 2 5" xfId="17267"/>
    <cellStyle name="Entrada 3 2 2 4 2 6" xfId="26240"/>
    <cellStyle name="Entrada 3 2 2 4 2 7" xfId="29400"/>
    <cellStyle name="Entrada 3 2 2 4 2 8" xfId="31083"/>
    <cellStyle name="Entrada 3 2 2 4 2 9" xfId="34967"/>
    <cellStyle name="Entrada 3 2 2 4 3" xfId="3706"/>
    <cellStyle name="Entrada 3 2 2 4 3 2" xfId="5905"/>
    <cellStyle name="Entrada 3 2 2 4 3 2 2" xfId="15059"/>
    <cellStyle name="Entrada 3 2 2 4 3 2 3" xfId="22055"/>
    <cellStyle name="Entrada 3 2 2 4 3 2 4" xfId="25171"/>
    <cellStyle name="Entrada 3 2 2 4 3 2 5" xfId="32950"/>
    <cellStyle name="Entrada 3 2 2 4 3 2 6" xfId="36625"/>
    <cellStyle name="Entrada 3 2 2 4 3 2 7" xfId="39351"/>
    <cellStyle name="Entrada 3 2 2 4 3 2 8" xfId="40985"/>
    <cellStyle name="Entrada 3 2 2 4 3 3" xfId="12860"/>
    <cellStyle name="Entrada 3 2 2 4 3 4" xfId="19859"/>
    <cellStyle name="Entrada 3 2 2 4 3 5" xfId="25466"/>
    <cellStyle name="Entrada 3 2 2 4 3 6" xfId="9560"/>
    <cellStyle name="Entrada 3 2 2 4 3 7" xfId="25632"/>
    <cellStyle name="Entrada 3 2 2 4 3 8" xfId="31633"/>
    <cellStyle name="Entrada 3 2 2 4 3 9" xfId="35313"/>
    <cellStyle name="Entrada 3 2 2 4 4" xfId="4216"/>
    <cellStyle name="Entrada 3 2 2 4 4 2" xfId="5906"/>
    <cellStyle name="Entrada 3 2 2 4 4 2 2" xfId="15060"/>
    <cellStyle name="Entrada 3 2 2 4 4 2 3" xfId="22056"/>
    <cellStyle name="Entrada 3 2 2 4 4 2 4" xfId="24876"/>
    <cellStyle name="Entrada 3 2 2 4 4 2 5" xfId="32951"/>
    <cellStyle name="Entrada 3 2 2 4 4 2 6" xfId="36626"/>
    <cellStyle name="Entrada 3 2 2 4 4 2 7" xfId="39352"/>
    <cellStyle name="Entrada 3 2 2 4 4 2 8" xfId="40986"/>
    <cellStyle name="Entrada 3 2 2 4 4 3" xfId="13370"/>
    <cellStyle name="Entrada 3 2 2 4 4 4" xfId="20368"/>
    <cellStyle name="Entrada 3 2 2 4 4 5" xfId="27724"/>
    <cellStyle name="Entrada 3 2 2 4 4 6" xfId="28144"/>
    <cellStyle name="Entrada 3 2 2 4 4 7" xfId="28721"/>
    <cellStyle name="Entrada 3 2 2 4 4 8" xfId="25945"/>
    <cellStyle name="Entrada 3 2 2 4 4 9" xfId="25766"/>
    <cellStyle name="Entrada 3 2 2 4 5" xfId="2875"/>
    <cellStyle name="Entrada 3 2 2 4 5 2" xfId="5907"/>
    <cellStyle name="Entrada 3 2 2 4 5 2 2" xfId="15061"/>
    <cellStyle name="Entrada 3 2 2 4 5 2 3" xfId="22057"/>
    <cellStyle name="Entrada 3 2 2 4 5 2 4" xfId="24869"/>
    <cellStyle name="Entrada 3 2 2 4 5 2 5" xfId="32952"/>
    <cellStyle name="Entrada 3 2 2 4 5 2 6" xfId="36627"/>
    <cellStyle name="Entrada 3 2 2 4 5 2 7" xfId="39353"/>
    <cellStyle name="Entrada 3 2 2 4 5 2 8" xfId="40987"/>
    <cellStyle name="Entrada 3 2 2 4 5 3" xfId="12029"/>
    <cellStyle name="Entrada 3 2 2 4 5 4" xfId="19032"/>
    <cellStyle name="Entrada 3 2 2 4 5 5" xfId="19777"/>
    <cellStyle name="Entrada 3 2 2 4 5 6" xfId="28213"/>
    <cellStyle name="Entrada 3 2 2 4 5 7" xfId="22994"/>
    <cellStyle name="Entrada 3 2 2 4 5 8" xfId="9247"/>
    <cellStyle name="Entrada 3 2 2 4 5 9" xfId="31605"/>
    <cellStyle name="Entrada 3 2 2 4 6" xfId="3738"/>
    <cellStyle name="Entrada 3 2 2 4 6 2" xfId="5908"/>
    <cellStyle name="Entrada 3 2 2 4 6 2 2" xfId="15062"/>
    <cellStyle name="Entrada 3 2 2 4 6 2 3" xfId="22058"/>
    <cellStyle name="Entrada 3 2 2 4 6 2 4" xfId="24874"/>
    <cellStyle name="Entrada 3 2 2 4 6 2 5" xfId="32953"/>
    <cellStyle name="Entrada 3 2 2 4 6 2 6" xfId="36628"/>
    <cellStyle name="Entrada 3 2 2 4 6 2 7" xfId="39354"/>
    <cellStyle name="Entrada 3 2 2 4 6 2 8" xfId="40988"/>
    <cellStyle name="Entrada 3 2 2 4 6 3" xfId="12892"/>
    <cellStyle name="Entrada 3 2 2 4 6 4" xfId="19891"/>
    <cellStyle name="Entrada 3 2 2 4 6 5" xfId="9554"/>
    <cellStyle name="Entrada 3 2 2 4 6 6" xfId="27889"/>
    <cellStyle name="Entrada 3 2 2 4 6 7" xfId="19537"/>
    <cellStyle name="Entrada 3 2 2 4 6 8" xfId="31637"/>
    <cellStyle name="Entrada 3 2 2 4 6 9" xfId="35311"/>
    <cellStyle name="Entrada 3 2 2 4 7" xfId="5903"/>
    <cellStyle name="Entrada 3 2 2 4 7 2" xfId="15057"/>
    <cellStyle name="Entrada 3 2 2 4 7 3" xfId="22053"/>
    <cellStyle name="Entrada 3 2 2 4 7 4" xfId="19787"/>
    <cellStyle name="Entrada 3 2 2 4 7 5" xfId="32948"/>
    <cellStyle name="Entrada 3 2 2 4 7 6" xfId="36623"/>
    <cellStyle name="Entrada 3 2 2 4 7 7" xfId="39349"/>
    <cellStyle name="Entrada 3 2 2 4 7 8" xfId="40983"/>
    <cellStyle name="Entrada 3 2 2 4 8" xfId="10936"/>
    <cellStyle name="Entrada 3 2 2 4 9" xfId="9234"/>
    <cellStyle name="Entrada 3 2 2 5" xfId="2336"/>
    <cellStyle name="Entrada 3 2 2 5 10" xfId="9221"/>
    <cellStyle name="Entrada 3 2 2 5 11" xfId="26139"/>
    <cellStyle name="Entrada 3 2 2 5 12" xfId="17817"/>
    <cellStyle name="Entrada 3 2 2 5 13" xfId="29625"/>
    <cellStyle name="Entrada 3 2 2 5 14" xfId="31616"/>
    <cellStyle name="Entrada 3 2 2 5 2" xfId="2736"/>
    <cellStyle name="Entrada 3 2 2 5 2 2" xfId="5910"/>
    <cellStyle name="Entrada 3 2 2 5 2 2 2" xfId="15064"/>
    <cellStyle name="Entrada 3 2 2 5 2 2 3" xfId="22060"/>
    <cellStyle name="Entrada 3 2 2 5 2 2 4" xfId="27143"/>
    <cellStyle name="Entrada 3 2 2 5 2 2 5" xfId="32955"/>
    <cellStyle name="Entrada 3 2 2 5 2 2 6" xfId="36630"/>
    <cellStyle name="Entrada 3 2 2 5 2 2 7" xfId="39356"/>
    <cellStyle name="Entrada 3 2 2 5 2 2 8" xfId="40990"/>
    <cellStyle name="Entrada 3 2 2 5 2 3" xfId="11890"/>
    <cellStyle name="Entrada 3 2 2 5 2 4" xfId="18893"/>
    <cellStyle name="Entrada 3 2 2 5 2 5" xfId="28414"/>
    <cellStyle name="Entrada 3 2 2 5 2 6" xfId="17578"/>
    <cellStyle name="Entrada 3 2 2 5 2 7" xfId="29965"/>
    <cellStyle name="Entrada 3 2 2 5 2 8" xfId="33942"/>
    <cellStyle name="Entrada 3 2 2 5 2 9" xfId="37504"/>
    <cellStyle name="Entrada 3 2 2 5 3" xfId="4018"/>
    <cellStyle name="Entrada 3 2 2 5 3 2" xfId="5911"/>
    <cellStyle name="Entrada 3 2 2 5 3 2 2" xfId="15065"/>
    <cellStyle name="Entrada 3 2 2 5 3 2 3" xfId="22061"/>
    <cellStyle name="Entrada 3 2 2 5 3 2 4" xfId="27144"/>
    <cellStyle name="Entrada 3 2 2 5 3 2 5" xfId="32956"/>
    <cellStyle name="Entrada 3 2 2 5 3 2 6" xfId="36631"/>
    <cellStyle name="Entrada 3 2 2 5 3 2 7" xfId="39357"/>
    <cellStyle name="Entrada 3 2 2 5 3 2 8" xfId="40991"/>
    <cellStyle name="Entrada 3 2 2 5 3 3" xfId="13172"/>
    <cellStyle name="Entrada 3 2 2 5 3 4" xfId="20170"/>
    <cellStyle name="Entrada 3 2 2 5 3 5" xfId="23099"/>
    <cellStyle name="Entrada 3 2 2 5 3 6" xfId="15433"/>
    <cellStyle name="Entrada 3 2 2 5 3 7" xfId="25527"/>
    <cellStyle name="Entrada 3 2 2 5 3 8" xfId="29033"/>
    <cellStyle name="Entrada 3 2 2 5 3 9" xfId="31032"/>
    <cellStyle name="Entrada 3 2 2 5 4" xfId="4456"/>
    <cellStyle name="Entrada 3 2 2 5 4 2" xfId="5912"/>
    <cellStyle name="Entrada 3 2 2 5 4 2 2" xfId="15066"/>
    <cellStyle name="Entrada 3 2 2 5 4 2 3" xfId="22062"/>
    <cellStyle name="Entrada 3 2 2 5 4 2 4" xfId="22808"/>
    <cellStyle name="Entrada 3 2 2 5 4 2 5" xfId="32957"/>
    <cellStyle name="Entrada 3 2 2 5 4 2 6" xfId="36632"/>
    <cellStyle name="Entrada 3 2 2 5 4 2 7" xfId="39358"/>
    <cellStyle name="Entrada 3 2 2 5 4 2 8" xfId="40992"/>
    <cellStyle name="Entrada 3 2 2 5 4 3" xfId="13610"/>
    <cellStyle name="Entrada 3 2 2 5 4 4" xfId="20608"/>
    <cellStyle name="Entrada 3 2 2 5 4 5" xfId="24751"/>
    <cellStyle name="Entrada 3 2 2 5 4 6" xfId="17715"/>
    <cellStyle name="Entrada 3 2 2 5 4 7" xfId="28711"/>
    <cellStyle name="Entrada 3 2 2 5 4 8" xfId="32285"/>
    <cellStyle name="Entrada 3 2 2 5 4 9" xfId="35960"/>
    <cellStyle name="Entrada 3 2 2 5 5" xfId="4710"/>
    <cellStyle name="Entrada 3 2 2 5 5 2" xfId="5913"/>
    <cellStyle name="Entrada 3 2 2 5 5 2 2" xfId="15067"/>
    <cellStyle name="Entrada 3 2 2 5 5 2 3" xfId="22063"/>
    <cellStyle name="Entrada 3 2 2 5 5 2 4" xfId="27145"/>
    <cellStyle name="Entrada 3 2 2 5 5 2 5" xfId="32958"/>
    <cellStyle name="Entrada 3 2 2 5 5 2 6" xfId="36633"/>
    <cellStyle name="Entrada 3 2 2 5 5 2 7" xfId="39359"/>
    <cellStyle name="Entrada 3 2 2 5 5 2 8" xfId="40993"/>
    <cellStyle name="Entrada 3 2 2 5 5 3" xfId="13864"/>
    <cellStyle name="Entrada 3 2 2 5 5 4" xfId="20862"/>
    <cellStyle name="Entrada 3 2 2 5 5 5" xfId="24784"/>
    <cellStyle name="Entrada 3 2 2 5 5 6" xfId="26719"/>
    <cellStyle name="Entrada 3 2 2 5 5 7" xfId="26809"/>
    <cellStyle name="Entrada 3 2 2 5 5 8" xfId="32169"/>
    <cellStyle name="Entrada 3 2 2 5 5 9" xfId="35844"/>
    <cellStyle name="Entrada 3 2 2 5 6" xfId="4956"/>
    <cellStyle name="Entrada 3 2 2 5 6 2" xfId="5914"/>
    <cellStyle name="Entrada 3 2 2 5 6 2 2" xfId="15068"/>
    <cellStyle name="Entrada 3 2 2 5 6 2 3" xfId="22064"/>
    <cellStyle name="Entrada 3 2 2 5 6 2 4" xfId="9335"/>
    <cellStyle name="Entrada 3 2 2 5 6 2 5" xfId="32959"/>
    <cellStyle name="Entrada 3 2 2 5 6 2 6" xfId="36634"/>
    <cellStyle name="Entrada 3 2 2 5 6 2 7" xfId="39360"/>
    <cellStyle name="Entrada 3 2 2 5 6 2 8" xfId="40994"/>
    <cellStyle name="Entrada 3 2 2 5 6 3" xfId="14110"/>
    <cellStyle name="Entrada 3 2 2 5 6 4" xfId="21108"/>
    <cellStyle name="Entrada 3 2 2 5 6 5" xfId="24271"/>
    <cellStyle name="Entrada 3 2 2 5 6 6" xfId="25010"/>
    <cellStyle name="Entrada 3 2 2 5 6 7" xfId="32002"/>
    <cellStyle name="Entrada 3 2 2 5 6 8" xfId="35680"/>
    <cellStyle name="Entrada 3 2 2 5 6 9" xfId="38591"/>
    <cellStyle name="Entrada 3 2 2 5 7" xfId="5909"/>
    <cellStyle name="Entrada 3 2 2 5 7 2" xfId="15063"/>
    <cellStyle name="Entrada 3 2 2 5 7 3" xfId="22059"/>
    <cellStyle name="Entrada 3 2 2 5 7 4" xfId="24873"/>
    <cellStyle name="Entrada 3 2 2 5 7 5" xfId="32954"/>
    <cellStyle name="Entrada 3 2 2 5 7 6" xfId="36629"/>
    <cellStyle name="Entrada 3 2 2 5 7 7" xfId="39355"/>
    <cellStyle name="Entrada 3 2 2 5 7 8" xfId="40989"/>
    <cellStyle name="Entrada 3 2 2 5 8" xfId="11490"/>
    <cellStyle name="Entrada 3 2 2 5 9" xfId="18493"/>
    <cellStyle name="Entrada 3 2 2 6" xfId="1632"/>
    <cellStyle name="Entrada 3 2 2 6 10" xfId="17634"/>
    <cellStyle name="Entrada 3 2 2 6 11" xfId="31006"/>
    <cellStyle name="Entrada 3 2 2 6 12" xfId="34928"/>
    <cellStyle name="Entrada 3 2 2 6 13" xfId="38391"/>
    <cellStyle name="Entrada 3 2 2 6 2" xfId="3288"/>
    <cellStyle name="Entrada 3 2 2 6 2 2" xfId="5916"/>
    <cellStyle name="Entrada 3 2 2 6 2 2 2" xfId="15070"/>
    <cellStyle name="Entrada 3 2 2 6 2 2 3" xfId="22066"/>
    <cellStyle name="Entrada 3 2 2 6 2 2 4" xfId="27149"/>
    <cellStyle name="Entrada 3 2 2 6 2 2 5" xfId="32961"/>
    <cellStyle name="Entrada 3 2 2 6 2 2 6" xfId="36636"/>
    <cellStyle name="Entrada 3 2 2 6 2 2 7" xfId="39362"/>
    <cellStyle name="Entrada 3 2 2 6 2 2 8" xfId="40996"/>
    <cellStyle name="Entrada 3 2 2 6 2 3" xfId="12442"/>
    <cellStyle name="Entrada 3 2 2 6 2 4" xfId="19444"/>
    <cellStyle name="Entrada 3 2 2 6 2 5" xfId="28183"/>
    <cellStyle name="Entrada 3 2 2 6 2 6" xfId="26472"/>
    <cellStyle name="Entrada 3 2 2 6 2 7" xfId="22455"/>
    <cellStyle name="Entrada 3 2 2 6 2 8" xfId="30898"/>
    <cellStyle name="Entrada 3 2 2 6 2 9" xfId="30854"/>
    <cellStyle name="Entrada 3 2 2 6 3" xfId="2947"/>
    <cellStyle name="Entrada 3 2 2 6 3 2" xfId="5917"/>
    <cellStyle name="Entrada 3 2 2 6 3 2 2" xfId="15071"/>
    <cellStyle name="Entrada 3 2 2 6 3 2 3" xfId="22067"/>
    <cellStyle name="Entrada 3 2 2 6 3 2 4" xfId="25260"/>
    <cellStyle name="Entrada 3 2 2 6 3 2 5" xfId="32962"/>
    <cellStyle name="Entrada 3 2 2 6 3 2 6" xfId="36637"/>
    <cellStyle name="Entrada 3 2 2 6 3 2 7" xfId="39363"/>
    <cellStyle name="Entrada 3 2 2 6 3 2 8" xfId="40997"/>
    <cellStyle name="Entrada 3 2 2 6 3 3" xfId="12101"/>
    <cellStyle name="Entrada 3 2 2 6 3 4" xfId="19104"/>
    <cellStyle name="Entrada 3 2 2 6 3 5" xfId="19687"/>
    <cellStyle name="Entrada 3 2 2 6 3 6" xfId="22496"/>
    <cellStyle name="Entrada 3 2 2 6 3 7" xfId="26503"/>
    <cellStyle name="Entrada 3 2 2 6 3 8" xfId="33837"/>
    <cellStyle name="Entrada 3 2 2 6 3 9" xfId="37399"/>
    <cellStyle name="Entrada 3 2 2 6 4" xfId="2836"/>
    <cellStyle name="Entrada 3 2 2 6 4 2" xfId="5918"/>
    <cellStyle name="Entrada 3 2 2 6 4 2 2" xfId="15072"/>
    <cellStyle name="Entrada 3 2 2 6 4 2 3" xfId="22068"/>
    <cellStyle name="Entrada 3 2 2 6 4 2 4" xfId="27147"/>
    <cellStyle name="Entrada 3 2 2 6 4 2 5" xfId="32963"/>
    <cellStyle name="Entrada 3 2 2 6 4 2 6" xfId="36638"/>
    <cellStyle name="Entrada 3 2 2 6 4 2 7" xfId="39364"/>
    <cellStyle name="Entrada 3 2 2 6 4 2 8" xfId="40998"/>
    <cellStyle name="Entrada 3 2 2 6 4 3" xfId="11990"/>
    <cellStyle name="Entrada 3 2 2 6 4 4" xfId="18993"/>
    <cellStyle name="Entrada 3 2 2 6 4 5" xfId="24651"/>
    <cellStyle name="Entrada 3 2 2 6 4 6" xfId="26358"/>
    <cellStyle name="Entrada 3 2 2 6 4 7" xfId="29915"/>
    <cellStyle name="Entrada 3 2 2 6 4 8" xfId="33892"/>
    <cellStyle name="Entrada 3 2 2 6 4 9" xfId="37454"/>
    <cellStyle name="Entrada 3 2 2 6 5" xfId="4236"/>
    <cellStyle name="Entrada 3 2 2 6 5 2" xfId="5919"/>
    <cellStyle name="Entrada 3 2 2 6 5 2 2" xfId="15073"/>
    <cellStyle name="Entrada 3 2 2 6 5 2 3" xfId="22069"/>
    <cellStyle name="Entrada 3 2 2 6 5 2 4" xfId="22806"/>
    <cellStyle name="Entrada 3 2 2 6 5 2 5" xfId="32964"/>
    <cellStyle name="Entrada 3 2 2 6 5 2 6" xfId="36639"/>
    <cellStyle name="Entrada 3 2 2 6 5 2 7" xfId="39365"/>
    <cellStyle name="Entrada 3 2 2 6 5 2 8" xfId="40999"/>
    <cellStyle name="Entrada 3 2 2 6 5 3" xfId="13390"/>
    <cellStyle name="Entrada 3 2 2 6 5 4" xfId="20388"/>
    <cellStyle name="Entrada 3 2 2 6 5 5" xfId="23298"/>
    <cellStyle name="Entrada 3 2 2 6 5 6" xfId="25040"/>
    <cellStyle name="Entrada 3 2 2 6 5 7" xfId="9350"/>
    <cellStyle name="Entrada 3 2 2 6 5 8" xfId="33352"/>
    <cellStyle name="Entrada 3 2 2 6 5 9" xfId="37027"/>
    <cellStyle name="Entrada 3 2 2 6 6" xfId="5915"/>
    <cellStyle name="Entrada 3 2 2 6 6 2" xfId="15069"/>
    <cellStyle name="Entrada 3 2 2 6 6 3" xfId="22065"/>
    <cellStyle name="Entrada 3 2 2 6 6 4" xfId="27146"/>
    <cellStyle name="Entrada 3 2 2 6 6 5" xfId="32960"/>
    <cellStyle name="Entrada 3 2 2 6 6 6" xfId="36635"/>
    <cellStyle name="Entrada 3 2 2 6 6 7" xfId="39361"/>
    <cellStyle name="Entrada 3 2 2 6 6 8" xfId="40995"/>
    <cellStyle name="Entrada 3 2 2 6 7" xfId="10786"/>
    <cellStyle name="Entrada 3 2 2 6 8" xfId="16496"/>
    <cellStyle name="Entrada 3 2 2 6 9" xfId="28646"/>
    <cellStyle name="Entrada 3 2 2 7" xfId="2460"/>
    <cellStyle name="Entrada 3 2 2 7 2" xfId="5920"/>
    <cellStyle name="Entrada 3 2 2 7 2 2" xfId="15074"/>
    <cellStyle name="Entrada 3 2 2 7 2 3" xfId="22070"/>
    <cellStyle name="Entrada 3 2 2 7 2 4" xfId="27148"/>
    <cellStyle name="Entrada 3 2 2 7 2 5" xfId="32965"/>
    <cellStyle name="Entrada 3 2 2 7 2 6" xfId="36640"/>
    <cellStyle name="Entrada 3 2 2 7 2 7" xfId="39366"/>
    <cellStyle name="Entrada 3 2 2 7 2 8" xfId="41000"/>
    <cellStyle name="Entrada 3 2 2 7 3" xfId="11614"/>
    <cellStyle name="Entrada 3 2 2 7 4" xfId="18617"/>
    <cellStyle name="Entrada 3 2 2 7 5" xfId="24613"/>
    <cellStyle name="Entrada 3 2 2 7 6" xfId="26200"/>
    <cellStyle name="Entrada 3 2 2 7 7" xfId="30102"/>
    <cellStyle name="Entrada 3 2 2 7 8" xfId="34078"/>
    <cellStyle name="Entrada 3 2 2 7 9" xfId="37640"/>
    <cellStyle name="Entrada 3 2 2 8" xfId="2939"/>
    <cellStyle name="Entrada 3 2 2 8 2" xfId="5921"/>
    <cellStyle name="Entrada 3 2 2 8 2 2" xfId="15075"/>
    <cellStyle name="Entrada 3 2 2 8 2 3" xfId="22071"/>
    <cellStyle name="Entrada 3 2 2 8 2 4" xfId="17407"/>
    <cellStyle name="Entrada 3 2 2 8 2 5" xfId="32966"/>
    <cellStyle name="Entrada 3 2 2 8 2 6" xfId="36641"/>
    <cellStyle name="Entrada 3 2 2 8 2 7" xfId="39367"/>
    <cellStyle name="Entrada 3 2 2 8 2 8" xfId="41001"/>
    <cellStyle name="Entrada 3 2 2 8 3" xfId="12093"/>
    <cellStyle name="Entrada 3 2 2 8 4" xfId="19096"/>
    <cellStyle name="Entrada 3 2 2 8 5" xfId="9489"/>
    <cellStyle name="Entrada 3 2 2 8 6" xfId="26383"/>
    <cellStyle name="Entrada 3 2 2 8 7" xfId="21264"/>
    <cellStyle name="Entrada 3 2 2 8 8" xfId="9521"/>
    <cellStyle name="Entrada 3 2 2 8 9" xfId="31232"/>
    <cellStyle name="Entrada 3 2 2 9" xfId="3095"/>
    <cellStyle name="Entrada 3 2 2 9 2" xfId="5922"/>
    <cellStyle name="Entrada 3 2 2 9 2 2" xfId="15076"/>
    <cellStyle name="Entrada 3 2 2 9 2 3" xfId="22072"/>
    <cellStyle name="Entrada 3 2 2 9 2 4" xfId="27152"/>
    <cellStyle name="Entrada 3 2 2 9 2 5" xfId="32967"/>
    <cellStyle name="Entrada 3 2 2 9 2 6" xfId="36642"/>
    <cellStyle name="Entrada 3 2 2 9 2 7" xfId="39368"/>
    <cellStyle name="Entrada 3 2 2 9 2 8" xfId="41002"/>
    <cellStyle name="Entrada 3 2 2 9 3" xfId="12249"/>
    <cellStyle name="Entrada 3 2 2 9 4" xfId="19252"/>
    <cellStyle name="Entrada 3 2 2 9 5" xfId="28272"/>
    <cellStyle name="Entrada 3 2 2 9 6" xfId="22437"/>
    <cellStyle name="Entrada 3 2 2 9 7" xfId="29792"/>
    <cellStyle name="Entrada 3 2 2 9 8" xfId="33769"/>
    <cellStyle name="Entrada 3 2 2 9 9" xfId="37331"/>
    <cellStyle name="Entrada 3 2 20" xfId="30910"/>
    <cellStyle name="Entrada 3 2 3" xfId="1853"/>
    <cellStyle name="Entrada 3 2 3 10" xfId="28573"/>
    <cellStyle name="Entrada 3 2 3 11" xfId="21338"/>
    <cellStyle name="Entrada 3 2 3 12" xfId="30911"/>
    <cellStyle name="Entrada 3 2 3 13" xfId="31057"/>
    <cellStyle name="Entrada 3 2 3 14" xfId="31339"/>
    <cellStyle name="Entrada 3 2 3 2" xfId="2563"/>
    <cellStyle name="Entrada 3 2 3 2 2" xfId="5924"/>
    <cellStyle name="Entrada 3 2 3 2 2 2" xfId="15078"/>
    <cellStyle name="Entrada 3 2 3 2 2 3" xfId="22074"/>
    <cellStyle name="Entrada 3 2 3 2 2 4" xfId="24872"/>
    <cellStyle name="Entrada 3 2 3 2 2 5" xfId="32969"/>
    <cellStyle name="Entrada 3 2 3 2 2 6" xfId="36644"/>
    <cellStyle name="Entrada 3 2 3 2 2 7" xfId="39370"/>
    <cellStyle name="Entrada 3 2 3 2 2 8" xfId="41004"/>
    <cellStyle name="Entrada 3 2 3 2 3" xfId="11717"/>
    <cellStyle name="Entrada 3 2 3 2 4" xfId="18720"/>
    <cellStyle name="Entrada 3 2 3 2 5" xfId="18154"/>
    <cellStyle name="Entrada 3 2 3 2 6" xfId="17854"/>
    <cellStyle name="Entrada 3 2 3 2 7" xfId="29492"/>
    <cellStyle name="Entrada 3 2 3 2 8" xfId="30881"/>
    <cellStyle name="Entrada 3 2 3 2 9" xfId="34817"/>
    <cellStyle name="Entrada 3 2 3 3" xfId="3748"/>
    <cellStyle name="Entrada 3 2 3 3 2" xfId="5925"/>
    <cellStyle name="Entrada 3 2 3 3 2 2" xfId="15079"/>
    <cellStyle name="Entrada 3 2 3 3 2 3" xfId="22075"/>
    <cellStyle name="Entrada 3 2 3 3 2 4" xfId="17498"/>
    <cellStyle name="Entrada 3 2 3 3 2 5" xfId="32970"/>
    <cellStyle name="Entrada 3 2 3 3 2 6" xfId="36645"/>
    <cellStyle name="Entrada 3 2 3 3 2 7" xfId="39371"/>
    <cellStyle name="Entrada 3 2 3 3 2 8" xfId="41005"/>
    <cellStyle name="Entrada 3 2 3 3 3" xfId="12902"/>
    <cellStyle name="Entrada 3 2 3 3 4" xfId="19901"/>
    <cellStyle name="Entrada 3 2 3 3 5" xfId="27956"/>
    <cellStyle name="Entrada 3 2 3 3 6" xfId="22927"/>
    <cellStyle name="Entrada 3 2 3 3 7" xfId="25142"/>
    <cellStyle name="Entrada 3 2 3 3 8" xfId="33540"/>
    <cellStyle name="Entrada 3 2 3 3 9" xfId="37208"/>
    <cellStyle name="Entrada 3 2 3 4" xfId="4244"/>
    <cellStyle name="Entrada 3 2 3 4 2" xfId="5926"/>
    <cellStyle name="Entrada 3 2 3 4 2 2" xfId="15080"/>
    <cellStyle name="Entrada 3 2 3 4 2 3" xfId="22076"/>
    <cellStyle name="Entrada 3 2 3 4 2 4" xfId="27151"/>
    <cellStyle name="Entrada 3 2 3 4 2 5" xfId="32971"/>
    <cellStyle name="Entrada 3 2 3 4 2 6" xfId="36646"/>
    <cellStyle name="Entrada 3 2 3 4 2 7" xfId="39372"/>
    <cellStyle name="Entrada 3 2 3 4 2 8" xfId="41006"/>
    <cellStyle name="Entrada 3 2 3 4 3" xfId="13398"/>
    <cellStyle name="Entrada 3 2 3 4 4" xfId="20396"/>
    <cellStyle name="Entrada 3 2 3 4 5" xfId="27710"/>
    <cellStyle name="Entrada 3 2 3 4 6" xfId="19760"/>
    <cellStyle name="Entrada 3 2 3 4 7" xfId="19598"/>
    <cellStyle name="Entrada 3 2 3 4 8" xfId="35552"/>
    <cellStyle name="Entrada 3 2 3 4 9" xfId="38474"/>
    <cellStyle name="Entrada 3 2 3 5" xfId="2962"/>
    <cellStyle name="Entrada 3 2 3 5 2" xfId="5927"/>
    <cellStyle name="Entrada 3 2 3 5 2 2" xfId="15081"/>
    <cellStyle name="Entrada 3 2 3 5 2 3" xfId="22077"/>
    <cellStyle name="Entrada 3 2 3 5 2 4" xfId="18361"/>
    <cellStyle name="Entrada 3 2 3 5 2 5" xfId="32972"/>
    <cellStyle name="Entrada 3 2 3 5 2 6" xfId="36647"/>
    <cellStyle name="Entrada 3 2 3 5 2 7" xfId="39373"/>
    <cellStyle name="Entrada 3 2 3 5 2 8" xfId="41007"/>
    <cellStyle name="Entrada 3 2 3 5 3" xfId="12116"/>
    <cellStyle name="Entrada 3 2 3 5 4" xfId="19119"/>
    <cellStyle name="Entrada 3 2 3 5 5" xfId="24674"/>
    <cellStyle name="Entrada 3 2 3 5 6" xfId="28497"/>
    <cellStyle name="Entrada 3 2 3 5 7" xfId="29853"/>
    <cellStyle name="Entrada 3 2 3 5 8" xfId="33830"/>
    <cellStyle name="Entrada 3 2 3 5 9" xfId="37392"/>
    <cellStyle name="Entrada 3 2 3 6" xfId="3046"/>
    <cellStyle name="Entrada 3 2 3 6 2" xfId="5928"/>
    <cellStyle name="Entrada 3 2 3 6 2 2" xfId="15082"/>
    <cellStyle name="Entrada 3 2 3 6 2 3" xfId="22078"/>
    <cellStyle name="Entrada 3 2 3 6 2 4" xfId="27150"/>
    <cellStyle name="Entrada 3 2 3 6 2 5" xfId="32973"/>
    <cellStyle name="Entrada 3 2 3 6 2 6" xfId="36648"/>
    <cellStyle name="Entrada 3 2 3 6 2 7" xfId="39374"/>
    <cellStyle name="Entrada 3 2 3 6 2 8" xfId="41008"/>
    <cellStyle name="Entrada 3 2 3 6 3" xfId="12200"/>
    <cellStyle name="Entrada 3 2 3 6 4" xfId="19203"/>
    <cellStyle name="Entrada 3 2 3 6 5" xfId="10158"/>
    <cellStyle name="Entrada 3 2 3 6 6" xfId="25439"/>
    <cellStyle name="Entrada 3 2 3 6 7" xfId="29809"/>
    <cellStyle name="Entrada 3 2 3 6 8" xfId="33781"/>
    <cellStyle name="Entrada 3 2 3 6 9" xfId="37343"/>
    <cellStyle name="Entrada 3 2 3 7" xfId="5923"/>
    <cellStyle name="Entrada 3 2 3 7 2" xfId="15077"/>
    <cellStyle name="Entrada 3 2 3 7 3" xfId="22073"/>
    <cellStyle name="Entrada 3 2 3 7 4" xfId="27142"/>
    <cellStyle name="Entrada 3 2 3 7 5" xfId="32968"/>
    <cellStyle name="Entrada 3 2 3 7 6" xfId="36643"/>
    <cellStyle name="Entrada 3 2 3 7 7" xfId="39369"/>
    <cellStyle name="Entrada 3 2 3 7 8" xfId="41003"/>
    <cellStyle name="Entrada 3 2 3 8" xfId="11007"/>
    <cellStyle name="Entrada 3 2 3 9" xfId="15518"/>
    <cellStyle name="Entrada 3 2 4" xfId="2270"/>
    <cellStyle name="Entrada 3 2 4 10" xfId="15458"/>
    <cellStyle name="Entrada 3 2 4 11" xfId="26106"/>
    <cellStyle name="Entrada 3 2 4 12" xfId="30195"/>
    <cellStyle name="Entrada 3 2 4 13" xfId="31065"/>
    <cellStyle name="Entrada 3 2 4 14" xfId="34956"/>
    <cellStyle name="Entrada 3 2 4 2" xfId="2670"/>
    <cellStyle name="Entrada 3 2 4 2 2" xfId="5930"/>
    <cellStyle name="Entrada 3 2 4 2 2 2" xfId="15084"/>
    <cellStyle name="Entrada 3 2 4 2 2 3" xfId="22080"/>
    <cellStyle name="Entrada 3 2 4 2 2 4" xfId="27153"/>
    <cellStyle name="Entrada 3 2 4 2 2 5" xfId="32975"/>
    <cellStyle name="Entrada 3 2 4 2 2 6" xfId="36650"/>
    <cellStyle name="Entrada 3 2 4 2 2 7" xfId="39376"/>
    <cellStyle name="Entrada 3 2 4 2 2 8" xfId="41010"/>
    <cellStyle name="Entrada 3 2 4 2 3" xfId="11824"/>
    <cellStyle name="Entrada 3 2 4 2 4" xfId="18827"/>
    <cellStyle name="Entrada 3 2 4 2 5" xfId="18115"/>
    <cellStyle name="Entrada 3 2 4 2 6" xfId="26298"/>
    <cellStyle name="Entrada 3 2 4 2 7" xfId="23382"/>
    <cellStyle name="Entrada 3 2 4 2 8" xfId="25939"/>
    <cellStyle name="Entrada 3 2 4 2 9" xfId="31228"/>
    <cellStyle name="Entrada 3 2 4 3" xfId="3952"/>
    <cellStyle name="Entrada 3 2 4 3 2" xfId="5931"/>
    <cellStyle name="Entrada 3 2 4 3 2 2" xfId="15085"/>
    <cellStyle name="Entrada 3 2 4 3 2 3" xfId="22081"/>
    <cellStyle name="Entrada 3 2 4 3 2 4" xfId="17265"/>
    <cellStyle name="Entrada 3 2 4 3 2 5" xfId="32976"/>
    <cellStyle name="Entrada 3 2 4 3 2 6" xfId="36651"/>
    <cellStyle name="Entrada 3 2 4 3 2 7" xfId="39377"/>
    <cellStyle name="Entrada 3 2 4 3 2 8" xfId="41011"/>
    <cellStyle name="Entrada 3 2 4 3 3" xfId="13106"/>
    <cellStyle name="Entrada 3 2 4 3 4" xfId="20104"/>
    <cellStyle name="Entrada 3 2 4 3 5" xfId="17929"/>
    <cellStyle name="Entrada 3 2 4 3 6" xfId="9190"/>
    <cellStyle name="Entrada 3 2 4 3 7" xfId="24835"/>
    <cellStyle name="Entrada 3 2 4 3 8" xfId="33451"/>
    <cellStyle name="Entrada 3 2 4 3 9" xfId="37125"/>
    <cellStyle name="Entrada 3 2 4 4" xfId="4390"/>
    <cellStyle name="Entrada 3 2 4 4 2" xfId="5932"/>
    <cellStyle name="Entrada 3 2 4 4 2 2" xfId="15086"/>
    <cellStyle name="Entrada 3 2 4 4 2 3" xfId="22082"/>
    <cellStyle name="Entrada 3 2 4 4 2 4" xfId="24392"/>
    <cellStyle name="Entrada 3 2 4 4 2 5" xfId="32977"/>
    <cellStyle name="Entrada 3 2 4 4 2 6" xfId="36652"/>
    <cellStyle name="Entrada 3 2 4 4 2 7" xfId="39378"/>
    <cellStyle name="Entrada 3 2 4 4 2 8" xfId="41012"/>
    <cellStyle name="Entrada 3 2 4 4 3" xfId="13544"/>
    <cellStyle name="Entrada 3 2 4 4 4" xfId="20542"/>
    <cellStyle name="Entrada 3 2 4 4 5" xfId="23366"/>
    <cellStyle name="Entrada 3 2 4 4 6" xfId="10049"/>
    <cellStyle name="Entrada 3 2 4 4 7" xfId="9287"/>
    <cellStyle name="Entrada 3 2 4 4 8" xfId="31863"/>
    <cellStyle name="Entrada 3 2 4 4 9" xfId="35517"/>
    <cellStyle name="Entrada 3 2 4 5" xfId="4644"/>
    <cellStyle name="Entrada 3 2 4 5 2" xfId="5933"/>
    <cellStyle name="Entrada 3 2 4 5 2 2" xfId="15087"/>
    <cellStyle name="Entrada 3 2 4 5 2 3" xfId="22083"/>
    <cellStyle name="Entrada 3 2 4 5 2 4" xfId="15539"/>
    <cellStyle name="Entrada 3 2 4 5 2 5" xfId="32978"/>
    <cellStyle name="Entrada 3 2 4 5 2 6" xfId="36653"/>
    <cellStyle name="Entrada 3 2 4 5 2 7" xfId="39379"/>
    <cellStyle name="Entrada 3 2 4 5 2 8" xfId="41013"/>
    <cellStyle name="Entrada 3 2 4 5 3" xfId="13798"/>
    <cellStyle name="Entrada 3 2 4 5 4" xfId="20796"/>
    <cellStyle name="Entrada 3 2 4 5 5" xfId="24774"/>
    <cellStyle name="Entrada 3 2 4 5 6" xfId="29261"/>
    <cellStyle name="Entrada 3 2 4 5 7" xfId="17833"/>
    <cellStyle name="Entrada 3 2 4 5 8" xfId="32199"/>
    <cellStyle name="Entrada 3 2 4 5 9" xfId="35874"/>
    <cellStyle name="Entrada 3 2 4 6" xfId="4890"/>
    <cellStyle name="Entrada 3 2 4 6 2" xfId="5934"/>
    <cellStyle name="Entrada 3 2 4 6 2 2" xfId="15088"/>
    <cellStyle name="Entrada 3 2 4 6 2 3" xfId="22084"/>
    <cellStyle name="Entrada 3 2 4 6 2 4" xfId="27155"/>
    <cellStyle name="Entrada 3 2 4 6 2 5" xfId="32979"/>
    <cellStyle name="Entrada 3 2 4 6 2 6" xfId="36654"/>
    <cellStyle name="Entrada 3 2 4 6 2 7" xfId="39380"/>
    <cellStyle name="Entrada 3 2 4 6 2 8" xfId="41014"/>
    <cellStyle name="Entrada 3 2 4 6 3" xfId="14044"/>
    <cellStyle name="Entrada 3 2 4 6 4" xfId="21042"/>
    <cellStyle name="Entrada 3 2 4 6 5" xfId="24808"/>
    <cellStyle name="Entrada 3 2 4 6 6" xfId="29283"/>
    <cellStyle name="Entrada 3 2 4 6 7" xfId="31936"/>
    <cellStyle name="Entrada 3 2 4 6 8" xfId="35614"/>
    <cellStyle name="Entrada 3 2 4 6 9" xfId="38525"/>
    <cellStyle name="Entrada 3 2 4 7" xfId="5929"/>
    <cellStyle name="Entrada 3 2 4 7 2" xfId="15083"/>
    <cellStyle name="Entrada 3 2 4 7 3" xfId="22079"/>
    <cellStyle name="Entrada 3 2 4 7 4" xfId="10142"/>
    <cellStyle name="Entrada 3 2 4 7 5" xfId="32974"/>
    <cellStyle name="Entrada 3 2 4 7 6" xfId="36649"/>
    <cellStyle name="Entrada 3 2 4 7 7" xfId="39375"/>
    <cellStyle name="Entrada 3 2 4 7 8" xfId="41009"/>
    <cellStyle name="Entrada 3 2 4 8" xfId="11424"/>
    <cellStyle name="Entrada 3 2 4 9" xfId="18427"/>
    <cellStyle name="Entrada 3 2 5" xfId="2118"/>
    <cellStyle name="Entrada 3 2 5 10" xfId="24592"/>
    <cellStyle name="Entrada 3 2 5 11" xfId="22479"/>
    <cellStyle name="Entrada 3 2 5 12" xfId="29024"/>
    <cellStyle name="Entrada 3 2 5 13" xfId="31454"/>
    <cellStyle name="Entrada 3 2 5 14" xfId="35165"/>
    <cellStyle name="Entrada 3 2 5 2" xfId="2602"/>
    <cellStyle name="Entrada 3 2 5 2 2" xfId="5936"/>
    <cellStyle name="Entrada 3 2 5 2 2 2" xfId="15090"/>
    <cellStyle name="Entrada 3 2 5 2 2 3" xfId="22086"/>
    <cellStyle name="Entrada 3 2 5 2 2 4" xfId="27154"/>
    <cellStyle name="Entrada 3 2 5 2 2 5" xfId="32981"/>
    <cellStyle name="Entrada 3 2 5 2 2 6" xfId="36656"/>
    <cellStyle name="Entrada 3 2 5 2 2 7" xfId="39382"/>
    <cellStyle name="Entrada 3 2 5 2 2 8" xfId="41016"/>
    <cellStyle name="Entrada 3 2 5 2 3" xfId="11756"/>
    <cellStyle name="Entrada 3 2 5 2 4" xfId="18759"/>
    <cellStyle name="Entrada 3 2 5 2 5" xfId="23066"/>
    <cellStyle name="Entrada 3 2 5 2 6" xfId="26264"/>
    <cellStyle name="Entrada 3 2 5 2 7" xfId="29417"/>
    <cellStyle name="Entrada 3 2 5 2 8" xfId="9949"/>
    <cellStyle name="Entrada 3 2 5 2 9" xfId="34816"/>
    <cellStyle name="Entrada 3 2 5 3" xfId="3849"/>
    <cellStyle name="Entrada 3 2 5 3 2" xfId="5937"/>
    <cellStyle name="Entrada 3 2 5 3 2 2" xfId="15091"/>
    <cellStyle name="Entrada 3 2 5 3 2 3" xfId="22087"/>
    <cellStyle name="Entrada 3 2 5 3 2 4" xfId="18233"/>
    <cellStyle name="Entrada 3 2 5 3 2 5" xfId="32982"/>
    <cellStyle name="Entrada 3 2 5 3 2 6" xfId="36657"/>
    <cellStyle name="Entrada 3 2 5 3 2 7" xfId="39383"/>
    <cellStyle name="Entrada 3 2 5 3 2 8" xfId="41017"/>
    <cellStyle name="Entrada 3 2 5 3 3" xfId="13003"/>
    <cellStyle name="Entrada 3 2 5 3 4" xfId="20002"/>
    <cellStyle name="Entrada 3 2 5 3 5" xfId="27900"/>
    <cellStyle name="Entrada 3 2 5 3 6" xfId="23053"/>
    <cellStyle name="Entrada 3 2 5 3 7" xfId="29374"/>
    <cellStyle name="Entrada 3 2 5 3 8" xfId="33493"/>
    <cellStyle name="Entrada 3 2 5 3 9" xfId="37161"/>
    <cellStyle name="Entrada 3 2 5 4" xfId="4317"/>
    <cellStyle name="Entrada 3 2 5 4 2" xfId="5938"/>
    <cellStyle name="Entrada 3 2 5 4 2 2" xfId="15092"/>
    <cellStyle name="Entrada 3 2 5 4 2 3" xfId="22088"/>
    <cellStyle name="Entrada 3 2 5 4 2 4" xfId="27157"/>
    <cellStyle name="Entrada 3 2 5 4 2 5" xfId="32983"/>
    <cellStyle name="Entrada 3 2 5 4 2 6" xfId="36658"/>
    <cellStyle name="Entrada 3 2 5 4 2 7" xfId="39384"/>
    <cellStyle name="Entrada 3 2 5 4 2 8" xfId="41018"/>
    <cellStyle name="Entrada 3 2 5 4 3" xfId="13471"/>
    <cellStyle name="Entrada 3 2 5 4 4" xfId="20469"/>
    <cellStyle name="Entrada 3 2 5 4 5" xfId="9315"/>
    <cellStyle name="Entrada 3 2 5 4 6" xfId="26684"/>
    <cellStyle name="Entrada 3 2 5 4 7" xfId="22703"/>
    <cellStyle name="Entrada 3 2 5 4 8" xfId="33336"/>
    <cellStyle name="Entrada 3 2 5 4 9" xfId="37011"/>
    <cellStyle name="Entrada 3 2 5 5" xfId="4584"/>
    <cellStyle name="Entrada 3 2 5 5 2" xfId="5939"/>
    <cellStyle name="Entrada 3 2 5 5 2 2" xfId="15093"/>
    <cellStyle name="Entrada 3 2 5 5 2 3" xfId="22089"/>
    <cellStyle name="Entrada 3 2 5 5 2 4" xfId="17707"/>
    <cellStyle name="Entrada 3 2 5 5 2 5" xfId="32984"/>
    <cellStyle name="Entrada 3 2 5 5 2 6" xfId="36659"/>
    <cellStyle name="Entrada 3 2 5 5 2 7" xfId="39385"/>
    <cellStyle name="Entrada 3 2 5 5 2 8" xfId="41019"/>
    <cellStyle name="Entrada 3 2 5 5 3" xfId="13738"/>
    <cellStyle name="Entrada 3 2 5 5 4" xfId="20736"/>
    <cellStyle name="Entrada 3 2 5 5 5" xfId="27545"/>
    <cellStyle name="Entrada 3 2 5 5 6" xfId="29243"/>
    <cellStyle name="Entrada 3 2 5 5 7" xfId="9923"/>
    <cellStyle name="Entrada 3 2 5 5 8" xfId="32227"/>
    <cellStyle name="Entrada 3 2 5 5 9" xfId="35902"/>
    <cellStyle name="Entrada 3 2 5 6" xfId="4834"/>
    <cellStyle name="Entrada 3 2 5 6 2" xfId="5940"/>
    <cellStyle name="Entrada 3 2 5 6 2 2" xfId="15094"/>
    <cellStyle name="Entrada 3 2 5 6 2 3" xfId="22090"/>
    <cellStyle name="Entrada 3 2 5 6 2 4" xfId="27158"/>
    <cellStyle name="Entrada 3 2 5 6 2 5" xfId="32985"/>
    <cellStyle name="Entrada 3 2 5 6 2 6" xfId="36660"/>
    <cellStyle name="Entrada 3 2 5 6 2 7" xfId="39386"/>
    <cellStyle name="Entrada 3 2 5 6 2 8" xfId="41020"/>
    <cellStyle name="Entrada 3 2 5 6 3" xfId="13988"/>
    <cellStyle name="Entrada 3 2 5 6 4" xfId="20986"/>
    <cellStyle name="Entrada 3 2 5 6 5" xfId="24795"/>
    <cellStyle name="Entrada 3 2 5 6 6" xfId="26766"/>
    <cellStyle name="Entrada 3 2 5 6 7" xfId="24995"/>
    <cellStyle name="Entrada 3 2 5 6 8" xfId="32111"/>
    <cellStyle name="Entrada 3 2 5 6 9" xfId="35786"/>
    <cellStyle name="Entrada 3 2 5 7" xfId="5935"/>
    <cellStyle name="Entrada 3 2 5 7 2" xfId="15089"/>
    <cellStyle name="Entrada 3 2 5 7 3" xfId="22085"/>
    <cellStyle name="Entrada 3 2 5 7 4" xfId="27156"/>
    <cellStyle name="Entrada 3 2 5 7 5" xfId="32980"/>
    <cellStyle name="Entrada 3 2 5 7 6" xfId="36655"/>
    <cellStyle name="Entrada 3 2 5 7 7" xfId="39381"/>
    <cellStyle name="Entrada 3 2 5 7 8" xfId="41015"/>
    <cellStyle name="Entrada 3 2 5 8" xfId="11272"/>
    <cellStyle name="Entrada 3 2 5 9" xfId="9176"/>
    <cellStyle name="Entrada 3 2 6" xfId="2303"/>
    <cellStyle name="Entrada 3 2 6 10" xfId="17161"/>
    <cellStyle name="Entrada 3 2 6 11" xfId="26117"/>
    <cellStyle name="Entrada 3 2 6 12" xfId="30178"/>
    <cellStyle name="Entrada 3 2 6 13" xfId="29623"/>
    <cellStyle name="Entrada 3 2 6 14" xfId="33608"/>
    <cellStyle name="Entrada 3 2 6 2" xfId="2703"/>
    <cellStyle name="Entrada 3 2 6 2 2" xfId="5942"/>
    <cellStyle name="Entrada 3 2 6 2 2 2" xfId="15096"/>
    <cellStyle name="Entrada 3 2 6 2 2 3" xfId="22092"/>
    <cellStyle name="Entrada 3 2 6 2 2 4" xfId="27159"/>
    <cellStyle name="Entrada 3 2 6 2 2 5" xfId="32987"/>
    <cellStyle name="Entrada 3 2 6 2 2 6" xfId="36662"/>
    <cellStyle name="Entrada 3 2 6 2 2 7" xfId="39388"/>
    <cellStyle name="Entrada 3 2 6 2 2 8" xfId="41022"/>
    <cellStyle name="Entrada 3 2 6 2 3" xfId="11857"/>
    <cellStyle name="Entrada 3 2 6 2 4" xfId="18860"/>
    <cellStyle name="Entrada 3 2 6 2 5" xfId="28422"/>
    <cellStyle name="Entrada 3 2 6 2 6" xfId="9664"/>
    <cellStyle name="Entrada 3 2 6 2 7" xfId="29978"/>
    <cellStyle name="Entrada 3 2 6 2 8" xfId="33955"/>
    <cellStyle name="Entrada 3 2 6 2 9" xfId="37517"/>
    <cellStyle name="Entrada 3 2 6 3" xfId="3985"/>
    <cellStyle name="Entrada 3 2 6 3 2" xfId="5943"/>
    <cellStyle name="Entrada 3 2 6 3 2 2" xfId="15097"/>
    <cellStyle name="Entrada 3 2 6 3 2 3" xfId="22093"/>
    <cellStyle name="Entrada 3 2 6 3 2 4" xfId="27141"/>
    <cellStyle name="Entrada 3 2 6 3 2 5" xfId="32988"/>
    <cellStyle name="Entrada 3 2 6 3 2 6" xfId="36663"/>
    <cellStyle name="Entrada 3 2 6 3 2 7" xfId="39389"/>
    <cellStyle name="Entrada 3 2 6 3 2 8" xfId="41023"/>
    <cellStyle name="Entrada 3 2 6 3 3" xfId="13139"/>
    <cellStyle name="Entrada 3 2 6 3 4" xfId="20137"/>
    <cellStyle name="Entrada 3 2 6 3 5" xfId="27838"/>
    <cellStyle name="Entrada 3 2 6 3 6" xfId="9985"/>
    <cellStyle name="Entrada 3 2 6 3 7" xfId="19711"/>
    <cellStyle name="Entrada 3 2 6 3 8" xfId="31840"/>
    <cellStyle name="Entrada 3 2 6 3 9" xfId="35494"/>
    <cellStyle name="Entrada 3 2 6 4" xfId="4423"/>
    <cellStyle name="Entrada 3 2 6 4 2" xfId="5944"/>
    <cellStyle name="Entrada 3 2 6 4 2 2" xfId="15098"/>
    <cellStyle name="Entrada 3 2 6 4 2 3" xfId="22094"/>
    <cellStyle name="Entrada 3 2 6 4 2 4" xfId="24871"/>
    <cellStyle name="Entrada 3 2 6 4 2 5" xfId="32989"/>
    <cellStyle name="Entrada 3 2 6 4 2 6" xfId="36664"/>
    <cellStyle name="Entrada 3 2 6 4 2 7" xfId="39390"/>
    <cellStyle name="Entrada 3 2 6 4 2 8" xfId="41024"/>
    <cellStyle name="Entrada 3 2 6 4 3" xfId="13577"/>
    <cellStyle name="Entrada 3 2 6 4 4" xfId="20575"/>
    <cellStyle name="Entrada 3 2 6 4 5" xfId="17177"/>
    <cellStyle name="Entrada 3 2 6 4 6" xfId="23118"/>
    <cellStyle name="Entrada 3 2 6 4 7" xfId="24361"/>
    <cellStyle name="Entrada 3 2 6 4 8" xfId="28975"/>
    <cellStyle name="Entrada 3 2 6 4 9" xfId="31249"/>
    <cellStyle name="Entrada 3 2 6 5" xfId="4677"/>
    <cellStyle name="Entrada 3 2 6 5 2" xfId="5945"/>
    <cellStyle name="Entrada 3 2 6 5 2 2" xfId="15099"/>
    <cellStyle name="Entrada 3 2 6 5 2 3" xfId="22095"/>
    <cellStyle name="Entrada 3 2 6 5 2 4" xfId="24870"/>
    <cellStyle name="Entrada 3 2 6 5 2 5" xfId="32990"/>
    <cellStyle name="Entrada 3 2 6 5 2 6" xfId="36665"/>
    <cellStyle name="Entrada 3 2 6 5 2 7" xfId="39391"/>
    <cellStyle name="Entrada 3 2 6 5 2 8" xfId="41025"/>
    <cellStyle name="Entrada 3 2 6 5 3" xfId="13831"/>
    <cellStyle name="Entrada 3 2 6 5 4" xfId="20829"/>
    <cellStyle name="Entrada 3 2 6 5 5" xfId="27491"/>
    <cellStyle name="Entrada 3 2 6 5 6" xfId="26732"/>
    <cellStyle name="Entrada 3 2 6 5 7" xfId="25282"/>
    <cellStyle name="Entrada 3 2 6 5 8" xfId="23381"/>
    <cellStyle name="Entrada 3 2 6 5 9" xfId="22661"/>
    <cellStyle name="Entrada 3 2 6 6" xfId="4923"/>
    <cellStyle name="Entrada 3 2 6 6 2" xfId="5946"/>
    <cellStyle name="Entrada 3 2 6 6 2 2" xfId="15100"/>
    <cellStyle name="Entrada 3 2 6 6 2 3" xfId="22096"/>
    <cellStyle name="Entrada 3 2 6 6 2 4" xfId="9934"/>
    <cellStyle name="Entrada 3 2 6 6 2 5" xfId="32991"/>
    <cellStyle name="Entrada 3 2 6 6 2 6" xfId="36666"/>
    <cellStyle name="Entrada 3 2 6 6 2 7" xfId="39392"/>
    <cellStyle name="Entrada 3 2 6 6 2 8" xfId="41026"/>
    <cellStyle name="Entrada 3 2 6 6 3" xfId="14077"/>
    <cellStyle name="Entrada 3 2 6 6 4" xfId="21075"/>
    <cellStyle name="Entrada 3 2 6 6 5" xfId="27376"/>
    <cellStyle name="Entrada 3 2 6 6 6" xfId="24152"/>
    <cellStyle name="Entrada 3 2 6 6 7" xfId="31969"/>
    <cellStyle name="Entrada 3 2 6 6 8" xfId="35647"/>
    <cellStyle name="Entrada 3 2 6 6 9" xfId="38558"/>
    <cellStyle name="Entrada 3 2 6 7" xfId="5941"/>
    <cellStyle name="Entrada 3 2 6 7 2" xfId="15095"/>
    <cellStyle name="Entrada 3 2 6 7 3" xfId="22091"/>
    <cellStyle name="Entrada 3 2 6 7 4" xfId="9183"/>
    <cellStyle name="Entrada 3 2 6 7 5" xfId="32986"/>
    <cellStyle name="Entrada 3 2 6 7 6" xfId="36661"/>
    <cellStyle name="Entrada 3 2 6 7 7" xfId="39387"/>
    <cellStyle name="Entrada 3 2 6 7 8" xfId="41021"/>
    <cellStyle name="Entrada 3 2 6 8" xfId="11457"/>
    <cellStyle name="Entrada 3 2 6 9" xfId="18460"/>
    <cellStyle name="Entrada 3 2 7" xfId="1631"/>
    <cellStyle name="Entrada 3 2 7 10" xfId="23317"/>
    <cellStyle name="Entrada 3 2 7 11" xfId="23058"/>
    <cellStyle name="Entrada 3 2 7 12" xfId="17648"/>
    <cellStyle name="Entrada 3 2 7 13" xfId="31620"/>
    <cellStyle name="Entrada 3 2 7 2" xfId="3287"/>
    <cellStyle name="Entrada 3 2 7 2 2" xfId="5948"/>
    <cellStyle name="Entrada 3 2 7 2 2 2" xfId="15102"/>
    <cellStyle name="Entrada 3 2 7 2 2 3" xfId="22098"/>
    <cellStyle name="Entrada 3 2 7 2 2 4" xfId="17505"/>
    <cellStyle name="Entrada 3 2 7 2 2 5" xfId="32993"/>
    <cellStyle name="Entrada 3 2 7 2 2 6" xfId="36668"/>
    <cellStyle name="Entrada 3 2 7 2 2 7" xfId="39394"/>
    <cellStyle name="Entrada 3 2 7 2 2 8" xfId="41028"/>
    <cellStyle name="Entrada 3 2 7 2 3" xfId="12441"/>
    <cellStyle name="Entrada 3 2 7 2 4" xfId="19443"/>
    <cellStyle name="Entrada 3 2 7 2 5" xfId="25309"/>
    <cellStyle name="Entrada 3 2 7 2 6" xfId="29155"/>
    <cellStyle name="Entrada 3 2 7 2 7" xfId="29705"/>
    <cellStyle name="Entrada 3 2 7 2 8" xfId="33683"/>
    <cellStyle name="Entrada 3 2 7 2 9" xfId="37271"/>
    <cellStyle name="Entrada 3 2 7 3" xfId="2948"/>
    <cellStyle name="Entrada 3 2 7 3 2" xfId="5949"/>
    <cellStyle name="Entrada 3 2 7 3 2 2" xfId="15103"/>
    <cellStyle name="Entrada 3 2 7 3 2 3" xfId="22099"/>
    <cellStyle name="Entrada 3 2 7 3 2 4" xfId="27163"/>
    <cellStyle name="Entrada 3 2 7 3 2 5" xfId="32994"/>
    <cellStyle name="Entrada 3 2 7 3 2 6" xfId="36669"/>
    <cellStyle name="Entrada 3 2 7 3 2 7" xfId="39395"/>
    <cellStyle name="Entrada 3 2 7 3 2 8" xfId="41029"/>
    <cellStyle name="Entrada 3 2 7 3 3" xfId="12102"/>
    <cellStyle name="Entrada 3 2 7 3 4" xfId="19105"/>
    <cellStyle name="Entrada 3 2 7 3 5" xfId="28312"/>
    <cellStyle name="Entrada 3 2 7 3 6" xfId="26401"/>
    <cellStyle name="Entrada 3 2 7 3 7" xfId="29860"/>
    <cellStyle name="Entrada 3 2 7 3 8" xfId="25842"/>
    <cellStyle name="Entrada 3 2 7 3 9" xfId="31882"/>
    <cellStyle name="Entrada 3 2 7 4" xfId="4246"/>
    <cellStyle name="Entrada 3 2 7 4 2" xfId="5950"/>
    <cellStyle name="Entrada 3 2 7 4 2 2" xfId="15104"/>
    <cellStyle name="Entrada 3 2 7 4 2 3" xfId="22100"/>
    <cellStyle name="Entrada 3 2 7 4 2 4" xfId="17271"/>
    <cellStyle name="Entrada 3 2 7 4 2 5" xfId="32995"/>
    <cellStyle name="Entrada 3 2 7 4 2 6" xfId="36670"/>
    <cellStyle name="Entrada 3 2 7 4 2 7" xfId="39396"/>
    <cellStyle name="Entrada 3 2 7 4 2 8" xfId="41030"/>
    <cellStyle name="Entrada 3 2 7 4 3" xfId="13400"/>
    <cellStyle name="Entrada 3 2 7 4 4" xfId="20398"/>
    <cellStyle name="Entrada 3 2 7 4 5" xfId="27709"/>
    <cellStyle name="Entrada 3 2 7 4 6" xfId="24399"/>
    <cellStyle name="Entrada 3 2 7 4 7" xfId="25997"/>
    <cellStyle name="Entrada 3 2 7 4 8" xfId="33349"/>
    <cellStyle name="Entrada 3 2 7 4 9" xfId="37024"/>
    <cellStyle name="Entrada 3 2 7 5" xfId="3132"/>
    <cellStyle name="Entrada 3 2 7 5 2" xfId="5951"/>
    <cellStyle name="Entrada 3 2 7 5 2 2" xfId="15105"/>
    <cellStyle name="Entrada 3 2 7 5 2 3" xfId="22101"/>
    <cellStyle name="Entrada 3 2 7 5 2 4" xfId="27164"/>
    <cellStyle name="Entrada 3 2 7 5 2 5" xfId="32996"/>
    <cellStyle name="Entrada 3 2 7 5 2 6" xfId="36671"/>
    <cellStyle name="Entrada 3 2 7 5 2 7" xfId="39397"/>
    <cellStyle name="Entrada 3 2 7 5 2 8" xfId="41031"/>
    <cellStyle name="Entrada 3 2 7 5 3" xfId="12286"/>
    <cellStyle name="Entrada 3 2 7 5 4" xfId="19289"/>
    <cellStyle name="Entrada 3 2 7 5 5" xfId="28258"/>
    <cellStyle name="Entrada 3 2 7 5 6" xfId="23059"/>
    <cellStyle name="Entrada 3 2 7 5 7" xfId="29774"/>
    <cellStyle name="Entrada 3 2 7 5 8" xfId="33735"/>
    <cellStyle name="Entrada 3 2 7 5 9" xfId="37297"/>
    <cellStyle name="Entrada 3 2 7 6" xfId="5947"/>
    <cellStyle name="Entrada 3 2 7 6 2" xfId="15101"/>
    <cellStyle name="Entrada 3 2 7 6 3" xfId="22097"/>
    <cellStyle name="Entrada 3 2 7 6 4" xfId="24863"/>
    <cellStyle name="Entrada 3 2 7 6 5" xfId="32992"/>
    <cellStyle name="Entrada 3 2 7 6 6" xfId="36667"/>
    <cellStyle name="Entrada 3 2 7 6 7" xfId="39393"/>
    <cellStyle name="Entrada 3 2 7 6 8" xfId="41027"/>
    <cellStyle name="Entrada 3 2 7 7" xfId="10785"/>
    <cellStyle name="Entrada 3 2 7 8" xfId="16497"/>
    <cellStyle name="Entrada 3 2 7 9" xfId="17038"/>
    <cellStyle name="Entrada 3 2 8" xfId="2459"/>
    <cellStyle name="Entrada 3 2 8 2" xfId="5952"/>
    <cellStyle name="Entrada 3 2 8 2 2" xfId="15106"/>
    <cellStyle name="Entrada 3 2 8 2 3" xfId="22102"/>
    <cellStyle name="Entrada 3 2 8 2 4" xfId="27167"/>
    <cellStyle name="Entrada 3 2 8 2 5" xfId="32997"/>
    <cellStyle name="Entrada 3 2 8 2 6" xfId="36672"/>
    <cellStyle name="Entrada 3 2 8 2 7" xfId="39398"/>
    <cellStyle name="Entrada 3 2 8 2 8" xfId="41032"/>
    <cellStyle name="Entrada 3 2 8 3" xfId="11613"/>
    <cellStyle name="Entrada 3 2 8 4" xfId="18616"/>
    <cellStyle name="Entrada 3 2 8 5" xfId="22968"/>
    <cellStyle name="Entrada 3 2 8 6" xfId="25296"/>
    <cellStyle name="Entrada 3 2 8 7" xfId="15438"/>
    <cellStyle name="Entrada 3 2 8 8" xfId="34075"/>
    <cellStyle name="Entrada 3 2 8 9" xfId="37637"/>
    <cellStyle name="Entrada 3 2 9" xfId="2938"/>
    <cellStyle name="Entrada 3 2 9 2" xfId="5953"/>
    <cellStyle name="Entrada 3 2 9 2 2" xfId="15107"/>
    <cellStyle name="Entrada 3 2 9 2 3" xfId="22103"/>
    <cellStyle name="Entrada 3 2 9 2 4" xfId="27165"/>
    <cellStyle name="Entrada 3 2 9 2 5" xfId="32998"/>
    <cellStyle name="Entrada 3 2 9 2 6" xfId="36673"/>
    <cellStyle name="Entrada 3 2 9 2 7" xfId="39399"/>
    <cellStyle name="Entrada 3 2 9 2 8" xfId="41033"/>
    <cellStyle name="Entrada 3 2 9 3" xfId="12092"/>
    <cellStyle name="Entrada 3 2 9 4" xfId="19095"/>
    <cellStyle name="Entrada 3 2 9 5" xfId="28320"/>
    <cellStyle name="Entrada 3 2 9 6" xfId="26384"/>
    <cellStyle name="Entrada 3 2 9 7" xfId="29865"/>
    <cellStyle name="Entrada 3 2 9 8" xfId="33842"/>
    <cellStyle name="Entrada 3 2 9 9" xfId="37404"/>
    <cellStyle name="Entrada 3 20" xfId="31735"/>
    <cellStyle name="Entrada 3 21" xfId="35415"/>
    <cellStyle name="Entrada 3 22" xfId="38450"/>
    <cellStyle name="Entrada 3 3" xfId="348"/>
    <cellStyle name="Entrada 3 3 10" xfId="3001"/>
    <cellStyle name="Entrada 3 3 10 2" xfId="5955"/>
    <cellStyle name="Entrada 3 3 10 2 2" xfId="15109"/>
    <cellStyle name="Entrada 3 3 10 2 3" xfId="22105"/>
    <cellStyle name="Entrada 3 3 10 2 4" xfId="10265"/>
    <cellStyle name="Entrada 3 3 10 2 5" xfId="33000"/>
    <cellStyle name="Entrada 3 3 10 2 6" xfId="36675"/>
    <cellStyle name="Entrada 3 3 10 2 7" xfId="39401"/>
    <cellStyle name="Entrada 3 3 10 2 8" xfId="41035"/>
    <cellStyle name="Entrada 3 3 10 3" xfId="12155"/>
    <cellStyle name="Entrada 3 3 10 4" xfId="19158"/>
    <cellStyle name="Entrada 3 3 10 5" xfId="19786"/>
    <cellStyle name="Entrada 3 3 10 6" xfId="24552"/>
    <cellStyle name="Entrada 3 3 10 7" xfId="29834"/>
    <cellStyle name="Entrada 3 3 10 8" xfId="33811"/>
    <cellStyle name="Entrada 3 3 10 9" xfId="37373"/>
    <cellStyle name="Entrada 3 3 11" xfId="3682"/>
    <cellStyle name="Entrada 3 3 11 2" xfId="5956"/>
    <cellStyle name="Entrada 3 3 11 2 2" xfId="15110"/>
    <cellStyle name="Entrada 3 3 11 2 3" xfId="22106"/>
    <cellStyle name="Entrada 3 3 11 2 4" xfId="27166"/>
    <cellStyle name="Entrada 3 3 11 2 5" xfId="33001"/>
    <cellStyle name="Entrada 3 3 11 2 6" xfId="36676"/>
    <cellStyle name="Entrada 3 3 11 2 7" xfId="39402"/>
    <cellStyle name="Entrada 3 3 11 2 8" xfId="41036"/>
    <cellStyle name="Entrada 3 3 11 3" xfId="12836"/>
    <cellStyle name="Entrada 3 3 11 4" xfId="19835"/>
    <cellStyle name="Entrada 3 3 11 5" xfId="27988"/>
    <cellStyle name="Entrada 3 3 11 6" xfId="25294"/>
    <cellStyle name="Entrada 3 3 11 7" xfId="23082"/>
    <cellStyle name="Entrada 3 3 11 8" xfId="31229"/>
    <cellStyle name="Entrada 3 3 11 9" xfId="31272"/>
    <cellStyle name="Entrada 3 3 12" xfId="5954"/>
    <cellStyle name="Entrada 3 3 12 2" xfId="15108"/>
    <cellStyle name="Entrada 3 3 12 3" xfId="22104"/>
    <cellStyle name="Entrada 3 3 12 4" xfId="27162"/>
    <cellStyle name="Entrada 3 3 12 5" xfId="32999"/>
    <cellStyle name="Entrada 3 3 12 6" xfId="36674"/>
    <cellStyle name="Entrada 3 3 12 7" xfId="39400"/>
    <cellStyle name="Entrada 3 3 12 8" xfId="41034"/>
    <cellStyle name="Entrada 3 3 13" xfId="9506"/>
    <cellStyle name="Entrada 3 3 14" xfId="17946"/>
    <cellStyle name="Entrada 3 3 15" xfId="23392"/>
    <cellStyle name="Entrada 3 3 16" xfId="17115"/>
    <cellStyle name="Entrada 3 3 17" xfId="25364"/>
    <cellStyle name="Entrada 3 3 18" xfId="21359"/>
    <cellStyle name="Entrada 3 3 19" xfId="28009"/>
    <cellStyle name="Entrada 3 3 2" xfId="1850"/>
    <cellStyle name="Entrada 3 3 2 10" xfId="19520"/>
    <cellStyle name="Entrada 3 3 2 11" xfId="24577"/>
    <cellStyle name="Entrada 3 3 2 12" xfId="22848"/>
    <cellStyle name="Entrada 3 3 2 13" xfId="31403"/>
    <cellStyle name="Entrada 3 3 2 14" xfId="35146"/>
    <cellStyle name="Entrada 3 3 2 2" xfId="2561"/>
    <cellStyle name="Entrada 3 3 2 2 2" xfId="5958"/>
    <cellStyle name="Entrada 3 3 2 2 2 2" xfId="15112"/>
    <cellStyle name="Entrada 3 3 2 2 2 3" xfId="22108"/>
    <cellStyle name="Entrada 3 3 2 2 2 4" xfId="27170"/>
    <cellStyle name="Entrada 3 3 2 2 2 5" xfId="33003"/>
    <cellStyle name="Entrada 3 3 2 2 2 6" xfId="36678"/>
    <cellStyle name="Entrada 3 3 2 2 2 7" xfId="39404"/>
    <cellStyle name="Entrada 3 3 2 2 2 8" xfId="41038"/>
    <cellStyle name="Entrada 3 3 2 2 3" xfId="11715"/>
    <cellStyle name="Entrada 3 3 2 2 4" xfId="18718"/>
    <cellStyle name="Entrada 3 3 2 2 5" xfId="9594"/>
    <cellStyle name="Entrada 3 3 2 2 6" xfId="21266"/>
    <cellStyle name="Entrada 3 3 2 2 7" xfId="17022"/>
    <cellStyle name="Entrada 3 3 2 2 8" xfId="29638"/>
    <cellStyle name="Entrada 3 3 2 2 9" xfId="29670"/>
    <cellStyle name="Entrada 3 3 2 3" xfId="3745"/>
    <cellStyle name="Entrada 3 3 2 3 2" xfId="5959"/>
    <cellStyle name="Entrada 3 3 2 3 2 2" xfId="15113"/>
    <cellStyle name="Entrada 3 3 2 3 2 3" xfId="22109"/>
    <cellStyle name="Entrada 3 3 2 3 2 4" xfId="24293"/>
    <cellStyle name="Entrada 3 3 2 3 2 5" xfId="33004"/>
    <cellStyle name="Entrada 3 3 2 3 2 6" xfId="36679"/>
    <cellStyle name="Entrada 3 3 2 3 2 7" xfId="39405"/>
    <cellStyle name="Entrada 3 3 2 3 2 8" xfId="41039"/>
    <cellStyle name="Entrada 3 3 2 3 3" xfId="12899"/>
    <cellStyle name="Entrada 3 3 2 3 4" xfId="19898"/>
    <cellStyle name="Entrada 3 3 2 3 5" xfId="27957"/>
    <cellStyle name="Entrada 3 3 2 3 6" xfId="26576"/>
    <cellStyle name="Entrada 3 3 2 3 7" xfId="23373"/>
    <cellStyle name="Entrada 3 3 2 3 8" xfId="33541"/>
    <cellStyle name="Entrada 3 3 2 3 9" xfId="37209"/>
    <cellStyle name="Entrada 3 3 2 4" xfId="4242"/>
    <cellStyle name="Entrada 3 3 2 4 2" xfId="5960"/>
    <cellStyle name="Entrada 3 3 2 4 2 2" xfId="15114"/>
    <cellStyle name="Entrada 3 3 2 4 2 3" xfId="22110"/>
    <cellStyle name="Entrada 3 3 2 4 2 4" xfId="27168"/>
    <cellStyle name="Entrada 3 3 2 4 2 5" xfId="33005"/>
    <cellStyle name="Entrada 3 3 2 4 2 6" xfId="36680"/>
    <cellStyle name="Entrada 3 3 2 4 2 7" xfId="39406"/>
    <cellStyle name="Entrada 3 3 2 4 2 8" xfId="41040"/>
    <cellStyle name="Entrada 3 3 2 4 3" xfId="13396"/>
    <cellStyle name="Entrada 3 3 2 4 4" xfId="20394"/>
    <cellStyle name="Entrada 3 3 2 4 5" xfId="27711"/>
    <cellStyle name="Entrada 3 3 2 4 6" xfId="24506"/>
    <cellStyle name="Entrada 3 3 2 4 7" xfId="28929"/>
    <cellStyle name="Entrada 3 3 2 4 8" xfId="31853"/>
    <cellStyle name="Entrada 3 3 2 4 9" xfId="35507"/>
    <cellStyle name="Entrada 3 3 2 5" xfId="2961"/>
    <cellStyle name="Entrada 3 3 2 5 2" xfId="5961"/>
    <cellStyle name="Entrada 3 3 2 5 2 2" xfId="15115"/>
    <cellStyle name="Entrada 3 3 2 5 2 3" xfId="22111"/>
    <cellStyle name="Entrada 3 3 2 5 2 4" xfId="27161"/>
    <cellStyle name="Entrada 3 3 2 5 2 5" xfId="33006"/>
    <cellStyle name="Entrada 3 3 2 5 2 6" xfId="36681"/>
    <cellStyle name="Entrada 3 3 2 5 2 7" xfId="39407"/>
    <cellStyle name="Entrada 3 3 2 5 2 8" xfId="41041"/>
    <cellStyle name="Entrada 3 3 2 5 3" xfId="12115"/>
    <cellStyle name="Entrada 3 3 2 5 4" xfId="19118"/>
    <cellStyle name="Entrada 3 3 2 5 5" xfId="24673"/>
    <cellStyle name="Entrada 3 3 2 5 6" xfId="26388"/>
    <cellStyle name="Entrada 3 3 2 5 7" xfId="28216"/>
    <cellStyle name="Entrada 3 3 2 5 8" xfId="29034"/>
    <cellStyle name="Entrada 3 3 2 5 9" xfId="31809"/>
    <cellStyle name="Entrada 3 3 2 6" xfId="3808"/>
    <cellStyle name="Entrada 3 3 2 6 2" xfId="5962"/>
    <cellStyle name="Entrada 3 3 2 6 2 2" xfId="15116"/>
    <cellStyle name="Entrada 3 3 2 6 2 3" xfId="22112"/>
    <cellStyle name="Entrada 3 3 2 6 2 4" xfId="24868"/>
    <cellStyle name="Entrada 3 3 2 6 2 5" xfId="33007"/>
    <cellStyle name="Entrada 3 3 2 6 2 6" xfId="36682"/>
    <cellStyle name="Entrada 3 3 2 6 2 7" xfId="39408"/>
    <cellStyle name="Entrada 3 3 2 6 2 8" xfId="41042"/>
    <cellStyle name="Entrada 3 3 2 6 3" xfId="12962"/>
    <cellStyle name="Entrada 3 3 2 6 4" xfId="19961"/>
    <cellStyle name="Entrada 3 3 2 6 5" xfId="27926"/>
    <cellStyle name="Entrada 3 3 2 6 6" xfId="25352"/>
    <cellStyle name="Entrada 3 3 2 6 7" xfId="24825"/>
    <cellStyle name="Entrada 3 3 2 6 8" xfId="31650"/>
    <cellStyle name="Entrada 3 3 2 6 9" xfId="35330"/>
    <cellStyle name="Entrada 3 3 2 7" xfId="5957"/>
    <cellStyle name="Entrada 3 3 2 7 2" xfId="15111"/>
    <cellStyle name="Entrada 3 3 2 7 3" xfId="22107"/>
    <cellStyle name="Entrada 3 3 2 7 4" xfId="20050"/>
    <cellStyle name="Entrada 3 3 2 7 5" xfId="33002"/>
    <cellStyle name="Entrada 3 3 2 7 6" xfId="36677"/>
    <cellStyle name="Entrada 3 3 2 7 7" xfId="39403"/>
    <cellStyle name="Entrada 3 3 2 7 8" xfId="41037"/>
    <cellStyle name="Entrada 3 3 2 8" xfId="11004"/>
    <cellStyle name="Entrada 3 3 2 9" xfId="15521"/>
    <cellStyle name="Entrada 3 3 3" xfId="2268"/>
    <cellStyle name="Entrada 3 3 3 10" xfId="17688"/>
    <cellStyle name="Entrada 3 3 3 11" xfId="26105"/>
    <cellStyle name="Entrada 3 3 3 12" xfId="10195"/>
    <cellStyle name="Entrada 3 3 3 13" xfId="34164"/>
    <cellStyle name="Entrada 3 3 3 14" xfId="37726"/>
    <cellStyle name="Entrada 3 3 3 2" xfId="2668"/>
    <cellStyle name="Entrada 3 3 3 2 2" xfId="5964"/>
    <cellStyle name="Entrada 3 3 3 2 2 2" xfId="15118"/>
    <cellStyle name="Entrada 3 3 3 2 2 3" xfId="22114"/>
    <cellStyle name="Entrada 3 3 3 2 2 4" xfId="18130"/>
    <cellStyle name="Entrada 3 3 3 2 2 5" xfId="33009"/>
    <cellStyle name="Entrada 3 3 3 2 2 6" xfId="36684"/>
    <cellStyle name="Entrada 3 3 3 2 2 7" xfId="39410"/>
    <cellStyle name="Entrada 3 3 3 2 2 8" xfId="41044"/>
    <cellStyle name="Entrada 3 3 3 2 3" xfId="11822"/>
    <cellStyle name="Entrada 3 3 3 2 4" xfId="18825"/>
    <cellStyle name="Entrada 3 3 3 2 5" xfId="28436"/>
    <cellStyle name="Entrada 3 3 3 2 6" xfId="26297"/>
    <cellStyle name="Entrada 3 3 3 2 7" xfId="24078"/>
    <cellStyle name="Entrada 3 3 3 2 8" xfId="25085"/>
    <cellStyle name="Entrada 3 3 3 2 9" xfId="17221"/>
    <cellStyle name="Entrada 3 3 3 3" xfId="3950"/>
    <cellStyle name="Entrada 3 3 3 3 2" xfId="5965"/>
    <cellStyle name="Entrada 3 3 3 3 2 2" xfId="15119"/>
    <cellStyle name="Entrada 3 3 3 3 2 3" xfId="22115"/>
    <cellStyle name="Entrada 3 3 3 3 2 4" xfId="17726"/>
    <cellStyle name="Entrada 3 3 3 3 2 5" xfId="33010"/>
    <cellStyle name="Entrada 3 3 3 3 2 6" xfId="36685"/>
    <cellStyle name="Entrada 3 3 3 3 2 7" xfId="39411"/>
    <cellStyle name="Entrada 3 3 3 3 2 8" xfId="41045"/>
    <cellStyle name="Entrada 3 3 3 3 3" xfId="13104"/>
    <cellStyle name="Entrada 3 3 3 3 4" xfId="20102"/>
    <cellStyle name="Entrada 3 3 3 3 5" xfId="24729"/>
    <cellStyle name="Entrada 3 3 3 3 6" xfId="24371"/>
    <cellStyle name="Entrada 3 3 3 3 7" xfId="24277"/>
    <cellStyle name="Entrada 3 3 3 3 8" xfId="33452"/>
    <cellStyle name="Entrada 3 3 3 3 9" xfId="37126"/>
    <cellStyle name="Entrada 3 3 3 4" xfId="4388"/>
    <cellStyle name="Entrada 3 3 3 4 2" xfId="5966"/>
    <cellStyle name="Entrada 3 3 3 4 2 2" xfId="15120"/>
    <cellStyle name="Entrada 3 3 3 4 2 3" xfId="22116"/>
    <cellStyle name="Entrada 3 3 3 4 2 4" xfId="27171"/>
    <cellStyle name="Entrada 3 3 3 4 2 5" xfId="33011"/>
    <cellStyle name="Entrada 3 3 3 4 2 6" xfId="36686"/>
    <cellStyle name="Entrada 3 3 3 4 2 7" xfId="39412"/>
    <cellStyle name="Entrada 3 3 3 4 2 8" xfId="41046"/>
    <cellStyle name="Entrada 3 3 3 4 3" xfId="13542"/>
    <cellStyle name="Entrada 3 3 3 4 4" xfId="20540"/>
    <cellStyle name="Entrada 3 3 3 4 5" xfId="27638"/>
    <cellStyle name="Entrada 3 3 3 4 6" xfId="28847"/>
    <cellStyle name="Entrada 3 3 3 4 7" xfId="24457"/>
    <cellStyle name="Entrada 3 3 3 4 8" xfId="31738"/>
    <cellStyle name="Entrada 3 3 3 4 9" xfId="35418"/>
    <cellStyle name="Entrada 3 3 3 5" xfId="4642"/>
    <cellStyle name="Entrada 3 3 3 5 2" xfId="5967"/>
    <cellStyle name="Entrada 3 3 3 5 2 2" xfId="15121"/>
    <cellStyle name="Entrada 3 3 3 5 2 3" xfId="22117"/>
    <cellStyle name="Entrada 3 3 3 5 2 4" xfId="17410"/>
    <cellStyle name="Entrada 3 3 3 5 2 5" xfId="33012"/>
    <cellStyle name="Entrada 3 3 3 5 2 6" xfId="36687"/>
    <cellStyle name="Entrada 3 3 3 5 2 7" xfId="39413"/>
    <cellStyle name="Entrada 3 3 3 5 2 8" xfId="41047"/>
    <cellStyle name="Entrada 3 3 3 5 3" xfId="13796"/>
    <cellStyle name="Entrada 3 3 3 5 4" xfId="20794"/>
    <cellStyle name="Entrada 3 3 3 5 5" xfId="27516"/>
    <cellStyle name="Entrada 3 3 3 5 6" xfId="17447"/>
    <cellStyle name="Entrada 3 3 3 5 7" xfId="24976"/>
    <cellStyle name="Entrada 3 3 3 5 8" xfId="32200"/>
    <cellStyle name="Entrada 3 3 3 5 9" xfId="35875"/>
    <cellStyle name="Entrada 3 3 3 6" xfId="4888"/>
    <cellStyle name="Entrada 3 3 3 6 2" xfId="5968"/>
    <cellStyle name="Entrada 3 3 3 6 2 2" xfId="15122"/>
    <cellStyle name="Entrada 3 3 3 6 2 3" xfId="22118"/>
    <cellStyle name="Entrada 3 3 3 6 2 4" xfId="27172"/>
    <cellStyle name="Entrada 3 3 3 6 2 5" xfId="33013"/>
    <cellStyle name="Entrada 3 3 3 6 2 6" xfId="36688"/>
    <cellStyle name="Entrada 3 3 3 6 2 7" xfId="39414"/>
    <cellStyle name="Entrada 3 3 3 6 2 8" xfId="41048"/>
    <cellStyle name="Entrada 3 3 3 6 3" xfId="14042"/>
    <cellStyle name="Entrada 3 3 3 6 4" xfId="21040"/>
    <cellStyle name="Entrada 3 3 3 6 5" xfId="24806"/>
    <cellStyle name="Entrada 3 3 3 6 6" xfId="24376"/>
    <cellStyle name="Entrada 3 3 3 6 7" xfId="31934"/>
    <cellStyle name="Entrada 3 3 3 6 8" xfId="35612"/>
    <cellStyle name="Entrada 3 3 3 6 9" xfId="38523"/>
    <cellStyle name="Entrada 3 3 3 7" xfId="5963"/>
    <cellStyle name="Entrada 3 3 3 7 2" xfId="15117"/>
    <cellStyle name="Entrada 3 3 3 7 3" xfId="22113"/>
    <cellStyle name="Entrada 3 3 3 7 4" xfId="18134"/>
    <cellStyle name="Entrada 3 3 3 7 5" xfId="33008"/>
    <cellStyle name="Entrada 3 3 3 7 6" xfId="36683"/>
    <cellStyle name="Entrada 3 3 3 7 7" xfId="39409"/>
    <cellStyle name="Entrada 3 3 3 7 8" xfId="41043"/>
    <cellStyle name="Entrada 3 3 3 8" xfId="11422"/>
    <cellStyle name="Entrada 3 3 3 9" xfId="18425"/>
    <cellStyle name="Entrada 3 3 4" xfId="1670"/>
    <cellStyle name="Entrada 3 3 4 10" xfId="25138"/>
    <cellStyle name="Entrada 3 3 4 11" xfId="28737"/>
    <cellStyle name="Entrada 3 3 4 12" xfId="30993"/>
    <cellStyle name="Entrada 3 3 4 13" xfId="31204"/>
    <cellStyle name="Entrada 3 3 4 14" xfId="35073"/>
    <cellStyle name="Entrada 3 3 4 2" xfId="2498"/>
    <cellStyle name="Entrada 3 3 4 2 2" xfId="5970"/>
    <cellStyle name="Entrada 3 3 4 2 2 2" xfId="15124"/>
    <cellStyle name="Entrada 3 3 4 2 2 3" xfId="22120"/>
    <cellStyle name="Entrada 3 3 4 2 2 4" xfId="27173"/>
    <cellStyle name="Entrada 3 3 4 2 2 5" xfId="33015"/>
    <cellStyle name="Entrada 3 3 4 2 2 6" xfId="36690"/>
    <cellStyle name="Entrada 3 3 4 2 2 7" xfId="39416"/>
    <cellStyle name="Entrada 3 3 4 2 2 8" xfId="41050"/>
    <cellStyle name="Entrada 3 3 4 2 3" xfId="11652"/>
    <cellStyle name="Entrada 3 3 4 2 4" xfId="18655"/>
    <cellStyle name="Entrada 3 3 4 2 5" xfId="23044"/>
    <cellStyle name="Entrada 3 3 4 2 6" xfId="23135"/>
    <cellStyle name="Entrada 3 3 4 2 7" xfId="25668"/>
    <cellStyle name="Entrada 3 3 4 2 8" xfId="34059"/>
    <cellStyle name="Entrada 3 3 4 2 9" xfId="37621"/>
    <cellStyle name="Entrada 3 3 4 3" xfId="3647"/>
    <cellStyle name="Entrada 3 3 4 3 2" xfId="5971"/>
    <cellStyle name="Entrada 3 3 4 3 2 2" xfId="15125"/>
    <cellStyle name="Entrada 3 3 4 3 2 3" xfId="22121"/>
    <cellStyle name="Entrada 3 3 4 3 2 4" xfId="22807"/>
    <cellStyle name="Entrada 3 3 4 3 2 5" xfId="33016"/>
    <cellStyle name="Entrada 3 3 4 3 2 6" xfId="36691"/>
    <cellStyle name="Entrada 3 3 4 3 2 7" xfId="39417"/>
    <cellStyle name="Entrada 3 3 4 3 2 8" xfId="41051"/>
    <cellStyle name="Entrada 3 3 4 3 3" xfId="12801"/>
    <cellStyle name="Entrada 3 3 4 3 4" xfId="19800"/>
    <cellStyle name="Entrada 3 3 4 3 5" xfId="15554"/>
    <cellStyle name="Entrada 3 3 4 3 6" xfId="17590"/>
    <cellStyle name="Entrada 3 3 4 3 7" xfId="29566"/>
    <cellStyle name="Entrada 3 3 4 3 8" xfId="33584"/>
    <cellStyle name="Entrada 3 3 4 3 9" xfId="37252"/>
    <cellStyle name="Entrada 3 3 4 4" xfId="4157"/>
    <cellStyle name="Entrada 3 3 4 4 2" xfId="5972"/>
    <cellStyle name="Entrada 3 3 4 4 2 2" xfId="15126"/>
    <cellStyle name="Entrada 3 3 4 4 2 3" xfId="22122"/>
    <cellStyle name="Entrada 3 3 4 4 2 4" xfId="19602"/>
    <cellStyle name="Entrada 3 3 4 4 2 5" xfId="33017"/>
    <cellStyle name="Entrada 3 3 4 4 2 6" xfId="36692"/>
    <cellStyle name="Entrada 3 3 4 4 2 7" xfId="39418"/>
    <cellStyle name="Entrada 3 3 4 4 2 8" xfId="41052"/>
    <cellStyle name="Entrada 3 3 4 4 3" xfId="13311"/>
    <cellStyle name="Entrada 3 3 4 4 4" xfId="20309"/>
    <cellStyle name="Entrada 3 3 4 4 5" xfId="22939"/>
    <cellStyle name="Entrada 3 3 4 4 6" xfId="28143"/>
    <cellStyle name="Entrada 3 3 4 4 7" xfId="23376"/>
    <cellStyle name="Entrada 3 3 4 4 8" xfId="33391"/>
    <cellStyle name="Entrada 3 3 4 4 9" xfId="37066"/>
    <cellStyle name="Entrada 3 3 4 5" xfId="3072"/>
    <cellStyle name="Entrada 3 3 4 5 2" xfId="5973"/>
    <cellStyle name="Entrada 3 3 4 5 2 2" xfId="15127"/>
    <cellStyle name="Entrada 3 3 4 5 2 3" xfId="22123"/>
    <cellStyle name="Entrada 3 3 4 5 2 4" xfId="27174"/>
    <cellStyle name="Entrada 3 3 4 5 2 5" xfId="33018"/>
    <cellStyle name="Entrada 3 3 4 5 2 6" xfId="36693"/>
    <cellStyle name="Entrada 3 3 4 5 2 7" xfId="39419"/>
    <cellStyle name="Entrada 3 3 4 5 2 8" xfId="41053"/>
    <cellStyle name="Entrada 3 3 4 5 3" xfId="12226"/>
    <cellStyle name="Entrada 3 3 4 5 4" xfId="19229"/>
    <cellStyle name="Entrada 3 3 4 5 5" xfId="25163"/>
    <cellStyle name="Entrada 3 3 4 5 6" xfId="18309"/>
    <cellStyle name="Entrada 3 3 4 5 7" xfId="28109"/>
    <cellStyle name="Entrada 3 3 4 5 8" xfId="33779"/>
    <cellStyle name="Entrada 3 3 4 5 9" xfId="37341"/>
    <cellStyle name="Entrada 3 3 4 6" xfId="2886"/>
    <cellStyle name="Entrada 3 3 4 6 2" xfId="5974"/>
    <cellStyle name="Entrada 3 3 4 6 2 2" xfId="15128"/>
    <cellStyle name="Entrada 3 3 4 6 2 3" xfId="22124"/>
    <cellStyle name="Entrada 3 3 4 6 2 4" xfId="24292"/>
    <cellStyle name="Entrada 3 3 4 6 2 5" xfId="33019"/>
    <cellStyle name="Entrada 3 3 4 6 2 6" xfId="36694"/>
    <cellStyle name="Entrada 3 3 4 6 2 7" xfId="39420"/>
    <cellStyle name="Entrada 3 3 4 6 2 8" xfId="41054"/>
    <cellStyle name="Entrada 3 3 4 6 3" xfId="12040"/>
    <cellStyle name="Entrada 3 3 4 6 4" xfId="19043"/>
    <cellStyle name="Entrada 3 3 4 6 5" xfId="24467"/>
    <cellStyle name="Entrada 3 3 4 6 6" xfId="28764"/>
    <cellStyle name="Entrada 3 3 4 6 7" xfId="29888"/>
    <cellStyle name="Entrada 3 3 4 6 8" xfId="33867"/>
    <cellStyle name="Entrada 3 3 4 6 9" xfId="37429"/>
    <cellStyle name="Entrada 3 3 4 7" xfId="5969"/>
    <cellStyle name="Entrada 3 3 4 7 2" xfId="15123"/>
    <cellStyle name="Entrada 3 3 4 7 3" xfId="22119"/>
    <cellStyle name="Entrada 3 3 4 7 4" xfId="27169"/>
    <cellStyle name="Entrada 3 3 4 7 5" xfId="33014"/>
    <cellStyle name="Entrada 3 3 4 7 6" xfId="36689"/>
    <cellStyle name="Entrada 3 3 4 7 7" xfId="39415"/>
    <cellStyle name="Entrada 3 3 4 7 8" xfId="41049"/>
    <cellStyle name="Entrada 3 3 4 8" xfId="10824"/>
    <cellStyle name="Entrada 3 3 4 9" xfId="9266"/>
    <cellStyle name="Entrada 3 3 5" xfId="2036"/>
    <cellStyle name="Entrada 3 3 5 10" xfId="24565"/>
    <cellStyle name="Entrada 3 3 5 11" xfId="22485"/>
    <cellStyle name="Entrada 3 3 5 12" xfId="25711"/>
    <cellStyle name="Entrada 3 3 5 13" xfId="31438"/>
    <cellStyle name="Entrada 3 3 5 14" xfId="35150"/>
    <cellStyle name="Entrada 3 3 5 2" xfId="2577"/>
    <cellStyle name="Entrada 3 3 5 2 2" xfId="5976"/>
    <cellStyle name="Entrada 3 3 5 2 2 2" xfId="15130"/>
    <cellStyle name="Entrada 3 3 5 2 2 3" xfId="22126"/>
    <cellStyle name="Entrada 3 3 5 2 2 4" xfId="27178"/>
    <cellStyle name="Entrada 3 3 5 2 2 5" xfId="33021"/>
    <cellStyle name="Entrada 3 3 5 2 2 6" xfId="36696"/>
    <cellStyle name="Entrada 3 3 5 2 2 7" xfId="39422"/>
    <cellStyle name="Entrada 3 3 5 2 2 8" xfId="41056"/>
    <cellStyle name="Entrada 3 3 5 2 3" xfId="11731"/>
    <cellStyle name="Entrada 3 3 5 2 4" xfId="18734"/>
    <cellStyle name="Entrada 3 3 5 2 5" xfId="25428"/>
    <cellStyle name="Entrada 3 3 5 2 6" xfId="26252"/>
    <cellStyle name="Entrada 3 3 5 2 7" xfId="30044"/>
    <cellStyle name="Entrada 3 3 5 2 8" xfId="34021"/>
    <cellStyle name="Entrada 3 3 5 2 9" xfId="37583"/>
    <cellStyle name="Entrada 3 3 5 3" xfId="3810"/>
    <cellStyle name="Entrada 3 3 5 3 2" xfId="5977"/>
    <cellStyle name="Entrada 3 3 5 3 2 2" xfId="15131"/>
    <cellStyle name="Entrada 3 3 5 3 2 3" xfId="22127"/>
    <cellStyle name="Entrada 3 3 5 3 2 4" xfId="27160"/>
    <cellStyle name="Entrada 3 3 5 3 2 5" xfId="33022"/>
    <cellStyle name="Entrada 3 3 5 3 2 6" xfId="36697"/>
    <cellStyle name="Entrada 3 3 5 3 2 7" xfId="39423"/>
    <cellStyle name="Entrada 3 3 5 3 2 8" xfId="41057"/>
    <cellStyle name="Entrada 3 3 5 3 3" xfId="12964"/>
    <cellStyle name="Entrada 3 3 5 3 4" xfId="19963"/>
    <cellStyle name="Entrada 3 3 5 3 5" xfId="24727"/>
    <cellStyle name="Entrada 3 3 5 3 6" xfId="26592"/>
    <cellStyle name="Entrada 3 3 5 3 7" xfId="29477"/>
    <cellStyle name="Entrada 3 3 5 3 8" xfId="31651"/>
    <cellStyle name="Entrada 3 3 5 3 9" xfId="35331"/>
    <cellStyle name="Entrada 3 3 5 4" xfId="4286"/>
    <cellStyle name="Entrada 3 3 5 4 2" xfId="5978"/>
    <cellStyle name="Entrada 3 3 5 4 2 2" xfId="15132"/>
    <cellStyle name="Entrada 3 3 5 4 2 3" xfId="22128"/>
    <cellStyle name="Entrada 3 3 5 4 2 4" xfId="24867"/>
    <cellStyle name="Entrada 3 3 5 4 2 5" xfId="33023"/>
    <cellStyle name="Entrada 3 3 5 4 2 6" xfId="36698"/>
    <cellStyle name="Entrada 3 3 5 4 2 7" xfId="39424"/>
    <cellStyle name="Entrada 3 3 5 4 2 8" xfId="41058"/>
    <cellStyle name="Entrada 3 3 5 4 3" xfId="13440"/>
    <cellStyle name="Entrada 3 3 5 4 4" xfId="20438"/>
    <cellStyle name="Entrada 3 3 5 4 5" xfId="27689"/>
    <cellStyle name="Entrada 3 3 5 4 6" xfId="24432"/>
    <cellStyle name="Entrada 3 3 5 4 7" xfId="24603"/>
    <cellStyle name="Entrada 3 3 5 4 8" xfId="31850"/>
    <cellStyle name="Entrada 3 3 5 4 9" xfId="35504"/>
    <cellStyle name="Entrada 3 3 5 5" xfId="4559"/>
    <cellStyle name="Entrada 3 3 5 5 2" xfId="5979"/>
    <cellStyle name="Entrada 3 3 5 5 2 2" xfId="15133"/>
    <cellStyle name="Entrada 3 3 5 5 2 3" xfId="22129"/>
    <cellStyle name="Entrada 3 3 5 5 2 4" xfId="24866"/>
    <cellStyle name="Entrada 3 3 5 5 2 5" xfId="33024"/>
    <cellStyle name="Entrada 3 3 5 5 2 6" xfId="36699"/>
    <cellStyle name="Entrada 3 3 5 5 2 7" xfId="39425"/>
    <cellStyle name="Entrada 3 3 5 5 2 8" xfId="41059"/>
    <cellStyle name="Entrada 3 3 5 5 3" xfId="13713"/>
    <cellStyle name="Entrada 3 3 5 5 4" xfId="20711"/>
    <cellStyle name="Entrada 3 3 5 5 5" xfId="24245"/>
    <cellStyle name="Entrada 3 3 5 5 6" xfId="9706"/>
    <cellStyle name="Entrada 3 3 5 5 7" xfId="23222"/>
    <cellStyle name="Entrada 3 3 5 5 8" xfId="31776"/>
    <cellStyle name="Entrada 3 3 5 5 9" xfId="35456"/>
    <cellStyle name="Entrada 3 3 5 6" xfId="4809"/>
    <cellStyle name="Entrada 3 3 5 6 2" xfId="5980"/>
    <cellStyle name="Entrada 3 3 5 6 2 2" xfId="15134"/>
    <cellStyle name="Entrada 3 3 5 6 2 3" xfId="22130"/>
    <cellStyle name="Entrada 3 3 5 6 2 4" xfId="18135"/>
    <cellStyle name="Entrada 3 3 5 6 2 5" xfId="33025"/>
    <cellStyle name="Entrada 3 3 5 6 2 6" xfId="36700"/>
    <cellStyle name="Entrada 3 3 5 6 2 7" xfId="39426"/>
    <cellStyle name="Entrada 3 3 5 6 2 8" xfId="41060"/>
    <cellStyle name="Entrada 3 3 5 6 3" xfId="13963"/>
    <cellStyle name="Entrada 3 3 5 6 4" xfId="20961"/>
    <cellStyle name="Entrada 3 3 5 6 5" xfId="27434"/>
    <cellStyle name="Entrada 3 3 5 6 6" xfId="26762"/>
    <cellStyle name="Entrada 3 3 5 6 7" xfId="24992"/>
    <cellStyle name="Entrada 3 3 5 6 8" xfId="32123"/>
    <cellStyle name="Entrada 3 3 5 6 9" xfId="35798"/>
    <cellStyle name="Entrada 3 3 5 7" xfId="5975"/>
    <cellStyle name="Entrada 3 3 5 7 2" xfId="15129"/>
    <cellStyle name="Entrada 3 3 5 7 3" xfId="22125"/>
    <cellStyle name="Entrada 3 3 5 7 4" xfId="27175"/>
    <cellStyle name="Entrada 3 3 5 7 5" xfId="33020"/>
    <cellStyle name="Entrada 3 3 5 7 6" xfId="36695"/>
    <cellStyle name="Entrada 3 3 5 7 7" xfId="39421"/>
    <cellStyle name="Entrada 3 3 5 7 8" xfId="41055"/>
    <cellStyle name="Entrada 3 3 5 8" xfId="11190"/>
    <cellStyle name="Entrada 3 3 5 9" xfId="9494"/>
    <cellStyle name="Entrada 3 3 6" xfId="1633"/>
    <cellStyle name="Entrada 3 3 6 10" xfId="25972"/>
    <cellStyle name="Entrada 3 3 6 11" xfId="15457"/>
    <cellStyle name="Entrada 3 3 6 12" xfId="28746"/>
    <cellStyle name="Entrada 3 3 6 13" xfId="34788"/>
    <cellStyle name="Entrada 3 3 6 2" xfId="3289"/>
    <cellStyle name="Entrada 3 3 6 2 2" xfId="5982"/>
    <cellStyle name="Entrada 3 3 6 2 2 2" xfId="15136"/>
    <cellStyle name="Entrada 3 3 6 2 2 3" xfId="22132"/>
    <cellStyle name="Entrada 3 3 6 2 2 4" xfId="21207"/>
    <cellStyle name="Entrada 3 3 6 2 2 5" xfId="33027"/>
    <cellStyle name="Entrada 3 3 6 2 2 6" xfId="36702"/>
    <cellStyle name="Entrada 3 3 6 2 2 7" xfId="39428"/>
    <cellStyle name="Entrada 3 3 6 2 2 8" xfId="41062"/>
    <cellStyle name="Entrada 3 3 6 2 3" xfId="12443"/>
    <cellStyle name="Entrada 3 3 6 2 4" xfId="19445"/>
    <cellStyle name="Entrada 3 3 6 2 5" xfId="21306"/>
    <cellStyle name="Entrada 3 3 6 2 6" xfId="17902"/>
    <cellStyle name="Entrada 3 3 6 2 7" xfId="29701"/>
    <cellStyle name="Entrada 3 3 6 2 8" xfId="33679"/>
    <cellStyle name="Entrada 3 3 6 2 9" xfId="37267"/>
    <cellStyle name="Entrada 3 3 6 3" xfId="2946"/>
    <cellStyle name="Entrada 3 3 6 3 2" xfId="5983"/>
    <cellStyle name="Entrada 3 3 6 3 2 2" xfId="15137"/>
    <cellStyle name="Entrada 3 3 6 3 2 3" xfId="22133"/>
    <cellStyle name="Entrada 3 3 6 3 2 4" xfId="27179"/>
    <cellStyle name="Entrada 3 3 6 3 2 5" xfId="33028"/>
    <cellStyle name="Entrada 3 3 6 3 2 6" xfId="36703"/>
    <cellStyle name="Entrada 3 3 6 3 2 7" xfId="39429"/>
    <cellStyle name="Entrada 3 3 6 3 2 8" xfId="41063"/>
    <cellStyle name="Entrada 3 3 6 3 3" xfId="12100"/>
    <cellStyle name="Entrada 3 3 6 3 4" xfId="19103"/>
    <cellStyle name="Entrada 3 3 6 3 5" xfId="28316"/>
    <cellStyle name="Entrada 3 3 6 3 6" xfId="29132"/>
    <cellStyle name="Entrada 3 3 6 3 7" xfId="29861"/>
    <cellStyle name="Entrada 3 3 6 3 8" xfId="31110"/>
    <cellStyle name="Entrada 3 3 6 3 9" xfId="25762"/>
    <cellStyle name="Entrada 3 3 6 4" xfId="4249"/>
    <cellStyle name="Entrada 3 3 6 4 2" xfId="5984"/>
    <cellStyle name="Entrada 3 3 6 4 2 2" xfId="15138"/>
    <cellStyle name="Entrada 3 3 6 4 2 3" xfId="22134"/>
    <cellStyle name="Entrada 3 3 6 4 2 4" xfId="24291"/>
    <cellStyle name="Entrada 3 3 6 4 2 5" xfId="33029"/>
    <cellStyle name="Entrada 3 3 6 4 2 6" xfId="36704"/>
    <cellStyle name="Entrada 3 3 6 4 2 7" xfId="39430"/>
    <cellStyle name="Entrada 3 3 6 4 2 8" xfId="41064"/>
    <cellStyle name="Entrada 3 3 6 4 3" xfId="13403"/>
    <cellStyle name="Entrada 3 3 6 4 4" xfId="20401"/>
    <cellStyle name="Entrada 3 3 6 4 5" xfId="27702"/>
    <cellStyle name="Entrada 3 3 6 4 6" xfId="24507"/>
    <cellStyle name="Entrada 3 3 6 4 7" xfId="9316"/>
    <cellStyle name="Entrada 3 3 6 4 8" xfId="31701"/>
    <cellStyle name="Entrada 3 3 6 4 9" xfId="35381"/>
    <cellStyle name="Entrada 3 3 6 5" xfId="3133"/>
    <cellStyle name="Entrada 3 3 6 5 2" xfId="5985"/>
    <cellStyle name="Entrada 3 3 6 5 2 2" xfId="15139"/>
    <cellStyle name="Entrada 3 3 6 5 2 3" xfId="22135"/>
    <cellStyle name="Entrada 3 3 6 5 2 4" xfId="27180"/>
    <cellStyle name="Entrada 3 3 6 5 2 5" xfId="33030"/>
    <cellStyle name="Entrada 3 3 6 5 2 6" xfId="36705"/>
    <cellStyle name="Entrada 3 3 6 5 2 7" xfId="39431"/>
    <cellStyle name="Entrada 3 3 6 5 2 8" xfId="41065"/>
    <cellStyle name="Entrada 3 3 6 5 3" xfId="12287"/>
    <cellStyle name="Entrada 3 3 6 5 4" xfId="19290"/>
    <cellStyle name="Entrada 3 3 6 5 5" xfId="9197"/>
    <cellStyle name="Entrada 3 3 6 5 6" xfId="26430"/>
    <cellStyle name="Entrada 3 3 6 5 7" xfId="25907"/>
    <cellStyle name="Entrada 3 3 6 5 8" xfId="33750"/>
    <cellStyle name="Entrada 3 3 6 5 9" xfId="37312"/>
    <cellStyle name="Entrada 3 3 6 6" xfId="5981"/>
    <cellStyle name="Entrada 3 3 6 6 2" xfId="15135"/>
    <cellStyle name="Entrada 3 3 6 6 3" xfId="22131"/>
    <cellStyle name="Entrada 3 3 6 6 4" xfId="17506"/>
    <cellStyle name="Entrada 3 3 6 6 5" xfId="33026"/>
    <cellStyle name="Entrada 3 3 6 6 6" xfId="36701"/>
    <cellStyle name="Entrada 3 3 6 6 7" xfId="39427"/>
    <cellStyle name="Entrada 3 3 6 6 8" xfId="41061"/>
    <cellStyle name="Entrada 3 3 6 7" xfId="10787"/>
    <cellStyle name="Entrada 3 3 6 8" xfId="16495"/>
    <cellStyle name="Entrada 3 3 6 9" xfId="28685"/>
    <cellStyle name="Entrada 3 3 7" xfId="2461"/>
    <cellStyle name="Entrada 3 3 7 2" xfId="5986"/>
    <cellStyle name="Entrada 3 3 7 2 2" xfId="15140"/>
    <cellStyle name="Entrada 3 3 7 2 3" xfId="22136"/>
    <cellStyle name="Entrada 3 3 7 2 4" xfId="27177"/>
    <cellStyle name="Entrada 3 3 7 2 5" xfId="33031"/>
    <cellStyle name="Entrada 3 3 7 2 6" xfId="36706"/>
    <cellStyle name="Entrada 3 3 7 2 7" xfId="39432"/>
    <cellStyle name="Entrada 3 3 7 2 8" xfId="41066"/>
    <cellStyle name="Entrada 3 3 7 3" xfId="11615"/>
    <cellStyle name="Entrada 3 3 7 4" xfId="18618"/>
    <cellStyle name="Entrada 3 3 7 5" xfId="22624"/>
    <cellStyle name="Entrada 3 3 7 6" xfId="26195"/>
    <cellStyle name="Entrada 3 3 7 7" xfId="17858"/>
    <cellStyle name="Entrada 3 3 7 8" xfId="18215"/>
    <cellStyle name="Entrada 3 3 7 9" xfId="34966"/>
    <cellStyle name="Entrada 3 3 8" xfId="2940"/>
    <cellStyle name="Entrada 3 3 8 2" xfId="5987"/>
    <cellStyle name="Entrada 3 3 8 2 2" xfId="15141"/>
    <cellStyle name="Entrada 3 3 8 2 3" xfId="22137"/>
    <cellStyle name="Entrada 3 3 8 2 4" xfId="27176"/>
    <cellStyle name="Entrada 3 3 8 2 5" xfId="33032"/>
    <cellStyle name="Entrada 3 3 8 2 6" xfId="36707"/>
    <cellStyle name="Entrada 3 3 8 2 7" xfId="39433"/>
    <cellStyle name="Entrada 3 3 8 2 8" xfId="41067"/>
    <cellStyle name="Entrada 3 3 8 3" xfId="12094"/>
    <cellStyle name="Entrada 3 3 8 4" xfId="19097"/>
    <cellStyle name="Entrada 3 3 8 5" xfId="24663"/>
    <cellStyle name="Entrada 3 3 8 6" xfId="28768"/>
    <cellStyle name="Entrada 3 3 8 7" xfId="29864"/>
    <cellStyle name="Entrada 3 3 8 8" xfId="33841"/>
    <cellStyle name="Entrada 3 3 8 9" xfId="37403"/>
    <cellStyle name="Entrada 3 3 9" xfId="3094"/>
    <cellStyle name="Entrada 3 3 9 2" xfId="5988"/>
    <cellStyle name="Entrada 3 3 9 2 2" xfId="15142"/>
    <cellStyle name="Entrada 3 3 9 2 3" xfId="22138"/>
    <cellStyle name="Entrada 3 3 9 2 4" xfId="27181"/>
    <cellStyle name="Entrada 3 3 9 2 5" xfId="33033"/>
    <cellStyle name="Entrada 3 3 9 2 6" xfId="36708"/>
    <cellStyle name="Entrada 3 3 9 2 7" xfId="39434"/>
    <cellStyle name="Entrada 3 3 9 2 8" xfId="41068"/>
    <cellStyle name="Entrada 3 3 9 3" xfId="12248"/>
    <cellStyle name="Entrada 3 3 9 4" xfId="19251"/>
    <cellStyle name="Entrada 3 3 9 5" xfId="24710"/>
    <cellStyle name="Entrada 3 3 9 6" xfId="22532"/>
    <cellStyle name="Entrada 3 3 9 7" xfId="29789"/>
    <cellStyle name="Entrada 3 3 9 8" xfId="33766"/>
    <cellStyle name="Entrada 3 3 9 9" xfId="37328"/>
    <cellStyle name="Entrada 3 4" xfId="1142"/>
    <cellStyle name="Entrada 3 4 10" xfId="28950"/>
    <cellStyle name="Entrada 3 4 11" xfId="35083"/>
    <cellStyle name="Entrada 3 4 12" xfId="38412"/>
    <cellStyle name="Entrada 3 4 13" xfId="40302"/>
    <cellStyle name="Entrada 3 4 2" xfId="2369"/>
    <cellStyle name="Entrada 3 4 2 10" xfId="17926"/>
    <cellStyle name="Entrada 3 4 2 11" xfId="23220"/>
    <cellStyle name="Entrada 3 4 2 12" xfId="25677"/>
    <cellStyle name="Entrada 3 4 2 13" xfId="30870"/>
    <cellStyle name="Entrada 3 4 2 14" xfId="29171"/>
    <cellStyle name="Entrada 3 4 2 2" xfId="2769"/>
    <cellStyle name="Entrada 3 4 2 2 2" xfId="5990"/>
    <cellStyle name="Entrada 3 4 2 2 2 2" xfId="15144"/>
    <cellStyle name="Entrada 3 4 2 2 2 3" xfId="22140"/>
    <cellStyle name="Entrada 3 4 2 2 2 4" xfId="27182"/>
    <cellStyle name="Entrada 3 4 2 2 2 5" xfId="33035"/>
    <cellStyle name="Entrada 3 4 2 2 2 6" xfId="36710"/>
    <cellStyle name="Entrada 3 4 2 2 2 7" xfId="39436"/>
    <cellStyle name="Entrada 3 4 2 2 2 8" xfId="41070"/>
    <cellStyle name="Entrada 3 4 2 2 3" xfId="11923"/>
    <cellStyle name="Entrada 3 4 2 2 4" xfId="18926"/>
    <cellStyle name="Entrada 3 4 2 2 5" xfId="24642"/>
    <cellStyle name="Entrada 3 4 2 2 6" xfId="28759"/>
    <cellStyle name="Entrada 3 4 2 2 7" xfId="29949"/>
    <cellStyle name="Entrada 3 4 2 2 8" xfId="33926"/>
    <cellStyle name="Entrada 3 4 2 2 9" xfId="37488"/>
    <cellStyle name="Entrada 3 4 2 3" xfId="4051"/>
    <cellStyle name="Entrada 3 4 2 3 2" xfId="5991"/>
    <cellStyle name="Entrada 3 4 2 3 2 2" xfId="15145"/>
    <cellStyle name="Entrada 3 4 2 3 2 3" xfId="22141"/>
    <cellStyle name="Entrada 3 4 2 3 2 4" xfId="24290"/>
    <cellStyle name="Entrada 3 4 2 3 2 5" xfId="33036"/>
    <cellStyle name="Entrada 3 4 2 3 2 6" xfId="36711"/>
    <cellStyle name="Entrada 3 4 2 3 2 7" xfId="39437"/>
    <cellStyle name="Entrada 3 4 2 3 2 8" xfId="41071"/>
    <cellStyle name="Entrada 3 4 2 3 3" xfId="13205"/>
    <cellStyle name="Entrada 3 4 2 3 4" xfId="20203"/>
    <cellStyle name="Entrada 3 4 2 3 5" xfId="23206"/>
    <cellStyle name="Entrada 3 4 2 3 6" xfId="26640"/>
    <cellStyle name="Entrada 3 4 2 3 7" xfId="28938"/>
    <cellStyle name="Entrada 3 4 2 3 8" xfId="30934"/>
    <cellStyle name="Entrada 3 4 2 3 9" xfId="34858"/>
    <cellStyle name="Entrada 3 4 2 4" xfId="4489"/>
    <cellStyle name="Entrada 3 4 2 4 2" xfId="5992"/>
    <cellStyle name="Entrada 3 4 2 4 2 2" xfId="15146"/>
    <cellStyle name="Entrada 3 4 2 4 2 3" xfId="22142"/>
    <cellStyle name="Entrada 3 4 2 4 2 4" xfId="27183"/>
    <cellStyle name="Entrada 3 4 2 4 2 5" xfId="33037"/>
    <cellStyle name="Entrada 3 4 2 4 2 6" xfId="36712"/>
    <cellStyle name="Entrada 3 4 2 4 2 7" xfId="39438"/>
    <cellStyle name="Entrada 3 4 2 4 2 8" xfId="41072"/>
    <cellStyle name="Entrada 3 4 2 4 3" xfId="13643"/>
    <cellStyle name="Entrada 3 4 2 4 4" xfId="20641"/>
    <cellStyle name="Entrada 3 4 2 4 5" xfId="19528"/>
    <cellStyle name="Entrada 3 4 2 4 6" xfId="17048"/>
    <cellStyle name="Entrada 3 4 2 4 7" xfId="24329"/>
    <cellStyle name="Entrada 3 4 2 4 8" xfId="26541"/>
    <cellStyle name="Entrada 3 4 2 4 9" xfId="29568"/>
    <cellStyle name="Entrada 3 4 2 5" xfId="4743"/>
    <cellStyle name="Entrada 3 4 2 5 2" xfId="5993"/>
    <cellStyle name="Entrada 3 4 2 5 2 2" xfId="15147"/>
    <cellStyle name="Entrada 3 4 2 5 2 3" xfId="22143"/>
    <cellStyle name="Entrada 3 4 2 5 2 4" xfId="27184"/>
    <cellStyle name="Entrada 3 4 2 5 2 5" xfId="33038"/>
    <cellStyle name="Entrada 3 4 2 5 2 6" xfId="36713"/>
    <cellStyle name="Entrada 3 4 2 5 2 7" xfId="39439"/>
    <cellStyle name="Entrada 3 4 2 5 2 8" xfId="41073"/>
    <cellStyle name="Entrada 3 4 2 5 3" xfId="13897"/>
    <cellStyle name="Entrada 3 4 2 5 4" xfId="20895"/>
    <cellStyle name="Entrada 3 4 2 5 5" xfId="27466"/>
    <cellStyle name="Entrada 3 4 2 5 6" xfId="26742"/>
    <cellStyle name="Entrada 3 4 2 5 7" xfId="24983"/>
    <cellStyle name="Entrada 3 4 2 5 8" xfId="17443"/>
    <cellStyle name="Entrada 3 4 2 5 9" xfId="29044"/>
    <cellStyle name="Entrada 3 4 2 6" xfId="4989"/>
    <cellStyle name="Entrada 3 4 2 6 2" xfId="5994"/>
    <cellStyle name="Entrada 3 4 2 6 2 2" xfId="15148"/>
    <cellStyle name="Entrada 3 4 2 6 2 3" xfId="22144"/>
    <cellStyle name="Entrada 3 4 2 6 2 4" xfId="24393"/>
    <cellStyle name="Entrada 3 4 2 6 2 5" xfId="33039"/>
    <cellStyle name="Entrada 3 4 2 6 2 6" xfId="36714"/>
    <cellStyle name="Entrada 3 4 2 6 2 7" xfId="39440"/>
    <cellStyle name="Entrada 3 4 2 6 2 8" xfId="41074"/>
    <cellStyle name="Entrada 3 4 2 6 3" xfId="14143"/>
    <cellStyle name="Entrada 3 4 2 6 4" xfId="21141"/>
    <cellStyle name="Entrada 3 4 2 6 5" xfId="27344"/>
    <cellStyle name="Entrada 3 4 2 6 6" xfId="24441"/>
    <cellStyle name="Entrada 3 4 2 6 7" xfId="32035"/>
    <cellStyle name="Entrada 3 4 2 6 8" xfId="35713"/>
    <cellStyle name="Entrada 3 4 2 6 9" xfId="38624"/>
    <cellStyle name="Entrada 3 4 2 7" xfId="5989"/>
    <cellStyle name="Entrada 3 4 2 7 2" xfId="15143"/>
    <cellStyle name="Entrada 3 4 2 7 3" xfId="22139"/>
    <cellStyle name="Entrada 3 4 2 7 4" xfId="18237"/>
    <cellStyle name="Entrada 3 4 2 7 5" xfId="33034"/>
    <cellStyle name="Entrada 3 4 2 7 6" xfId="36709"/>
    <cellStyle name="Entrada 3 4 2 7 7" xfId="39435"/>
    <cellStyle name="Entrada 3 4 2 7 8" xfId="41069"/>
    <cellStyle name="Entrada 3 4 2 8" xfId="11523"/>
    <cellStyle name="Entrada 3 4 2 9" xfId="18526"/>
    <cellStyle name="Entrada 3 4 3" xfId="2393"/>
    <cellStyle name="Entrada 3 4 3 10" xfId="22631"/>
    <cellStyle name="Entrada 3 4 3 11" xfId="17713"/>
    <cellStyle name="Entrada 3 4 3 12" xfId="30132"/>
    <cellStyle name="Entrada 3 4 3 13" xfId="34109"/>
    <cellStyle name="Entrada 3 4 3 14" xfId="37671"/>
    <cellStyle name="Entrada 3 4 3 2" xfId="2793"/>
    <cellStyle name="Entrada 3 4 3 2 2" xfId="5996"/>
    <cellStyle name="Entrada 3 4 3 2 2 2" xfId="15150"/>
    <cellStyle name="Entrada 3 4 3 2 2 3" xfId="22146"/>
    <cellStyle name="Entrada 3 4 3 2 2 4" xfId="27185"/>
    <cellStyle name="Entrada 3 4 3 2 2 5" xfId="33041"/>
    <cellStyle name="Entrada 3 4 3 2 2 6" xfId="36716"/>
    <cellStyle name="Entrada 3 4 3 2 2 7" xfId="39442"/>
    <cellStyle name="Entrada 3 4 3 2 2 8" xfId="41076"/>
    <cellStyle name="Entrada 3 4 3 2 3" xfId="11947"/>
    <cellStyle name="Entrada 3 4 3 2 4" xfId="18950"/>
    <cellStyle name="Entrada 3 4 3 2 5" xfId="22733"/>
    <cellStyle name="Entrada 3 4 3 2 6" xfId="17883"/>
    <cellStyle name="Entrada 3 4 3 2 7" xfId="25916"/>
    <cellStyle name="Entrada 3 4 3 2 8" xfId="31099"/>
    <cellStyle name="Entrada 3 4 3 2 9" xfId="24184"/>
    <cellStyle name="Entrada 3 4 3 3" xfId="4075"/>
    <cellStyle name="Entrada 3 4 3 3 2" xfId="5997"/>
    <cellStyle name="Entrada 3 4 3 3 2 2" xfId="15151"/>
    <cellStyle name="Entrada 3 4 3 3 2 3" xfId="22147"/>
    <cellStyle name="Entrada 3 4 3 3 2 4" xfId="17071"/>
    <cellStyle name="Entrada 3 4 3 3 2 5" xfId="33042"/>
    <cellStyle name="Entrada 3 4 3 3 2 6" xfId="36717"/>
    <cellStyle name="Entrada 3 4 3 3 2 7" xfId="39443"/>
    <cellStyle name="Entrada 3 4 3 3 2 8" xfId="41077"/>
    <cellStyle name="Entrada 3 4 3 3 3" xfId="13229"/>
    <cellStyle name="Entrada 3 4 3 3 4" xfId="20227"/>
    <cellStyle name="Entrada 3 4 3 3 5" xfId="17612"/>
    <cellStyle name="Entrada 3 4 3 3 6" xfId="28137"/>
    <cellStyle name="Entrada 3 4 3 3 7" xfId="29367"/>
    <cellStyle name="Entrada 3 4 3 3 8" xfId="31852"/>
    <cellStyle name="Entrada 3 4 3 3 9" xfId="35506"/>
    <cellStyle name="Entrada 3 4 3 4" xfId="4513"/>
    <cellStyle name="Entrada 3 4 3 4 2" xfId="5998"/>
    <cellStyle name="Entrada 3 4 3 4 2 2" xfId="15152"/>
    <cellStyle name="Entrada 3 4 3 4 2 3" xfId="22148"/>
    <cellStyle name="Entrada 3 4 3 4 2 4" xfId="27186"/>
    <cellStyle name="Entrada 3 4 3 4 2 5" xfId="33043"/>
    <cellStyle name="Entrada 3 4 3 4 2 6" xfId="36718"/>
    <cellStyle name="Entrada 3 4 3 4 2 7" xfId="39444"/>
    <cellStyle name="Entrada 3 4 3 4 2 8" xfId="41078"/>
    <cellStyle name="Entrada 3 4 3 4 3" xfId="13667"/>
    <cellStyle name="Entrada 3 4 3 4 4" xfId="20665"/>
    <cellStyle name="Entrada 3 4 3 4 5" xfId="17186"/>
    <cellStyle name="Entrada 3 4 3 4 6" xfId="29238"/>
    <cellStyle name="Entrada 3 4 3 4 7" xfId="28464"/>
    <cellStyle name="Entrada 3 4 3 4 8" xfId="29716"/>
    <cellStyle name="Entrada 3 4 3 4 9" xfId="31592"/>
    <cellStyle name="Entrada 3 4 3 5" xfId="4767"/>
    <cellStyle name="Entrada 3 4 3 5 2" xfId="5999"/>
    <cellStyle name="Entrada 3 4 3 5 2 2" xfId="15153"/>
    <cellStyle name="Entrada 3 4 3 5 2 3" xfId="22149"/>
    <cellStyle name="Entrada 3 4 3 5 2 4" xfId="17297"/>
    <cellStyle name="Entrada 3 4 3 5 2 5" xfId="33044"/>
    <cellStyle name="Entrada 3 4 3 5 2 6" xfId="36719"/>
    <cellStyle name="Entrada 3 4 3 5 2 7" xfId="39445"/>
    <cellStyle name="Entrada 3 4 3 5 2 8" xfId="41079"/>
    <cellStyle name="Entrada 3 4 3 5 3" xfId="13921"/>
    <cellStyle name="Entrada 3 4 3 5 4" xfId="20919"/>
    <cellStyle name="Entrada 3 4 3 5 5" xfId="27451"/>
    <cellStyle name="Entrada 3 4 3 5 6" xfId="27884"/>
    <cellStyle name="Entrada 3 4 3 5 7" xfId="29072"/>
    <cellStyle name="Entrada 3 4 3 5 8" xfId="17872"/>
    <cellStyle name="Entrada 3 4 3 5 9" xfId="27291"/>
    <cellStyle name="Entrada 3 4 3 6" xfId="5013"/>
    <cellStyle name="Entrada 3 4 3 6 2" xfId="6000"/>
    <cellStyle name="Entrada 3 4 3 6 2 2" xfId="15154"/>
    <cellStyle name="Entrada 3 4 3 6 2 3" xfId="22150"/>
    <cellStyle name="Entrada 3 4 3 6 2 4" xfId="22851"/>
    <cellStyle name="Entrada 3 4 3 6 2 5" xfId="33045"/>
    <cellStyle name="Entrada 3 4 3 6 2 6" xfId="36720"/>
    <cellStyle name="Entrada 3 4 3 6 2 7" xfId="39446"/>
    <cellStyle name="Entrada 3 4 3 6 2 8" xfId="41080"/>
    <cellStyle name="Entrada 3 4 3 6 3" xfId="14167"/>
    <cellStyle name="Entrada 3 4 3 6 4" xfId="21165"/>
    <cellStyle name="Entrada 3 4 3 6 5" xfId="27333"/>
    <cellStyle name="Entrada 3 4 3 6 6" xfId="26781"/>
    <cellStyle name="Entrada 3 4 3 6 7" xfId="32059"/>
    <cellStyle name="Entrada 3 4 3 6 8" xfId="35737"/>
    <cellStyle name="Entrada 3 4 3 6 9" xfId="38648"/>
    <cellStyle name="Entrada 3 4 3 7" xfId="5995"/>
    <cellStyle name="Entrada 3 4 3 7 2" xfId="15149"/>
    <cellStyle name="Entrada 3 4 3 7 3" xfId="22145"/>
    <cellStyle name="Entrada 3 4 3 7 4" xfId="10041"/>
    <cellStyle name="Entrada 3 4 3 7 5" xfId="33040"/>
    <cellStyle name="Entrada 3 4 3 7 6" xfId="36715"/>
    <cellStyle name="Entrada 3 4 3 7 7" xfId="39441"/>
    <cellStyle name="Entrada 3 4 3 7 8" xfId="41075"/>
    <cellStyle name="Entrada 3 4 3 8" xfId="11547"/>
    <cellStyle name="Entrada 3 4 3 9" xfId="18550"/>
    <cellStyle name="Entrada 3 4 4" xfId="2417"/>
    <cellStyle name="Entrada 3 4 4 10" xfId="21292"/>
    <cellStyle name="Entrada 3 4 4 11" xfId="17891"/>
    <cellStyle name="Entrada 3 4 4 12" xfId="22716"/>
    <cellStyle name="Entrada 3 4 4 13" xfId="29169"/>
    <cellStyle name="Entrada 3 4 4 14" xfId="31434"/>
    <cellStyle name="Entrada 3 4 4 2" xfId="2817"/>
    <cellStyle name="Entrada 3 4 4 2 2" xfId="6002"/>
    <cellStyle name="Entrada 3 4 4 2 2 2" xfId="15156"/>
    <cellStyle name="Entrada 3 4 4 2 2 3" xfId="22152"/>
    <cellStyle name="Entrada 3 4 4 2 2 4" xfId="24297"/>
    <cellStyle name="Entrada 3 4 4 2 2 5" xfId="33047"/>
    <cellStyle name="Entrada 3 4 4 2 2 6" xfId="36722"/>
    <cellStyle name="Entrada 3 4 4 2 2 7" xfId="39448"/>
    <cellStyle name="Entrada 3 4 4 2 2 8" xfId="41082"/>
    <cellStyle name="Entrada 3 4 4 2 3" xfId="11971"/>
    <cellStyle name="Entrada 3 4 4 2 4" xfId="18974"/>
    <cellStyle name="Entrada 3 4 4 2 5" xfId="28375"/>
    <cellStyle name="Entrada 3 4 4 2 6" xfId="26357"/>
    <cellStyle name="Entrada 3 4 4 2 7" xfId="20040"/>
    <cellStyle name="Entrada 3 4 4 2 8" xfId="30889"/>
    <cellStyle name="Entrada 3 4 4 2 9" xfId="31411"/>
    <cellStyle name="Entrada 3 4 4 3" xfId="4099"/>
    <cellStyle name="Entrada 3 4 4 3 2" xfId="6003"/>
    <cellStyle name="Entrada 3 4 4 3 2 2" xfId="15157"/>
    <cellStyle name="Entrada 3 4 4 3 2 3" xfId="22153"/>
    <cellStyle name="Entrada 3 4 4 3 2 4" xfId="27188"/>
    <cellStyle name="Entrada 3 4 4 3 2 5" xfId="33048"/>
    <cellStyle name="Entrada 3 4 4 3 2 6" xfId="36723"/>
    <cellStyle name="Entrada 3 4 4 3 2 7" xfId="39449"/>
    <cellStyle name="Entrada 3 4 4 3 2 8" xfId="41083"/>
    <cellStyle name="Entrada 3 4 4 3 3" xfId="13253"/>
    <cellStyle name="Entrada 3 4 4 3 4" xfId="20251"/>
    <cellStyle name="Entrada 3 4 4 3 5" xfId="27782"/>
    <cellStyle name="Entrada 3 4 4 3 6" xfId="23081"/>
    <cellStyle name="Entrada 3 4 4 3 7" xfId="27278"/>
    <cellStyle name="Entrada 3 4 4 3 8" xfId="31160"/>
    <cellStyle name="Entrada 3 4 4 3 9" xfId="35031"/>
    <cellStyle name="Entrada 3 4 4 4" xfId="4537"/>
    <cellStyle name="Entrada 3 4 4 4 2" xfId="6004"/>
    <cellStyle name="Entrada 3 4 4 4 2 2" xfId="15158"/>
    <cellStyle name="Entrada 3 4 4 4 2 3" xfId="22154"/>
    <cellStyle name="Entrada 3 4 4 4 2 4" xfId="18321"/>
    <cellStyle name="Entrada 3 4 4 4 2 5" xfId="33049"/>
    <cellStyle name="Entrada 3 4 4 4 2 6" xfId="36724"/>
    <cellStyle name="Entrada 3 4 4 4 2 7" xfId="39450"/>
    <cellStyle name="Entrada 3 4 4 4 2 8" xfId="41084"/>
    <cellStyle name="Entrada 3 4 4 4 3" xfId="13691"/>
    <cellStyle name="Entrada 3 4 4 4 4" xfId="20689"/>
    <cellStyle name="Entrada 3 4 4 4 5" xfId="27567"/>
    <cellStyle name="Entrada 3 4 4 4 6" xfId="19592"/>
    <cellStyle name="Entrada 3 4 4 4 7" xfId="24970"/>
    <cellStyle name="Entrada 3 4 4 4 8" xfId="32249"/>
    <cellStyle name="Entrada 3 4 4 4 9" xfId="35924"/>
    <cellStyle name="Entrada 3 4 4 5" xfId="4791"/>
    <cellStyle name="Entrada 3 4 4 5 2" xfId="6005"/>
    <cellStyle name="Entrada 3 4 4 5 2 2" xfId="15159"/>
    <cellStyle name="Entrada 3 4 4 5 2 3" xfId="22155"/>
    <cellStyle name="Entrada 3 4 4 5 2 4" xfId="24865"/>
    <cellStyle name="Entrada 3 4 4 5 2 5" xfId="33050"/>
    <cellStyle name="Entrada 3 4 4 5 2 6" xfId="36725"/>
    <cellStyle name="Entrada 3 4 4 5 2 7" xfId="39451"/>
    <cellStyle name="Entrada 3 4 4 5 2 8" xfId="41085"/>
    <cellStyle name="Entrada 3 4 4 5 3" xfId="13945"/>
    <cellStyle name="Entrada 3 4 4 5 4" xfId="20943"/>
    <cellStyle name="Entrada 3 4 4 5 5" xfId="27427"/>
    <cellStyle name="Entrada 3 4 4 5 6" xfId="28609"/>
    <cellStyle name="Entrada 3 4 4 5 7" xfId="19789"/>
    <cellStyle name="Entrada 3 4 4 5 8" xfId="29724"/>
    <cellStyle name="Entrada 3 4 4 5 9" xfId="31594"/>
    <cellStyle name="Entrada 3 4 4 6" xfId="5037"/>
    <cellStyle name="Entrada 3 4 4 6 2" xfId="6006"/>
    <cellStyle name="Entrada 3 4 4 6 2 2" xfId="15160"/>
    <cellStyle name="Entrada 3 4 4 6 2 3" xfId="22156"/>
    <cellStyle name="Entrada 3 4 4 6 2 4" xfId="24864"/>
    <cellStyle name="Entrada 3 4 4 6 2 5" xfId="33051"/>
    <cellStyle name="Entrada 3 4 4 6 2 6" xfId="36726"/>
    <cellStyle name="Entrada 3 4 4 6 2 7" xfId="39452"/>
    <cellStyle name="Entrada 3 4 4 6 2 8" xfId="41086"/>
    <cellStyle name="Entrada 3 4 4 6 3" xfId="14191"/>
    <cellStyle name="Entrada 3 4 4 6 4" xfId="21189"/>
    <cellStyle name="Entrada 3 4 4 6 5" xfId="24274"/>
    <cellStyle name="Entrada 3 4 4 6 6" xfId="19783"/>
    <cellStyle name="Entrada 3 4 4 6 7" xfId="32083"/>
    <cellStyle name="Entrada 3 4 4 6 8" xfId="35761"/>
    <cellStyle name="Entrada 3 4 4 6 9" xfId="38672"/>
    <cellStyle name="Entrada 3 4 4 7" xfId="6001"/>
    <cellStyle name="Entrada 3 4 4 7 2" xfId="15155"/>
    <cellStyle name="Entrada 3 4 4 7 3" xfId="22151"/>
    <cellStyle name="Entrada 3 4 4 7 4" xfId="27187"/>
    <cellStyle name="Entrada 3 4 4 7 5" xfId="33046"/>
    <cellStyle name="Entrada 3 4 4 7 6" xfId="36721"/>
    <cellStyle name="Entrada 3 4 4 7 7" xfId="39447"/>
    <cellStyle name="Entrada 3 4 4 7 8" xfId="41081"/>
    <cellStyle name="Entrada 3 4 4 8" xfId="11571"/>
    <cellStyle name="Entrada 3 4 4 9" xfId="18574"/>
    <cellStyle name="Entrada 3 4 5" xfId="2619"/>
    <cellStyle name="Entrada 3 4 5 10" xfId="28931"/>
    <cellStyle name="Entrada 3 4 5 11" xfId="30024"/>
    <cellStyle name="Entrada 3 4 5 12" xfId="33999"/>
    <cellStyle name="Entrada 3 4 5 13" xfId="37561"/>
    <cellStyle name="Entrada 3 4 5 2" xfId="3912"/>
    <cellStyle name="Entrada 3 4 5 2 2" xfId="6008"/>
    <cellStyle name="Entrada 3 4 5 2 2 2" xfId="15162"/>
    <cellStyle name="Entrada 3 4 5 2 2 3" xfId="22158"/>
    <cellStyle name="Entrada 3 4 5 2 2 4" xfId="28934"/>
    <cellStyle name="Entrada 3 4 5 2 2 5" xfId="33053"/>
    <cellStyle name="Entrada 3 4 5 2 2 6" xfId="36728"/>
    <cellStyle name="Entrada 3 4 5 2 2 7" xfId="39454"/>
    <cellStyle name="Entrada 3 4 5 2 2 8" xfId="41088"/>
    <cellStyle name="Entrada 3 4 5 2 3" xfId="13066"/>
    <cellStyle name="Entrada 3 4 5 2 4" xfId="20064"/>
    <cellStyle name="Entrada 3 4 5 2 5" xfId="9528"/>
    <cellStyle name="Entrada 3 4 5 2 6" xfId="28555"/>
    <cellStyle name="Entrada 3 4 5 2 7" xfId="21366"/>
    <cellStyle name="Entrada 3 4 5 2 8" xfId="33470"/>
    <cellStyle name="Entrada 3 4 5 2 9" xfId="37143"/>
    <cellStyle name="Entrada 3 4 5 3" xfId="4351"/>
    <cellStyle name="Entrada 3 4 5 3 2" xfId="6009"/>
    <cellStyle name="Entrada 3 4 5 3 2 2" xfId="15163"/>
    <cellStyle name="Entrada 3 4 5 3 2 3" xfId="22159"/>
    <cellStyle name="Entrada 3 4 5 3 2 4" xfId="17508"/>
    <cellStyle name="Entrada 3 4 5 3 2 5" xfId="33054"/>
    <cellStyle name="Entrada 3 4 5 3 2 6" xfId="36729"/>
    <cellStyle name="Entrada 3 4 5 3 2 7" xfId="39455"/>
    <cellStyle name="Entrada 3 4 5 3 2 8" xfId="41089"/>
    <cellStyle name="Entrada 3 4 5 3 3" xfId="13505"/>
    <cellStyle name="Entrada 3 4 5 3 4" xfId="20503"/>
    <cellStyle name="Entrada 3 4 5 3 5" xfId="27659"/>
    <cellStyle name="Entrada 3 4 5 3 6" xfId="28153"/>
    <cellStyle name="Entrada 3 4 5 3 7" xfId="17334"/>
    <cellStyle name="Entrada 3 4 5 3 8" xfId="31721"/>
    <cellStyle name="Entrada 3 4 5 3 9" xfId="35401"/>
    <cellStyle name="Entrada 3 4 5 4" xfId="4605"/>
    <cellStyle name="Entrada 3 4 5 4 2" xfId="6010"/>
    <cellStyle name="Entrada 3 4 5 4 2 2" xfId="15164"/>
    <cellStyle name="Entrada 3 4 5 4 2 3" xfId="22160"/>
    <cellStyle name="Entrada 3 4 5 4 2 4" xfId="27192"/>
    <cellStyle name="Entrada 3 4 5 4 2 5" xfId="33055"/>
    <cellStyle name="Entrada 3 4 5 4 2 6" xfId="36730"/>
    <cellStyle name="Entrada 3 4 5 4 2 7" xfId="39456"/>
    <cellStyle name="Entrada 3 4 5 4 2 8" xfId="41090"/>
    <cellStyle name="Entrada 3 4 5 4 3" xfId="13759"/>
    <cellStyle name="Entrada 3 4 5 4 4" xfId="20757"/>
    <cellStyle name="Entrada 3 4 5 4 5" xfId="24770"/>
    <cellStyle name="Entrada 3 4 5 4 6" xfId="24449"/>
    <cellStyle name="Entrada 3 4 5 4 7" xfId="24973"/>
    <cellStyle name="Entrada 3 4 5 4 8" xfId="32217"/>
    <cellStyle name="Entrada 3 4 5 4 9" xfId="35892"/>
    <cellStyle name="Entrada 3 4 5 5" xfId="4851"/>
    <cellStyle name="Entrada 3 4 5 5 2" xfId="6011"/>
    <cellStyle name="Entrada 3 4 5 5 2 2" xfId="15165"/>
    <cellStyle name="Entrada 3 4 5 5 2 3" xfId="22161"/>
    <cellStyle name="Entrada 3 4 5 5 2 4" xfId="27191"/>
    <cellStyle name="Entrada 3 4 5 5 2 5" xfId="33056"/>
    <cellStyle name="Entrada 3 4 5 5 2 6" xfId="36731"/>
    <cellStyle name="Entrada 3 4 5 5 2 7" xfId="39457"/>
    <cellStyle name="Entrada 3 4 5 5 2 8" xfId="41091"/>
    <cellStyle name="Entrada 3 4 5 5 3" xfId="14005"/>
    <cellStyle name="Entrada 3 4 5 5 4" xfId="21003"/>
    <cellStyle name="Entrada 3 4 5 5 5" xfId="27413"/>
    <cellStyle name="Entrada 3 4 5 5 6" xfId="28868"/>
    <cellStyle name="Entrada 3 4 5 5 7" xfId="17348"/>
    <cellStyle name="Entrada 3 4 5 5 8" xfId="32103"/>
    <cellStyle name="Entrada 3 4 5 5 9" xfId="35778"/>
    <cellStyle name="Entrada 3 4 5 6" xfId="6007"/>
    <cellStyle name="Entrada 3 4 5 6 2" xfId="15161"/>
    <cellStyle name="Entrada 3 4 5 6 3" xfId="22157"/>
    <cellStyle name="Entrada 3 4 5 6 4" xfId="24857"/>
    <cellStyle name="Entrada 3 4 5 6 5" xfId="33052"/>
    <cellStyle name="Entrada 3 4 5 6 6" xfId="36727"/>
    <cellStyle name="Entrada 3 4 5 6 7" xfId="39453"/>
    <cellStyle name="Entrada 3 4 5 6 8" xfId="41087"/>
    <cellStyle name="Entrada 3 4 5 7" xfId="11773"/>
    <cellStyle name="Entrada 3 4 5 8" xfId="18776"/>
    <cellStyle name="Entrada 3 4 5 9" xfId="23226"/>
    <cellStyle name="Entrada 3 4 6" xfId="2218"/>
    <cellStyle name="Entrada 3 4 6 2" xfId="6012"/>
    <cellStyle name="Entrada 3 4 6 2 2" xfId="15166"/>
    <cellStyle name="Entrada 3 4 6 2 3" xfId="22162"/>
    <cellStyle name="Entrada 3 4 6 2 4" xfId="18589"/>
    <cellStyle name="Entrada 3 4 6 2 5" xfId="33057"/>
    <cellStyle name="Entrada 3 4 6 2 6" xfId="36732"/>
    <cellStyle name="Entrada 3 4 6 2 7" xfId="39458"/>
    <cellStyle name="Entrada 3 4 6 2 8" xfId="41092"/>
    <cellStyle name="Entrada 3 4 6 3" xfId="11372"/>
    <cellStyle name="Entrada 3 4 6 4" xfId="18375"/>
    <cellStyle name="Entrada 3 4 6 5" xfId="25314"/>
    <cellStyle name="Entrada 3 4 6 6" xfId="22588"/>
    <cellStyle name="Entrada 3 4 6 7" xfId="30221"/>
    <cellStyle name="Entrada 3 4 6 8" xfId="30219"/>
    <cellStyle name="Entrada 3 4 6 9" xfId="30865"/>
    <cellStyle name="Entrada 3 4 7" xfId="10296"/>
    <cellStyle name="Entrada 3 4 8" xfId="10095"/>
    <cellStyle name="Entrada 3 4 9" xfId="17132"/>
    <cellStyle name="Entrada 3 5" xfId="1143"/>
    <cellStyle name="Entrada 3 5 10" xfId="3160"/>
    <cellStyle name="Entrada 3 5 10 2" xfId="6013"/>
    <cellStyle name="Entrada 3 5 10 2 2" xfId="15167"/>
    <cellStyle name="Entrada 3 5 10 2 3" xfId="22163"/>
    <cellStyle name="Entrada 3 5 10 2 4" xfId="27193"/>
    <cellStyle name="Entrada 3 5 10 2 5" xfId="33058"/>
    <cellStyle name="Entrada 3 5 10 2 6" xfId="36733"/>
    <cellStyle name="Entrada 3 5 10 2 7" xfId="39459"/>
    <cellStyle name="Entrada 3 5 10 2 8" xfId="41093"/>
    <cellStyle name="Entrada 3 5 10 3" xfId="12314"/>
    <cellStyle name="Entrada 3 5 10 4" xfId="19317"/>
    <cellStyle name="Entrada 3 5 10 5" xfId="18331"/>
    <cellStyle name="Entrada 3 5 10 6" xfId="23152"/>
    <cellStyle name="Entrada 3 5 10 7" xfId="17145"/>
    <cellStyle name="Entrada 3 5 10 8" xfId="25714"/>
    <cellStyle name="Entrada 3 5 10 9" xfId="31817"/>
    <cellStyle name="Entrada 3 5 11" xfId="2230"/>
    <cellStyle name="Entrada 3 5 11 2" xfId="6014"/>
    <cellStyle name="Entrada 3 5 11 2 2" xfId="15168"/>
    <cellStyle name="Entrada 3 5 11 2 3" xfId="22164"/>
    <cellStyle name="Entrada 3 5 11 2 4" xfId="18100"/>
    <cellStyle name="Entrada 3 5 11 2 5" xfId="33059"/>
    <cellStyle name="Entrada 3 5 11 2 6" xfId="36734"/>
    <cellStyle name="Entrada 3 5 11 2 7" xfId="39460"/>
    <cellStyle name="Entrada 3 5 11 2 8" xfId="41094"/>
    <cellStyle name="Entrada 3 5 11 3" xfId="11384"/>
    <cellStyle name="Entrada 3 5 11 4" xfId="18387"/>
    <cellStyle name="Entrada 3 5 11 5" xfId="25342"/>
    <cellStyle name="Entrada 3 5 11 6" xfId="26102"/>
    <cellStyle name="Entrada 3 5 11 7" xfId="9453"/>
    <cellStyle name="Entrada 3 5 11 8" xfId="34182"/>
    <cellStyle name="Entrada 3 5 11 9" xfId="37744"/>
    <cellStyle name="Entrada 3 5 12" xfId="10297"/>
    <cellStyle name="Entrada 3 5 13" xfId="17275"/>
    <cellStyle name="Entrada 3 5 14" xfId="28989"/>
    <cellStyle name="Entrada 3 5 15" xfId="31217"/>
    <cellStyle name="Entrada 3 5 16" xfId="35084"/>
    <cellStyle name="Entrada 3 5 17" xfId="38413"/>
    <cellStyle name="Entrada 3 5 18" xfId="40303"/>
    <cellStyle name="Entrada 3 5 2" xfId="2353"/>
    <cellStyle name="Entrada 3 5 2 10" xfId="19423"/>
    <cellStyle name="Entrada 3 5 2 11" xfId="23134"/>
    <cellStyle name="Entrada 3 5 2 12" xfId="9563"/>
    <cellStyle name="Entrada 3 5 2 13" xfId="30869"/>
    <cellStyle name="Entrada 3 5 2 14" xfId="34807"/>
    <cellStyle name="Entrada 3 5 2 2" xfId="2753"/>
    <cellStyle name="Entrada 3 5 2 2 2" xfId="6016"/>
    <cellStyle name="Entrada 3 5 2 2 2 2" xfId="15170"/>
    <cellStyle name="Entrada 3 5 2 2 2 3" xfId="22166"/>
    <cellStyle name="Entrada 3 5 2 2 2 4" xfId="27197"/>
    <cellStyle name="Entrada 3 5 2 2 2 5" xfId="33061"/>
    <cellStyle name="Entrada 3 5 2 2 2 6" xfId="36736"/>
    <cellStyle name="Entrada 3 5 2 2 2 7" xfId="39462"/>
    <cellStyle name="Entrada 3 5 2 2 2 8" xfId="41096"/>
    <cellStyle name="Entrada 3 5 2 2 3" xfId="11907"/>
    <cellStyle name="Entrada 3 5 2 2 4" xfId="18910"/>
    <cellStyle name="Entrada 3 5 2 2 5" xfId="24640"/>
    <cellStyle name="Entrada 3 5 2 2 6" xfId="17914"/>
    <cellStyle name="Entrada 3 5 2 2 7" xfId="29957"/>
    <cellStyle name="Entrada 3 5 2 2 8" xfId="31094"/>
    <cellStyle name="Entrada 3 5 2 2 9" xfId="31811"/>
    <cellStyle name="Entrada 3 5 2 3" xfId="4035"/>
    <cellStyle name="Entrada 3 5 2 3 2" xfId="6017"/>
    <cellStyle name="Entrada 3 5 2 3 2 2" xfId="15171"/>
    <cellStyle name="Entrada 3 5 2 3 2 3" xfId="22167"/>
    <cellStyle name="Entrada 3 5 2 3 2 4" xfId="18136"/>
    <cellStyle name="Entrada 3 5 2 3 2 5" xfId="33062"/>
    <cellStyle name="Entrada 3 5 2 3 2 6" xfId="36737"/>
    <cellStyle name="Entrada 3 5 2 3 2 7" xfId="39463"/>
    <cellStyle name="Entrada 3 5 2 3 2 8" xfId="41097"/>
    <cellStyle name="Entrada 3 5 2 3 3" xfId="13189"/>
    <cellStyle name="Entrada 3 5 2 3 4" xfId="20187"/>
    <cellStyle name="Entrada 3 5 2 3 5" xfId="17918"/>
    <cellStyle name="Entrada 3 5 2 3 6" xfId="23375"/>
    <cellStyle name="Entrada 3 5 2 3 7" xfId="25608"/>
    <cellStyle name="Entrada 3 5 2 3 8" xfId="31926"/>
    <cellStyle name="Entrada 3 5 2 3 9" xfId="35579"/>
    <cellStyle name="Entrada 3 5 2 4" xfId="4473"/>
    <cellStyle name="Entrada 3 5 2 4 2" xfId="6018"/>
    <cellStyle name="Entrada 3 5 2 4 2 2" xfId="15172"/>
    <cellStyle name="Entrada 3 5 2 4 2 3" xfId="22168"/>
    <cellStyle name="Entrada 3 5 2 4 2 4" xfId="27195"/>
    <cellStyle name="Entrada 3 5 2 4 2 5" xfId="33063"/>
    <cellStyle name="Entrada 3 5 2 4 2 6" xfId="36738"/>
    <cellStyle name="Entrada 3 5 2 4 2 7" xfId="39464"/>
    <cellStyle name="Entrada 3 5 2 4 2 8" xfId="41098"/>
    <cellStyle name="Entrada 3 5 2 4 3" xfId="13627"/>
    <cellStyle name="Entrada 3 5 2 4 4" xfId="20625"/>
    <cellStyle name="Entrada 3 5 2 4 5" xfId="27599"/>
    <cellStyle name="Entrada 3 5 2 4 6" xfId="26699"/>
    <cellStyle name="Entrada 3 5 2 4 7" xfId="17475"/>
    <cellStyle name="Entrada 3 5 2 4 8" xfId="32277"/>
    <cellStyle name="Entrada 3 5 2 4 9" xfId="35952"/>
    <cellStyle name="Entrada 3 5 2 5" xfId="4727"/>
    <cellStyle name="Entrada 3 5 2 5 2" xfId="6019"/>
    <cellStyle name="Entrada 3 5 2 5 2 2" xfId="15173"/>
    <cellStyle name="Entrada 3 5 2 5 2 3" xfId="22169"/>
    <cellStyle name="Entrada 3 5 2 5 2 4" xfId="22804"/>
    <cellStyle name="Entrada 3 5 2 5 2 5" xfId="33064"/>
    <cellStyle name="Entrada 3 5 2 5 2 6" xfId="36739"/>
    <cellStyle name="Entrada 3 5 2 5 2 7" xfId="39465"/>
    <cellStyle name="Entrada 3 5 2 5 2 8" xfId="41099"/>
    <cellStyle name="Entrada 3 5 2 5 3" xfId="13881"/>
    <cellStyle name="Entrada 3 5 2 5 4" xfId="20879"/>
    <cellStyle name="Entrada 3 5 2 5 5" xfId="27458"/>
    <cellStyle name="Entrada 3 5 2 5 6" xfId="9497"/>
    <cellStyle name="Entrada 3 5 2 5 7" xfId="17484"/>
    <cellStyle name="Entrada 3 5 2 5 8" xfId="31877"/>
    <cellStyle name="Entrada 3 5 2 5 9" xfId="35530"/>
    <cellStyle name="Entrada 3 5 2 6" xfId="4973"/>
    <cellStyle name="Entrada 3 5 2 6 2" xfId="6020"/>
    <cellStyle name="Entrada 3 5 2 6 2 2" xfId="15174"/>
    <cellStyle name="Entrada 3 5 2 6 2 3" xfId="22170"/>
    <cellStyle name="Entrada 3 5 2 6 2 4" xfId="27196"/>
    <cellStyle name="Entrada 3 5 2 6 2 5" xfId="33065"/>
    <cellStyle name="Entrada 3 5 2 6 2 6" xfId="36740"/>
    <cellStyle name="Entrada 3 5 2 6 2 7" xfId="39466"/>
    <cellStyle name="Entrada 3 5 2 6 2 8" xfId="41100"/>
    <cellStyle name="Entrada 3 5 2 6 3" xfId="14127"/>
    <cellStyle name="Entrada 3 5 2 6 4" xfId="21125"/>
    <cellStyle name="Entrada 3 5 2 6 5" xfId="10002"/>
    <cellStyle name="Entrada 3 5 2 6 6" xfId="29299"/>
    <cellStyle name="Entrada 3 5 2 6 7" xfId="32019"/>
    <cellStyle name="Entrada 3 5 2 6 8" xfId="35697"/>
    <cellStyle name="Entrada 3 5 2 6 9" xfId="38608"/>
    <cellStyle name="Entrada 3 5 2 7" xfId="6015"/>
    <cellStyle name="Entrada 3 5 2 7 2" xfId="15169"/>
    <cellStyle name="Entrada 3 5 2 7 3" xfId="22165"/>
    <cellStyle name="Entrada 3 5 2 7 4" xfId="27194"/>
    <cellStyle name="Entrada 3 5 2 7 5" xfId="33060"/>
    <cellStyle name="Entrada 3 5 2 7 6" xfId="36735"/>
    <cellStyle name="Entrada 3 5 2 7 7" xfId="39461"/>
    <cellStyle name="Entrada 3 5 2 7 8" xfId="41095"/>
    <cellStyle name="Entrada 3 5 2 8" xfId="11507"/>
    <cellStyle name="Entrada 3 5 2 9" xfId="18510"/>
    <cellStyle name="Entrada 3 5 3" xfId="2381"/>
    <cellStyle name="Entrada 3 5 3 10" xfId="20037"/>
    <cellStyle name="Entrada 3 5 3 11" xfId="17127"/>
    <cellStyle name="Entrada 3 5 3 12" xfId="30141"/>
    <cellStyle name="Entrada 3 5 3 13" xfId="34117"/>
    <cellStyle name="Entrada 3 5 3 14" xfId="37679"/>
    <cellStyle name="Entrada 3 5 3 2" xfId="2781"/>
    <cellStyle name="Entrada 3 5 3 2 2" xfId="6022"/>
    <cellStyle name="Entrada 3 5 3 2 2 2" xfId="15176"/>
    <cellStyle name="Entrada 3 5 3 2 2 3" xfId="22172"/>
    <cellStyle name="Entrada 3 5 3 2 2 4" xfId="27200"/>
    <cellStyle name="Entrada 3 5 3 2 2 5" xfId="33067"/>
    <cellStyle name="Entrada 3 5 3 2 2 6" xfId="36742"/>
    <cellStyle name="Entrada 3 5 3 2 2 7" xfId="39468"/>
    <cellStyle name="Entrada 3 5 3 2 2 8" xfId="41102"/>
    <cellStyle name="Entrada 3 5 3 2 3" xfId="11935"/>
    <cellStyle name="Entrada 3 5 3 2 4" xfId="18938"/>
    <cellStyle name="Entrada 3 5 3 2 5" xfId="28392"/>
    <cellStyle name="Entrada 3 5 3 2 6" xfId="24560"/>
    <cellStyle name="Entrada 3 5 3 2 7" xfId="29940"/>
    <cellStyle name="Entrada 3 5 3 2 8" xfId="33919"/>
    <cellStyle name="Entrada 3 5 3 2 9" xfId="37481"/>
    <cellStyle name="Entrada 3 5 3 3" xfId="4063"/>
    <cellStyle name="Entrada 3 5 3 3 2" xfId="6023"/>
    <cellStyle name="Entrada 3 5 3 3 2 2" xfId="15177"/>
    <cellStyle name="Entrada 3 5 3 3 2 3" xfId="22173"/>
    <cellStyle name="Entrada 3 5 3 3 2 4" xfId="27190"/>
    <cellStyle name="Entrada 3 5 3 3 2 5" xfId="33068"/>
    <cellStyle name="Entrada 3 5 3 3 2 6" xfId="36743"/>
    <cellStyle name="Entrada 3 5 3 3 2 7" xfId="39469"/>
    <cellStyle name="Entrada 3 5 3 3 2 8" xfId="41103"/>
    <cellStyle name="Entrada 3 5 3 3 3" xfId="13217"/>
    <cellStyle name="Entrada 3 5 3 3 4" xfId="20215"/>
    <cellStyle name="Entrada 3 5 3 3 5" xfId="23138"/>
    <cellStyle name="Entrada 3 5 3 3 6" xfId="26639"/>
    <cellStyle name="Entrada 3 5 3 3 7" xfId="29368"/>
    <cellStyle name="Entrada 3 5 3 3 8" xfId="33433"/>
    <cellStyle name="Entrada 3 5 3 3 9" xfId="37108"/>
    <cellStyle name="Entrada 3 5 3 4" xfId="4501"/>
    <cellStyle name="Entrada 3 5 3 4 2" xfId="6024"/>
    <cellStyle name="Entrada 3 5 3 4 2 2" xfId="15178"/>
    <cellStyle name="Entrada 3 5 3 4 2 3" xfId="22174"/>
    <cellStyle name="Entrada 3 5 3 4 2 4" xfId="24862"/>
    <cellStyle name="Entrada 3 5 3 4 2 5" xfId="33069"/>
    <cellStyle name="Entrada 3 5 3 4 2 6" xfId="36744"/>
    <cellStyle name="Entrada 3 5 3 4 2 7" xfId="39470"/>
    <cellStyle name="Entrada 3 5 3 4 2 8" xfId="41104"/>
    <cellStyle name="Entrada 3 5 3 4 3" xfId="13655"/>
    <cellStyle name="Entrada 3 5 3 4 4" xfId="20653"/>
    <cellStyle name="Entrada 3 5 3 4 5" xfId="27569"/>
    <cellStyle name="Entrada 3 5 3 4 6" xfId="28849"/>
    <cellStyle name="Entrada 3 5 3 4 7" xfId="29154"/>
    <cellStyle name="Entrada 3 5 3 4 8" xfId="31173"/>
    <cellStyle name="Entrada 3 5 3 4 9" xfId="35046"/>
    <cellStyle name="Entrada 3 5 3 5" xfId="4755"/>
    <cellStyle name="Entrada 3 5 3 5 2" xfId="6025"/>
    <cellStyle name="Entrada 3 5 3 5 2 2" xfId="15179"/>
    <cellStyle name="Entrada 3 5 3 5 2 3" xfId="22175"/>
    <cellStyle name="Entrada 3 5 3 5 2 4" xfId="18129"/>
    <cellStyle name="Entrada 3 5 3 5 2 5" xfId="33070"/>
    <cellStyle name="Entrada 3 5 3 5 2 6" xfId="36745"/>
    <cellStyle name="Entrada 3 5 3 5 2 7" xfId="39471"/>
    <cellStyle name="Entrada 3 5 3 5 2 8" xfId="41105"/>
    <cellStyle name="Entrada 3 5 3 5 3" xfId="13909"/>
    <cellStyle name="Entrada 3 5 3 5 4" xfId="20907"/>
    <cellStyle name="Entrada 3 5 3 5 5" xfId="9195"/>
    <cellStyle name="Entrada 3 5 3 5 6" xfId="24500"/>
    <cellStyle name="Entrada 3 5 3 5 7" xfId="21243"/>
    <cellStyle name="Entrada 3 5 3 5 8" xfId="32148"/>
    <cellStyle name="Entrada 3 5 3 5 9" xfId="35823"/>
    <cellStyle name="Entrada 3 5 3 6" xfId="5001"/>
    <cellStyle name="Entrada 3 5 3 6 2" xfId="6026"/>
    <cellStyle name="Entrada 3 5 3 6 2 2" xfId="15180"/>
    <cellStyle name="Entrada 3 5 3 6 2 3" xfId="22176"/>
    <cellStyle name="Entrada 3 5 3 6 2 4" xfId="27199"/>
    <cellStyle name="Entrada 3 5 3 6 2 5" xfId="33071"/>
    <cellStyle name="Entrada 3 5 3 6 2 6" xfId="36746"/>
    <cellStyle name="Entrada 3 5 3 6 2 7" xfId="39472"/>
    <cellStyle name="Entrada 3 5 3 6 2 8" xfId="41106"/>
    <cellStyle name="Entrada 3 5 3 6 3" xfId="14155"/>
    <cellStyle name="Entrada 3 5 3 6 4" xfId="21153"/>
    <cellStyle name="Entrada 3 5 3 6 5" xfId="27331"/>
    <cellStyle name="Entrada 3 5 3 6 6" xfId="29460"/>
    <cellStyle name="Entrada 3 5 3 6 7" xfId="32047"/>
    <cellStyle name="Entrada 3 5 3 6 8" xfId="35725"/>
    <cellStyle name="Entrada 3 5 3 6 9" xfId="38636"/>
    <cellStyle name="Entrada 3 5 3 7" xfId="6021"/>
    <cellStyle name="Entrada 3 5 3 7 2" xfId="15175"/>
    <cellStyle name="Entrada 3 5 3 7 3" xfId="22171"/>
    <cellStyle name="Entrada 3 5 3 7 4" xfId="18099"/>
    <cellStyle name="Entrada 3 5 3 7 5" xfId="33066"/>
    <cellStyle name="Entrada 3 5 3 7 6" xfId="36741"/>
    <cellStyle name="Entrada 3 5 3 7 7" xfId="39467"/>
    <cellStyle name="Entrada 3 5 3 7 8" xfId="41101"/>
    <cellStyle name="Entrada 3 5 3 8" xfId="11535"/>
    <cellStyle name="Entrada 3 5 3 9" xfId="18538"/>
    <cellStyle name="Entrada 3 5 4" xfId="2405"/>
    <cellStyle name="Entrada 3 5 4 10" xfId="18030"/>
    <cellStyle name="Entrada 3 5 4 11" xfId="26173"/>
    <cellStyle name="Entrada 3 5 4 12" xfId="25926"/>
    <cellStyle name="Entrada 3 5 4 13" xfId="34104"/>
    <cellStyle name="Entrada 3 5 4 14" xfId="37666"/>
    <cellStyle name="Entrada 3 5 4 2" xfId="2805"/>
    <cellStyle name="Entrada 3 5 4 2 2" xfId="6028"/>
    <cellStyle name="Entrada 3 5 4 2 2 2" xfId="15182"/>
    <cellStyle name="Entrada 3 5 4 2 2 3" xfId="22178"/>
    <cellStyle name="Entrada 3 5 4 2 2 4" xfId="27202"/>
    <cellStyle name="Entrada 3 5 4 2 2 5" xfId="33073"/>
    <cellStyle name="Entrada 3 5 4 2 2 6" xfId="36748"/>
    <cellStyle name="Entrada 3 5 4 2 2 7" xfId="39474"/>
    <cellStyle name="Entrada 3 5 4 2 2 8" xfId="41108"/>
    <cellStyle name="Entrada 3 5 4 2 3" xfId="11959"/>
    <cellStyle name="Entrada 3 5 4 2 4" xfId="18962"/>
    <cellStyle name="Entrada 3 5 4 2 5" xfId="28365"/>
    <cellStyle name="Entrada 3 5 4 2 6" xfId="26350"/>
    <cellStyle name="Entrada 3 5 4 2 7" xfId="25213"/>
    <cellStyle name="Entrada 3 5 4 2 8" xfId="31536"/>
    <cellStyle name="Entrada 3 5 4 2 9" xfId="35246"/>
    <cellStyle name="Entrada 3 5 4 3" xfId="4087"/>
    <cellStyle name="Entrada 3 5 4 3 2" xfId="6029"/>
    <cellStyle name="Entrada 3 5 4 3 2 2" xfId="15183"/>
    <cellStyle name="Entrada 3 5 4 3 2 3" xfId="22179"/>
    <cellStyle name="Entrada 3 5 4 3 2 4" xfId="24284"/>
    <cellStyle name="Entrada 3 5 4 3 2 5" xfId="33074"/>
    <cellStyle name="Entrada 3 5 4 3 2 6" xfId="36749"/>
    <cellStyle name="Entrada 3 5 4 3 2 7" xfId="39475"/>
    <cellStyle name="Entrada 3 5 4 3 2 8" xfId="41109"/>
    <cellStyle name="Entrada 3 5 4 3 3" xfId="13241"/>
    <cellStyle name="Entrada 3 5 4 3 4" xfId="20239"/>
    <cellStyle name="Entrada 3 5 4 3 5" xfId="23148"/>
    <cellStyle name="Entrada 3 5 4 3 6" xfId="26651"/>
    <cellStyle name="Entrada 3 5 4 3 7" xfId="17055"/>
    <cellStyle name="Entrada 3 5 4 3 8" xfId="17126"/>
    <cellStyle name="Entrada 3 5 4 3 9" xfId="15440"/>
    <cellStyle name="Entrada 3 5 4 4" xfId="4525"/>
    <cellStyle name="Entrada 3 5 4 4 2" xfId="6030"/>
    <cellStyle name="Entrada 3 5 4 4 2 2" xfId="15184"/>
    <cellStyle name="Entrada 3 5 4 4 2 3" xfId="22180"/>
    <cellStyle name="Entrada 3 5 4 4 2 4" xfId="27201"/>
    <cellStyle name="Entrada 3 5 4 4 2 5" xfId="33075"/>
    <cellStyle name="Entrada 3 5 4 4 2 6" xfId="36750"/>
    <cellStyle name="Entrada 3 5 4 4 2 7" xfId="39476"/>
    <cellStyle name="Entrada 3 5 4 4 2 8" xfId="41110"/>
    <cellStyle name="Entrada 3 5 4 4 3" xfId="13679"/>
    <cellStyle name="Entrada 3 5 4 4 4" xfId="20677"/>
    <cellStyle name="Entrada 3 5 4 4 5" xfId="27574"/>
    <cellStyle name="Entrada 3 5 4 4 6" xfId="9171"/>
    <cellStyle name="Entrada 3 5 4 4 7" xfId="26849"/>
    <cellStyle name="Entrada 3 5 4 4 8" xfId="9298"/>
    <cellStyle name="Entrada 3 5 4 4 9" xfId="31910"/>
    <cellStyle name="Entrada 3 5 4 5" xfId="4779"/>
    <cellStyle name="Entrada 3 5 4 5 2" xfId="6031"/>
    <cellStyle name="Entrada 3 5 4 5 2 2" xfId="15185"/>
    <cellStyle name="Entrada 3 5 4 5 2 3" xfId="22181"/>
    <cellStyle name="Entrada 3 5 4 5 2 4" xfId="27198"/>
    <cellStyle name="Entrada 3 5 4 5 2 5" xfId="33076"/>
    <cellStyle name="Entrada 3 5 4 5 2 6" xfId="36751"/>
    <cellStyle name="Entrada 3 5 4 5 2 7" xfId="39477"/>
    <cellStyle name="Entrada 3 5 4 5 2 8" xfId="41111"/>
    <cellStyle name="Entrada 3 5 4 5 3" xfId="13933"/>
    <cellStyle name="Entrada 3 5 4 5 4" xfId="20931"/>
    <cellStyle name="Entrada 3 5 4 5 5" xfId="22777"/>
    <cellStyle name="Entrada 3 5 4 5 6" xfId="26750"/>
    <cellStyle name="Entrada 3 5 4 5 7" xfId="25869"/>
    <cellStyle name="Entrada 3 5 4 5 8" xfId="32134"/>
    <cellStyle name="Entrada 3 5 4 5 9" xfId="35809"/>
    <cellStyle name="Entrada 3 5 4 6" xfId="5025"/>
    <cellStyle name="Entrada 3 5 4 6 2" xfId="6032"/>
    <cellStyle name="Entrada 3 5 4 6 2 2" xfId="15186"/>
    <cellStyle name="Entrada 3 5 4 6 2 3" xfId="22182"/>
    <cellStyle name="Entrada 3 5 4 6 2 4" xfId="24861"/>
    <cellStyle name="Entrada 3 5 4 6 2 5" xfId="33077"/>
    <cellStyle name="Entrada 3 5 4 6 2 6" xfId="36752"/>
    <cellStyle name="Entrada 3 5 4 6 2 7" xfId="39478"/>
    <cellStyle name="Entrada 3 5 4 6 2 8" xfId="41112"/>
    <cellStyle name="Entrada 3 5 4 6 3" xfId="14179"/>
    <cellStyle name="Entrada 3 5 4 6 4" xfId="21177"/>
    <cellStyle name="Entrada 3 5 4 6 5" xfId="24826"/>
    <cellStyle name="Entrada 3 5 4 6 6" xfId="26790"/>
    <cellStyle name="Entrada 3 5 4 6 7" xfId="32071"/>
    <cellStyle name="Entrada 3 5 4 6 8" xfId="35749"/>
    <cellStyle name="Entrada 3 5 4 6 9" xfId="38660"/>
    <cellStyle name="Entrada 3 5 4 7" xfId="6027"/>
    <cellStyle name="Entrada 3 5 4 7 2" xfId="15181"/>
    <cellStyle name="Entrada 3 5 4 7 3" xfId="22177"/>
    <cellStyle name="Entrada 3 5 4 7 4" xfId="17291"/>
    <cellStyle name="Entrada 3 5 4 7 5" xfId="33072"/>
    <cellStyle name="Entrada 3 5 4 7 6" xfId="36747"/>
    <cellStyle name="Entrada 3 5 4 7 7" xfId="39473"/>
    <cellStyle name="Entrada 3 5 4 7 8" xfId="41107"/>
    <cellStyle name="Entrada 3 5 4 8" xfId="11559"/>
    <cellStyle name="Entrada 3 5 4 9" xfId="18562"/>
    <cellStyle name="Entrada 3 5 5" xfId="2429"/>
    <cellStyle name="Entrada 3 5 5 10" xfId="24158"/>
    <cellStyle name="Entrada 3 5 5 11" xfId="26188"/>
    <cellStyle name="Entrada 3 5 5 12" xfId="30117"/>
    <cellStyle name="Entrada 3 5 5 13" xfId="31063"/>
    <cellStyle name="Entrada 3 5 5 14" xfId="34963"/>
    <cellStyle name="Entrada 3 5 5 2" xfId="2829"/>
    <cellStyle name="Entrada 3 5 5 2 2" xfId="6034"/>
    <cellStyle name="Entrada 3 5 5 2 2 2" xfId="15188"/>
    <cellStyle name="Entrada 3 5 5 2 2 3" xfId="22184"/>
    <cellStyle name="Entrada 3 5 5 2 2 4" xfId="25162"/>
    <cellStyle name="Entrada 3 5 5 2 2 5" xfId="33079"/>
    <cellStyle name="Entrada 3 5 5 2 2 6" xfId="36754"/>
    <cellStyle name="Entrada 3 5 5 2 2 7" xfId="39480"/>
    <cellStyle name="Entrada 3 5 5 2 2 8" xfId="41114"/>
    <cellStyle name="Entrada 3 5 5 2 3" xfId="11983"/>
    <cellStyle name="Entrada 3 5 5 2 4" xfId="18986"/>
    <cellStyle name="Entrada 3 5 5 2 5" xfId="10161"/>
    <cellStyle name="Entrada 3 5 5 2 6" xfId="26356"/>
    <cellStyle name="Entrada 3 5 5 2 7" xfId="26452"/>
    <cellStyle name="Entrada 3 5 5 2 8" xfId="23047"/>
    <cellStyle name="Entrada 3 5 5 2 9" xfId="25901"/>
    <cellStyle name="Entrada 3 5 5 3" xfId="4111"/>
    <cellStyle name="Entrada 3 5 5 3 2" xfId="6035"/>
    <cellStyle name="Entrada 3 5 5 3 2 2" xfId="15189"/>
    <cellStyle name="Entrada 3 5 5 3 2 3" xfId="22185"/>
    <cellStyle name="Entrada 3 5 5 3 2 4" xfId="10108"/>
    <cellStyle name="Entrada 3 5 5 3 2 5" xfId="33080"/>
    <cellStyle name="Entrada 3 5 5 3 2 6" xfId="36755"/>
    <cellStyle name="Entrada 3 5 5 3 2 7" xfId="39481"/>
    <cellStyle name="Entrada 3 5 5 3 2 8" xfId="41115"/>
    <cellStyle name="Entrada 3 5 5 3 3" xfId="13265"/>
    <cellStyle name="Entrada 3 5 5 3 4" xfId="20263"/>
    <cellStyle name="Entrada 3 5 5 3 5" xfId="24731"/>
    <cellStyle name="Entrada 3 5 5 3 6" xfId="22972"/>
    <cellStyle name="Entrada 3 5 5 3 7" xfId="29523"/>
    <cellStyle name="Entrada 3 5 5 3 8" xfId="33414"/>
    <cellStyle name="Entrada 3 5 5 3 9" xfId="37089"/>
    <cellStyle name="Entrada 3 5 5 4" xfId="4549"/>
    <cellStyle name="Entrada 3 5 5 4 2" xfId="6036"/>
    <cellStyle name="Entrada 3 5 5 4 2 2" xfId="15190"/>
    <cellStyle name="Entrada 3 5 5 4 2 3" xfId="22186"/>
    <cellStyle name="Entrada 3 5 5 4 2 4" xfId="27203"/>
    <cellStyle name="Entrada 3 5 5 4 2 5" xfId="33081"/>
    <cellStyle name="Entrada 3 5 5 4 2 6" xfId="36756"/>
    <cellStyle name="Entrada 3 5 5 4 2 7" xfId="39482"/>
    <cellStyle name="Entrada 3 5 5 4 2 8" xfId="41116"/>
    <cellStyle name="Entrada 3 5 5 4 3" xfId="13703"/>
    <cellStyle name="Entrada 3 5 5 4 4" xfId="20701"/>
    <cellStyle name="Entrada 3 5 5 4 5" xfId="24762"/>
    <cellStyle name="Entrada 3 5 5 4 6" xfId="26724"/>
    <cellStyle name="Entrada 3 5 5 4 7" xfId="28959"/>
    <cellStyle name="Entrada 3 5 5 4 8" xfId="32243"/>
    <cellStyle name="Entrada 3 5 5 4 9" xfId="35918"/>
    <cellStyle name="Entrada 3 5 5 5" xfId="4803"/>
    <cellStyle name="Entrada 3 5 5 5 2" xfId="6037"/>
    <cellStyle name="Entrada 3 5 5 5 2 2" xfId="15191"/>
    <cellStyle name="Entrada 3 5 5 5 2 3" xfId="22187"/>
    <cellStyle name="Entrada 3 5 5 5 2 4" xfId="9935"/>
    <cellStyle name="Entrada 3 5 5 5 2 5" xfId="33082"/>
    <cellStyle name="Entrada 3 5 5 5 2 6" xfId="36757"/>
    <cellStyle name="Entrada 3 5 5 5 2 7" xfId="39483"/>
    <cellStyle name="Entrada 3 5 5 5 2 8" xfId="41117"/>
    <cellStyle name="Entrada 3 5 5 5 3" xfId="13957"/>
    <cellStyle name="Entrada 3 5 5 5 4" xfId="20955"/>
    <cellStyle name="Entrada 3 5 5 5 5" xfId="27437"/>
    <cellStyle name="Entrada 3 5 5 5 6" xfId="25347"/>
    <cellStyle name="Entrada 3 5 5 5 7" xfId="25554"/>
    <cellStyle name="Entrada 3 5 5 5 8" xfId="31795"/>
    <cellStyle name="Entrada 3 5 5 5 9" xfId="35474"/>
    <cellStyle name="Entrada 3 5 5 6" xfId="5049"/>
    <cellStyle name="Entrada 3 5 5 6 2" xfId="6038"/>
    <cellStyle name="Entrada 3 5 5 6 2 2" xfId="15192"/>
    <cellStyle name="Entrada 3 5 5 6 2 3" xfId="22188"/>
    <cellStyle name="Entrada 3 5 5 6 2 4" xfId="27204"/>
    <cellStyle name="Entrada 3 5 5 6 2 5" xfId="33083"/>
    <cellStyle name="Entrada 3 5 5 6 2 6" xfId="36758"/>
    <cellStyle name="Entrada 3 5 5 6 2 7" xfId="39484"/>
    <cellStyle name="Entrada 3 5 5 6 2 8" xfId="41118"/>
    <cellStyle name="Entrada 3 5 5 6 3" xfId="14203"/>
    <cellStyle name="Entrada 3 5 5 6 4" xfId="21201"/>
    <cellStyle name="Entrada 3 5 5 6 5" xfId="19360"/>
    <cellStyle name="Entrada 3 5 5 6 6" xfId="25005"/>
    <cellStyle name="Entrada 3 5 5 6 7" xfId="32095"/>
    <cellStyle name="Entrada 3 5 5 6 8" xfId="35773"/>
    <cellStyle name="Entrada 3 5 5 6 9" xfId="38684"/>
    <cellStyle name="Entrada 3 5 5 7" xfId="6033"/>
    <cellStyle name="Entrada 3 5 5 7 2" xfId="15187"/>
    <cellStyle name="Entrada 3 5 5 7 3" xfId="22183"/>
    <cellStyle name="Entrada 3 5 5 7 4" xfId="17507"/>
    <cellStyle name="Entrada 3 5 5 7 5" xfId="33078"/>
    <cellStyle name="Entrada 3 5 5 7 6" xfId="36753"/>
    <cellStyle name="Entrada 3 5 5 7 7" xfId="39479"/>
    <cellStyle name="Entrada 3 5 5 7 8" xfId="41113"/>
    <cellStyle name="Entrada 3 5 5 8" xfId="11583"/>
    <cellStyle name="Entrada 3 5 5 9" xfId="18586"/>
    <cellStyle name="Entrada 3 5 6" xfId="2631"/>
    <cellStyle name="Entrada 3 5 6 2" xfId="6039"/>
    <cellStyle name="Entrada 3 5 6 2 2" xfId="15193"/>
    <cellStyle name="Entrada 3 5 6 2 3" xfId="22189"/>
    <cellStyle name="Entrada 3 5 6 2 4" xfId="27189"/>
    <cellStyle name="Entrada 3 5 6 2 5" xfId="33084"/>
    <cellStyle name="Entrada 3 5 6 2 6" xfId="36759"/>
    <cellStyle name="Entrada 3 5 6 2 7" xfId="39485"/>
    <cellStyle name="Entrada 3 5 6 2 8" xfId="41119"/>
    <cellStyle name="Entrada 3 5 6 3" xfId="11785"/>
    <cellStyle name="Entrada 3 5 6 4" xfId="18788"/>
    <cellStyle name="Entrada 3 5 6 5" xfId="25378"/>
    <cellStyle name="Entrada 3 5 6 6" xfId="26280"/>
    <cellStyle name="Entrada 3 5 6 7" xfId="30016"/>
    <cellStyle name="Entrada 3 5 6 8" xfId="30883"/>
    <cellStyle name="Entrada 3 5 6 9" xfId="27903"/>
    <cellStyle name="Entrada 3 5 7" xfId="3199"/>
    <cellStyle name="Entrada 3 5 7 2" xfId="6040"/>
    <cellStyle name="Entrada 3 5 7 2 2" xfId="15194"/>
    <cellStyle name="Entrada 3 5 7 2 3" xfId="22190"/>
    <cellStyle name="Entrada 3 5 7 2 4" xfId="25169"/>
    <cellStyle name="Entrada 3 5 7 2 5" xfId="33085"/>
    <cellStyle name="Entrada 3 5 7 2 6" xfId="36760"/>
    <cellStyle name="Entrada 3 5 7 2 7" xfId="39486"/>
    <cellStyle name="Entrada 3 5 7 2 8" xfId="41120"/>
    <cellStyle name="Entrada 3 5 7 3" xfId="12353"/>
    <cellStyle name="Entrada 3 5 7 4" xfId="19356"/>
    <cellStyle name="Entrada 3 5 7 5" xfId="28227"/>
    <cellStyle name="Entrada 3 5 7 6" xfId="26446"/>
    <cellStyle name="Entrada 3 5 7 7" xfId="25091"/>
    <cellStyle name="Entrada 3 5 7 8" xfId="31587"/>
    <cellStyle name="Entrada 3 5 7 9" xfId="35296"/>
    <cellStyle name="Entrada 3 5 8" xfId="2967"/>
    <cellStyle name="Entrada 3 5 8 2" xfId="6041"/>
    <cellStyle name="Entrada 3 5 8 2 2" xfId="15195"/>
    <cellStyle name="Entrada 3 5 8 2 3" xfId="22191"/>
    <cellStyle name="Entrada 3 5 8 2 4" xfId="17031"/>
    <cellStyle name="Entrada 3 5 8 2 5" xfId="33086"/>
    <cellStyle name="Entrada 3 5 8 2 6" xfId="36761"/>
    <cellStyle name="Entrada 3 5 8 2 7" xfId="39487"/>
    <cellStyle name="Entrada 3 5 8 2 8" xfId="41121"/>
    <cellStyle name="Entrada 3 5 8 3" xfId="12121"/>
    <cellStyle name="Entrada 3 5 8 4" xfId="19124"/>
    <cellStyle name="Entrada 3 5 8 5" xfId="25157"/>
    <cellStyle name="Entrada 3 5 8 6" xfId="19424"/>
    <cellStyle name="Entrada 3 5 8 7" xfId="29851"/>
    <cellStyle name="Entrada 3 5 8 8" xfId="33828"/>
    <cellStyle name="Entrada 3 5 8 9" xfId="37390"/>
    <cellStyle name="Entrada 3 5 9" xfId="3805"/>
    <cellStyle name="Entrada 3 5 9 2" xfId="6042"/>
    <cellStyle name="Entrada 3 5 9 2 2" xfId="15196"/>
    <cellStyle name="Entrada 3 5 9 2 3" xfId="22192"/>
    <cellStyle name="Entrada 3 5 9 2 4" xfId="24860"/>
    <cellStyle name="Entrada 3 5 9 2 5" xfId="33087"/>
    <cellStyle name="Entrada 3 5 9 2 6" xfId="36762"/>
    <cellStyle name="Entrada 3 5 9 2 7" xfId="39488"/>
    <cellStyle name="Entrada 3 5 9 2 8" xfId="41122"/>
    <cellStyle name="Entrada 3 5 9 3" xfId="12959"/>
    <cellStyle name="Entrada 3 5 9 4" xfId="19958"/>
    <cellStyle name="Entrada 3 5 9 5" xfId="27925"/>
    <cellStyle name="Entrada 3 5 9 6" xfId="22562"/>
    <cellStyle name="Entrada 3 5 9 7" xfId="27300"/>
    <cellStyle name="Entrada 3 5 9 8" xfId="31647"/>
    <cellStyle name="Entrada 3 5 9 9" xfId="35327"/>
    <cellStyle name="Entrada 3 6" xfId="1866"/>
    <cellStyle name="Entrada 3 6 10" xfId="28569"/>
    <cellStyle name="Entrada 3 6 11" xfId="29380"/>
    <cellStyle name="Entrada 3 6 12" xfId="30908"/>
    <cellStyle name="Entrada 3 6 13" xfId="31399"/>
    <cellStyle name="Entrada 3 6 14" xfId="35147"/>
    <cellStyle name="Entrada 3 6 2" xfId="2564"/>
    <cellStyle name="Entrada 3 6 2 2" xfId="6044"/>
    <cellStyle name="Entrada 3 6 2 2 2" xfId="15198"/>
    <cellStyle name="Entrada 3 6 2 2 3" xfId="22194"/>
    <cellStyle name="Entrada 3 6 2 2 4" xfId="25168"/>
    <cellStyle name="Entrada 3 6 2 2 5" xfId="33089"/>
    <cellStyle name="Entrada 3 6 2 2 6" xfId="36764"/>
    <cellStyle name="Entrada 3 6 2 2 7" xfId="39490"/>
    <cellStyle name="Entrada 3 6 2 2 8" xfId="41124"/>
    <cellStyle name="Entrada 3 6 2 3" xfId="11718"/>
    <cellStyle name="Entrada 3 6 2 4" xfId="18721"/>
    <cellStyle name="Entrada 3 6 2 5" xfId="17116"/>
    <cellStyle name="Entrada 3 6 2 6" xfId="26251"/>
    <cellStyle name="Entrada 3 6 2 7" xfId="30018"/>
    <cellStyle name="Entrada 3 6 2 8" xfId="31506"/>
    <cellStyle name="Entrada 3 6 2 9" xfId="35216"/>
    <cellStyle name="Entrada 3 6 3" xfId="3752"/>
    <cellStyle name="Entrada 3 6 3 2" xfId="6045"/>
    <cellStyle name="Entrada 3 6 3 2 2" xfId="15199"/>
    <cellStyle name="Entrada 3 6 3 2 3" xfId="22195"/>
    <cellStyle name="Entrada 3 6 3 2 4" xfId="24859"/>
    <cellStyle name="Entrada 3 6 3 2 5" xfId="33090"/>
    <cellStyle name="Entrada 3 6 3 2 6" xfId="36765"/>
    <cellStyle name="Entrada 3 6 3 2 7" xfId="39491"/>
    <cellStyle name="Entrada 3 6 3 2 8" xfId="41125"/>
    <cellStyle name="Entrada 3 6 3 3" xfId="12906"/>
    <cellStyle name="Entrada 3 6 3 4" xfId="19905"/>
    <cellStyle name="Entrada 3 6 3 5" xfId="27954"/>
    <cellStyle name="Entrada 3 6 3 6" xfId="26572"/>
    <cellStyle name="Entrada 3 6 3 7" xfId="25630"/>
    <cellStyle name="Entrada 3 6 3 8" xfId="33538"/>
    <cellStyle name="Entrada 3 6 3 9" xfId="37206"/>
    <cellStyle name="Entrada 3 6 4" xfId="4255"/>
    <cellStyle name="Entrada 3 6 4 2" xfId="6046"/>
    <cellStyle name="Entrada 3 6 4 2 2" xfId="15200"/>
    <cellStyle name="Entrada 3 6 4 2 3" xfId="22196"/>
    <cellStyle name="Entrada 3 6 4 2 4" xfId="24858"/>
    <cellStyle name="Entrada 3 6 4 2 5" xfId="33091"/>
    <cellStyle name="Entrada 3 6 4 2 6" xfId="36766"/>
    <cellStyle name="Entrada 3 6 4 2 7" xfId="39492"/>
    <cellStyle name="Entrada 3 6 4 2 8" xfId="41126"/>
    <cellStyle name="Entrada 3 6 4 3" xfId="13409"/>
    <cellStyle name="Entrada 3 6 4 4" xfId="20407"/>
    <cellStyle name="Entrada 3 6 4 5" xfId="25226"/>
    <cellStyle name="Entrada 3 6 4 6" xfId="17873"/>
    <cellStyle name="Entrada 3 6 4 7" xfId="25880"/>
    <cellStyle name="Entrada 3 6 4 8" xfId="33346"/>
    <cellStyle name="Entrada 3 6 4 9" xfId="37021"/>
    <cellStyle name="Entrada 3 6 5" xfId="3134"/>
    <cellStyle name="Entrada 3 6 5 2" xfId="6047"/>
    <cellStyle name="Entrada 3 6 5 2 2" xfId="15201"/>
    <cellStyle name="Entrada 3 6 5 2 3" xfId="22197"/>
    <cellStyle name="Entrada 3 6 5 2 4" xfId="24856"/>
    <cellStyle name="Entrada 3 6 5 2 5" xfId="33092"/>
    <cellStyle name="Entrada 3 6 5 2 6" xfId="36767"/>
    <cellStyle name="Entrada 3 6 5 2 7" xfId="39493"/>
    <cellStyle name="Entrada 3 6 5 2 8" xfId="41127"/>
    <cellStyle name="Entrada 3 6 5 3" xfId="12288"/>
    <cellStyle name="Entrada 3 6 5 4" xfId="19291"/>
    <cellStyle name="Entrada 3 6 5 5" xfId="24715"/>
    <cellStyle name="Entrada 3 6 5 6" xfId="28780"/>
    <cellStyle name="Entrada 3 6 5 7" xfId="29773"/>
    <cellStyle name="Entrada 3 6 5 8" xfId="28471"/>
    <cellStyle name="Entrada 3 6 5 9" xfId="35006"/>
    <cellStyle name="Entrada 3 6 6" xfId="2846"/>
    <cellStyle name="Entrada 3 6 6 2" xfId="6048"/>
    <cellStyle name="Entrada 3 6 6 2 2" xfId="15202"/>
    <cellStyle name="Entrada 3 6 6 2 3" xfId="22198"/>
    <cellStyle name="Entrada 3 6 6 2 4" xfId="27209"/>
    <cellStyle name="Entrada 3 6 6 2 5" xfId="33093"/>
    <cellStyle name="Entrada 3 6 6 2 6" xfId="36768"/>
    <cellStyle name="Entrada 3 6 6 2 7" xfId="39494"/>
    <cellStyle name="Entrada 3 6 6 2 8" xfId="41128"/>
    <cellStyle name="Entrada 3 6 6 3" xfId="12000"/>
    <cellStyle name="Entrada 3 6 6 4" xfId="19003"/>
    <cellStyle name="Entrada 3 6 6 5" xfId="28361"/>
    <cellStyle name="Entrada 3 6 6 6" xfId="26362"/>
    <cellStyle name="Entrada 3 6 6 7" xfId="29088"/>
    <cellStyle name="Entrada 3 6 6 8" xfId="21384"/>
    <cellStyle name="Entrada 3 6 6 9" xfId="31418"/>
    <cellStyle name="Entrada 3 6 7" xfId="6043"/>
    <cellStyle name="Entrada 3 6 7 2" xfId="15197"/>
    <cellStyle name="Entrada 3 6 7 3" xfId="22193"/>
    <cellStyle name="Entrada 3 6 7 4" xfId="19785"/>
    <cellStyle name="Entrada 3 6 7 5" xfId="33088"/>
    <cellStyle name="Entrada 3 6 7 6" xfId="36763"/>
    <cellStyle name="Entrada 3 6 7 7" xfId="39489"/>
    <cellStyle name="Entrada 3 6 7 8" xfId="41123"/>
    <cellStyle name="Entrada 3 6 8" xfId="11020"/>
    <cellStyle name="Entrada 3 6 9" xfId="15501"/>
    <cellStyle name="Entrada 3 7" xfId="2271"/>
    <cellStyle name="Entrada 3 7 10" xfId="22462"/>
    <cellStyle name="Entrada 3 7 11" xfId="17782"/>
    <cellStyle name="Entrada 3 7 12" xfId="21248"/>
    <cellStyle name="Entrada 3 7 13" xfId="34170"/>
    <cellStyle name="Entrada 3 7 14" xfId="37732"/>
    <cellStyle name="Entrada 3 7 2" xfId="2671"/>
    <cellStyle name="Entrada 3 7 2 2" xfId="6050"/>
    <cellStyle name="Entrada 3 7 2 2 2" xfId="15204"/>
    <cellStyle name="Entrada 3 7 2 2 3" xfId="22200"/>
    <cellStyle name="Entrada 3 7 2 2 4" xfId="24854"/>
    <cellStyle name="Entrada 3 7 2 2 5" xfId="33095"/>
    <cellStyle name="Entrada 3 7 2 2 6" xfId="36770"/>
    <cellStyle name="Entrada 3 7 2 2 7" xfId="39496"/>
    <cellStyle name="Entrada 3 7 2 2 8" xfId="41130"/>
    <cellStyle name="Entrada 3 7 2 3" xfId="11825"/>
    <cellStyle name="Entrada 3 7 2 4" xfId="18828"/>
    <cellStyle name="Entrada 3 7 2 5" xfId="28438"/>
    <cellStyle name="Entrada 3 7 2 6" xfId="18228"/>
    <cellStyle name="Entrada 3 7 2 7" xfId="29994"/>
    <cellStyle name="Entrada 3 7 2 8" xfId="33971"/>
    <cellStyle name="Entrada 3 7 2 9" xfId="37533"/>
    <cellStyle name="Entrada 3 7 3" xfId="3953"/>
    <cellStyle name="Entrada 3 7 3 2" xfId="6051"/>
    <cellStyle name="Entrada 3 7 3 2 2" xfId="15205"/>
    <cellStyle name="Entrada 3 7 3 2 3" xfId="22201"/>
    <cellStyle name="Entrada 3 7 3 2 4" xfId="18138"/>
    <cellStyle name="Entrada 3 7 3 2 5" xfId="33096"/>
    <cellStyle name="Entrada 3 7 3 2 6" xfId="36771"/>
    <cellStyle name="Entrada 3 7 3 2 7" xfId="39497"/>
    <cellStyle name="Entrada 3 7 3 2 8" xfId="41131"/>
    <cellStyle name="Entrada 3 7 3 3" xfId="13107"/>
    <cellStyle name="Entrada 3 7 3 4" xfId="20105"/>
    <cellStyle name="Entrada 3 7 3 5" xfId="27853"/>
    <cellStyle name="Entrada 3 7 3 6" xfId="24370"/>
    <cellStyle name="Entrada 3 7 3 7" xfId="24578"/>
    <cellStyle name="Entrada 3 7 3 8" xfId="28532"/>
    <cellStyle name="Entrada 3 7 3 9" xfId="22598"/>
    <cellStyle name="Entrada 3 7 4" xfId="4391"/>
    <cellStyle name="Entrada 3 7 4 2" xfId="6052"/>
    <cellStyle name="Entrada 3 7 4 2 2" xfId="15206"/>
    <cellStyle name="Entrada 3 7 4 2 3" xfId="22202"/>
    <cellStyle name="Entrada 3 7 4 2 4" xfId="27208"/>
    <cellStyle name="Entrada 3 7 4 2 5" xfId="33097"/>
    <cellStyle name="Entrada 3 7 4 2 6" xfId="36772"/>
    <cellStyle name="Entrada 3 7 4 2 7" xfId="39498"/>
    <cellStyle name="Entrada 3 7 4 2 8" xfId="41132"/>
    <cellStyle name="Entrada 3 7 4 3" xfId="13545"/>
    <cellStyle name="Entrada 3 7 4 4" xfId="20543"/>
    <cellStyle name="Entrada 3 7 4 5" xfId="27639"/>
    <cellStyle name="Entrada 3 7 4 6" xfId="20056"/>
    <cellStyle name="Entrada 3 7 4 7" xfId="25587"/>
    <cellStyle name="Entrada 3 7 4 8" xfId="31739"/>
    <cellStyle name="Entrada 3 7 4 9" xfId="35419"/>
    <cellStyle name="Entrada 3 7 5" xfId="4645"/>
    <cellStyle name="Entrada 3 7 5 2" xfId="6053"/>
    <cellStyle name="Entrada 3 7 5 2 2" xfId="15207"/>
    <cellStyle name="Entrada 3 7 5 2 3" xfId="22203"/>
    <cellStyle name="Entrada 3 7 5 2 4" xfId="22803"/>
    <cellStyle name="Entrada 3 7 5 2 5" xfId="33098"/>
    <cellStyle name="Entrada 3 7 5 2 6" xfId="36773"/>
    <cellStyle name="Entrada 3 7 5 2 7" xfId="39499"/>
    <cellStyle name="Entrada 3 7 5 2 8" xfId="41133"/>
    <cellStyle name="Entrada 3 7 5 3" xfId="13799"/>
    <cellStyle name="Entrada 3 7 5 4" xfId="20797"/>
    <cellStyle name="Entrada 3 7 5 5" xfId="27507"/>
    <cellStyle name="Entrada 3 7 5 6" xfId="24420"/>
    <cellStyle name="Entrada 3 7 5 7" xfId="19394"/>
    <cellStyle name="Entrada 3 7 5 8" xfId="30966"/>
    <cellStyle name="Entrada 3 7 5 9" xfId="22547"/>
    <cellStyle name="Entrada 3 7 6" xfId="4891"/>
    <cellStyle name="Entrada 3 7 6 2" xfId="6054"/>
    <cellStyle name="Entrada 3 7 6 2 2" xfId="15208"/>
    <cellStyle name="Entrada 3 7 6 2 3" xfId="22204"/>
    <cellStyle name="Entrada 3 7 6 2 4" xfId="22800"/>
    <cellStyle name="Entrada 3 7 6 2 5" xfId="33099"/>
    <cellStyle name="Entrada 3 7 6 2 6" xfId="36774"/>
    <cellStyle name="Entrada 3 7 6 2 7" xfId="39500"/>
    <cellStyle name="Entrada 3 7 6 2 8" xfId="41134"/>
    <cellStyle name="Entrada 3 7 6 3" xfId="14045"/>
    <cellStyle name="Entrada 3 7 6 4" xfId="21043"/>
    <cellStyle name="Entrada 3 7 6 5" xfId="27377"/>
    <cellStyle name="Entrada 3 7 6 6" xfId="17076"/>
    <cellStyle name="Entrada 3 7 6 7" xfId="31937"/>
    <cellStyle name="Entrada 3 7 6 8" xfId="35615"/>
    <cellStyle name="Entrada 3 7 6 9" xfId="38526"/>
    <cellStyle name="Entrada 3 7 7" xfId="6049"/>
    <cellStyle name="Entrada 3 7 7 2" xfId="15203"/>
    <cellStyle name="Entrada 3 7 7 3" xfId="22199"/>
    <cellStyle name="Entrada 3 7 7 4" xfId="24855"/>
    <cellStyle name="Entrada 3 7 7 5" xfId="33094"/>
    <cellStyle name="Entrada 3 7 7 6" xfId="36769"/>
    <cellStyle name="Entrada 3 7 7 7" xfId="39495"/>
    <cellStyle name="Entrada 3 7 7 8" xfId="41129"/>
    <cellStyle name="Entrada 3 7 8" xfId="11425"/>
    <cellStyle name="Entrada 3 7 9" xfId="18428"/>
    <cellStyle name="Entrada 3 8" xfId="1790"/>
    <cellStyle name="Entrada 3 8 10" xfId="28608"/>
    <cellStyle name="Entrada 3 8 11" xfId="26001"/>
    <cellStyle name="Entrada 3 8 12" xfId="30938"/>
    <cellStyle name="Entrada 3 8 13" xfId="34863"/>
    <cellStyle name="Entrada 3 8 14" xfId="38356"/>
    <cellStyle name="Entrada 3 8 2" xfId="2542"/>
    <cellStyle name="Entrada 3 8 2 2" xfId="6056"/>
    <cellStyle name="Entrada 3 8 2 2 2" xfId="15210"/>
    <cellStyle name="Entrada 3 8 2 2 3" xfId="22206"/>
    <cellStyle name="Entrada 3 8 2 2 4" xfId="27210"/>
    <cellStyle name="Entrada 3 8 2 2 5" xfId="33101"/>
    <cellStyle name="Entrada 3 8 2 2 6" xfId="36776"/>
    <cellStyle name="Entrada 3 8 2 2 7" xfId="39502"/>
    <cellStyle name="Entrada 3 8 2 2 8" xfId="41136"/>
    <cellStyle name="Entrada 3 8 2 3" xfId="11696"/>
    <cellStyle name="Entrada 3 8 2 4" xfId="18699"/>
    <cellStyle name="Entrada 3 8 2 5" xfId="23400"/>
    <cellStyle name="Entrada 3 8 2 6" xfId="26236"/>
    <cellStyle name="Entrada 3 8 2 7" xfId="30061"/>
    <cellStyle name="Entrada 3 8 2 8" xfId="34038"/>
    <cellStyle name="Entrada 3 8 2 9" xfId="37600"/>
    <cellStyle name="Entrada 3 8 3" xfId="3712"/>
    <cellStyle name="Entrada 3 8 3 2" xfId="6057"/>
    <cellStyle name="Entrada 3 8 3 2 2" xfId="15211"/>
    <cellStyle name="Entrada 3 8 3 2 3" xfId="22207"/>
    <cellStyle name="Entrada 3 8 3 2 4" xfId="27207"/>
    <cellStyle name="Entrada 3 8 3 2 5" xfId="33102"/>
    <cellStyle name="Entrada 3 8 3 2 6" xfId="36777"/>
    <cellStyle name="Entrada 3 8 3 2 7" xfId="39503"/>
    <cellStyle name="Entrada 3 8 3 2 8" xfId="41137"/>
    <cellStyle name="Entrada 3 8 3 3" xfId="12866"/>
    <cellStyle name="Entrada 3 8 3 4" xfId="19865"/>
    <cellStyle name="Entrada 3 8 3 5" xfId="17216"/>
    <cellStyle name="Entrada 3 8 3 6" xfId="26568"/>
    <cellStyle name="Entrada 3 8 3 7" xfId="29537"/>
    <cellStyle name="Entrada 3 8 3 8" xfId="29680"/>
    <cellStyle name="Entrada 3 8 3 9" xfId="33657"/>
    <cellStyle name="Entrada 3 8 4" xfId="4217"/>
    <cellStyle name="Entrada 3 8 4 2" xfId="6058"/>
    <cellStyle name="Entrada 3 8 4 2 2" xfId="15212"/>
    <cellStyle name="Entrada 3 8 4 2 3" xfId="22208"/>
    <cellStyle name="Entrada 3 8 4 2 4" xfId="17509"/>
    <cellStyle name="Entrada 3 8 4 2 5" xfId="33103"/>
    <cellStyle name="Entrada 3 8 4 2 6" xfId="36778"/>
    <cellStyle name="Entrada 3 8 4 2 7" xfId="39504"/>
    <cellStyle name="Entrada 3 8 4 2 8" xfId="41138"/>
    <cellStyle name="Entrada 3 8 4 3" xfId="13371"/>
    <cellStyle name="Entrada 3 8 4 4" xfId="20369"/>
    <cellStyle name="Entrada 3 8 4 5" xfId="18243"/>
    <cellStyle name="Entrada 3 8 4 6" xfId="25203"/>
    <cellStyle name="Entrada 3 8 4 7" xfId="24842"/>
    <cellStyle name="Entrada 3 8 4 8" xfId="31695"/>
    <cellStyle name="Entrada 3 8 4 9" xfId="35375"/>
    <cellStyle name="Entrada 3 8 5" xfId="2876"/>
    <cellStyle name="Entrada 3 8 5 2" xfId="6059"/>
    <cellStyle name="Entrada 3 8 5 2 2" xfId="15213"/>
    <cellStyle name="Entrada 3 8 5 2 3" xfId="22209"/>
    <cellStyle name="Entrada 3 8 5 2 4" xfId="27211"/>
    <cellStyle name="Entrada 3 8 5 2 5" xfId="33104"/>
    <cellStyle name="Entrada 3 8 5 2 6" xfId="36779"/>
    <cellStyle name="Entrada 3 8 5 2 7" xfId="39505"/>
    <cellStyle name="Entrada 3 8 5 2 8" xfId="41139"/>
    <cellStyle name="Entrada 3 8 5 3" xfId="12030"/>
    <cellStyle name="Entrada 3 8 5 4" xfId="19033"/>
    <cellStyle name="Entrada 3 8 5 5" xfId="28345"/>
    <cellStyle name="Entrada 3 8 5 6" xfId="26368"/>
    <cellStyle name="Entrada 3 8 5 7" xfId="29896"/>
    <cellStyle name="Entrada 3 8 5 8" xfId="33873"/>
    <cellStyle name="Entrada 3 8 5 9" xfId="37435"/>
    <cellStyle name="Entrada 3 8 6" xfId="2988"/>
    <cellStyle name="Entrada 3 8 6 2" xfId="6060"/>
    <cellStyle name="Entrada 3 8 6 2 2" xfId="15214"/>
    <cellStyle name="Entrada 3 8 6 2 3" xfId="22210"/>
    <cellStyle name="Entrada 3 8 6 2 4" xfId="17504"/>
    <cellStyle name="Entrada 3 8 6 2 5" xfId="33105"/>
    <cellStyle name="Entrada 3 8 6 2 6" xfId="36780"/>
    <cellStyle name="Entrada 3 8 6 2 7" xfId="39506"/>
    <cellStyle name="Entrada 3 8 6 2 8" xfId="41140"/>
    <cellStyle name="Entrada 3 8 6 3" xfId="12142"/>
    <cellStyle name="Entrada 3 8 6 4" xfId="19145"/>
    <cellStyle name="Entrada 3 8 6 5" xfId="17304"/>
    <cellStyle name="Entrada 3 8 6 6" xfId="22525"/>
    <cellStyle name="Entrada 3 8 6 7" xfId="24353"/>
    <cellStyle name="Entrada 3 8 6 8" xfId="33817"/>
    <cellStyle name="Entrada 3 8 6 9" xfId="37379"/>
    <cellStyle name="Entrada 3 8 7" xfId="6055"/>
    <cellStyle name="Entrada 3 8 7 2" xfId="15209"/>
    <cellStyle name="Entrada 3 8 7 3" xfId="22205"/>
    <cellStyle name="Entrada 3 8 7 4" xfId="24287"/>
    <cellStyle name="Entrada 3 8 7 5" xfId="33100"/>
    <cellStyle name="Entrada 3 8 7 6" xfId="36775"/>
    <cellStyle name="Entrada 3 8 7 7" xfId="39501"/>
    <cellStyle name="Entrada 3 8 7 8" xfId="41135"/>
    <cellStyle name="Entrada 3 8 8" xfId="10944"/>
    <cellStyle name="Entrada 3 8 9" xfId="9230"/>
    <cellStyle name="Entrada 3 9" xfId="2340"/>
    <cellStyle name="Entrada 3 9 10" xfId="10070"/>
    <cellStyle name="Entrada 3 9 11" xfId="19573"/>
    <cellStyle name="Entrada 3 9 12" xfId="30160"/>
    <cellStyle name="Entrada 3 9 13" xfId="34129"/>
    <cellStyle name="Entrada 3 9 14" xfId="37691"/>
    <cellStyle name="Entrada 3 9 2" xfId="2740"/>
    <cellStyle name="Entrada 3 9 2 2" xfId="6062"/>
    <cellStyle name="Entrada 3 9 2 2 2" xfId="15216"/>
    <cellStyle name="Entrada 3 9 2 2 3" xfId="22212"/>
    <cellStyle name="Entrada 3 9 2 2 4" xfId="17409"/>
    <cellStyle name="Entrada 3 9 2 2 5" xfId="33107"/>
    <cellStyle name="Entrada 3 9 2 2 6" xfId="36782"/>
    <cellStyle name="Entrada 3 9 2 2 7" xfId="39508"/>
    <cellStyle name="Entrada 3 9 2 2 8" xfId="41142"/>
    <cellStyle name="Entrada 3 9 2 3" xfId="11894"/>
    <cellStyle name="Entrada 3 9 2 4" xfId="18897"/>
    <cellStyle name="Entrada 3 9 2 5" xfId="28410"/>
    <cellStyle name="Entrada 3 9 2 6" xfId="26329"/>
    <cellStyle name="Entrada 3 9 2 7" xfId="29963"/>
    <cellStyle name="Entrada 3 9 2 8" xfId="33940"/>
    <cellStyle name="Entrada 3 9 2 9" xfId="37502"/>
    <cellStyle name="Entrada 3 9 3" xfId="4022"/>
    <cellStyle name="Entrada 3 9 3 2" xfId="6063"/>
    <cellStyle name="Entrada 3 9 3 2 2" xfId="15217"/>
    <cellStyle name="Entrada 3 9 3 2 3" xfId="22213"/>
    <cellStyle name="Entrada 3 9 3 2 4" xfId="27213"/>
    <cellStyle name="Entrada 3 9 3 2 5" xfId="33108"/>
    <cellStyle name="Entrada 3 9 3 2 6" xfId="36783"/>
    <cellStyle name="Entrada 3 9 3 2 7" xfId="39509"/>
    <cellStyle name="Entrada 3 9 3 2 8" xfId="41143"/>
    <cellStyle name="Entrada 3 9 3 3" xfId="13176"/>
    <cellStyle name="Entrada 3 9 3 4" xfId="20174"/>
    <cellStyle name="Entrada 3 9 3 5" xfId="27819"/>
    <cellStyle name="Entrada 3 9 3 6" xfId="26635"/>
    <cellStyle name="Entrada 3 9 3 7" xfId="28708"/>
    <cellStyle name="Entrada 3 9 3 8" xfId="17223"/>
    <cellStyle name="Entrada 3 9 3 9" xfId="31235"/>
    <cellStyle name="Entrada 3 9 4" xfId="4460"/>
    <cellStyle name="Entrada 3 9 4 2" xfId="6064"/>
    <cellStyle name="Entrada 3 9 4 2 2" xfId="15218"/>
    <cellStyle name="Entrada 3 9 4 2 3" xfId="22214"/>
    <cellStyle name="Entrada 3 9 4 2 4" xfId="27206"/>
    <cellStyle name="Entrada 3 9 4 2 5" xfId="33109"/>
    <cellStyle name="Entrada 3 9 4 2 6" xfId="36784"/>
    <cellStyle name="Entrada 3 9 4 2 7" xfId="39510"/>
    <cellStyle name="Entrada 3 9 4 2 8" xfId="41144"/>
    <cellStyle name="Entrada 3 9 4 3" xfId="13614"/>
    <cellStyle name="Entrada 3 9 4 4" xfId="20612"/>
    <cellStyle name="Entrada 3 9 4 5" xfId="27605"/>
    <cellStyle name="Entrada 3 9 4 6" xfId="25016"/>
    <cellStyle name="Entrada 3 9 4 7" xfId="25572"/>
    <cellStyle name="Entrada 3 9 4 8" xfId="32283"/>
    <cellStyle name="Entrada 3 9 4 9" xfId="35958"/>
    <cellStyle name="Entrada 3 9 5" xfId="4714"/>
    <cellStyle name="Entrada 3 9 5 2" xfId="6065"/>
    <cellStyle name="Entrada 3 9 5 2 2" xfId="15219"/>
    <cellStyle name="Entrada 3 9 5 2 3" xfId="22215"/>
    <cellStyle name="Entrada 3 9 5 2 4" xfId="24849"/>
    <cellStyle name="Entrada 3 9 5 2 5" xfId="33110"/>
    <cellStyle name="Entrada 3 9 5 2 6" xfId="36785"/>
    <cellStyle name="Entrada 3 9 5 2 7" xfId="39511"/>
    <cellStyle name="Entrada 3 9 5 2 8" xfId="41145"/>
    <cellStyle name="Entrada 3 9 5 3" xfId="13868"/>
    <cellStyle name="Entrada 3 9 5 4" xfId="20866"/>
    <cellStyle name="Entrada 3 9 5 5" xfId="27480"/>
    <cellStyle name="Entrada 3 9 5 6" xfId="18291"/>
    <cellStyle name="Entrada 3 9 5 7" xfId="28915"/>
    <cellStyle name="Entrada 3 9 5 8" xfId="32167"/>
    <cellStyle name="Entrada 3 9 5 9" xfId="35842"/>
    <cellStyle name="Entrada 3 9 6" xfId="4960"/>
    <cellStyle name="Entrada 3 9 6 2" xfId="6066"/>
    <cellStyle name="Entrada 3 9 6 2 2" xfId="15220"/>
    <cellStyle name="Entrada 3 9 6 2 3" xfId="22216"/>
    <cellStyle name="Entrada 3 9 6 2 4" xfId="27214"/>
    <cellStyle name="Entrada 3 9 6 2 5" xfId="33111"/>
    <cellStyle name="Entrada 3 9 6 2 6" xfId="36786"/>
    <cellStyle name="Entrada 3 9 6 2 7" xfId="39512"/>
    <cellStyle name="Entrada 3 9 6 2 8" xfId="41146"/>
    <cellStyle name="Entrada 3 9 6 3" xfId="14114"/>
    <cellStyle name="Entrada 3 9 6 4" xfId="21112"/>
    <cellStyle name="Entrada 3 9 6 5" xfId="24043"/>
    <cellStyle name="Entrada 3 9 6 6" xfId="17078"/>
    <cellStyle name="Entrada 3 9 6 7" xfId="32006"/>
    <cellStyle name="Entrada 3 9 6 8" xfId="35684"/>
    <cellStyle name="Entrada 3 9 6 9" xfId="38595"/>
    <cellStyle name="Entrada 3 9 7" xfId="6061"/>
    <cellStyle name="Entrada 3 9 7 2" xfId="15215"/>
    <cellStyle name="Entrada 3 9 7 3" xfId="22211"/>
    <cellStyle name="Entrada 3 9 7 4" xfId="27212"/>
    <cellStyle name="Entrada 3 9 7 5" xfId="33106"/>
    <cellStyle name="Entrada 3 9 7 6" xfId="36781"/>
    <cellStyle name="Entrada 3 9 7 7" xfId="39507"/>
    <cellStyle name="Entrada 3 9 7 8" xfId="41141"/>
    <cellStyle name="Entrada 3 9 8" xfId="11494"/>
    <cellStyle name="Entrada 3 9 9" xfId="18497"/>
    <cellStyle name="Entrada 4" xfId="349"/>
    <cellStyle name="Entrada 4 10" xfId="2941"/>
    <cellStyle name="Entrada 4 10 2" xfId="6068"/>
    <cellStyle name="Entrada 4 10 2 2" xfId="15222"/>
    <cellStyle name="Entrada 4 10 2 3" xfId="22218"/>
    <cellStyle name="Entrada 4 10 2 4" xfId="10001"/>
    <cellStyle name="Entrada 4 10 2 5" xfId="33113"/>
    <cellStyle name="Entrada 4 10 2 6" xfId="36788"/>
    <cellStyle name="Entrada 4 10 2 7" xfId="39514"/>
    <cellStyle name="Entrada 4 10 2 8" xfId="41148"/>
    <cellStyle name="Entrada 4 10 3" xfId="12095"/>
    <cellStyle name="Entrada 4 10 4" xfId="19098"/>
    <cellStyle name="Entrada 4 10 5" xfId="28311"/>
    <cellStyle name="Entrada 4 10 6" xfId="26379"/>
    <cellStyle name="Entrada 4 10 7" xfId="24574"/>
    <cellStyle name="Entrada 4 10 8" xfId="25538"/>
    <cellStyle name="Entrada 4 10 9" xfId="31415"/>
    <cellStyle name="Entrada 4 11" xfId="3093"/>
    <cellStyle name="Entrada 4 11 2" xfId="6069"/>
    <cellStyle name="Entrada 4 11 2 2" xfId="15223"/>
    <cellStyle name="Entrada 4 11 2 3" xfId="22219"/>
    <cellStyle name="Entrada 4 11 2 4" xfId="27216"/>
    <cellStyle name="Entrada 4 11 2 5" xfId="33114"/>
    <cellStyle name="Entrada 4 11 2 6" xfId="36789"/>
    <cellStyle name="Entrada 4 11 2 7" xfId="39515"/>
    <cellStyle name="Entrada 4 11 2 8" xfId="41149"/>
    <cellStyle name="Entrada 4 11 3" xfId="12247"/>
    <cellStyle name="Entrada 4 11 4" xfId="19250"/>
    <cellStyle name="Entrada 4 11 5" xfId="17068"/>
    <cellStyle name="Entrada 4 11 6" xfId="23258"/>
    <cellStyle name="Entrada 4 11 7" xfId="19768"/>
    <cellStyle name="Entrada 4 11 8" xfId="31916"/>
    <cellStyle name="Entrada 4 11 9" xfId="31409"/>
    <cellStyle name="Entrada 4 12" xfId="3760"/>
    <cellStyle name="Entrada 4 12 2" xfId="6070"/>
    <cellStyle name="Entrada 4 12 2 2" xfId="15224"/>
    <cellStyle name="Entrada 4 12 2 3" xfId="22220"/>
    <cellStyle name="Entrada 4 12 2 4" xfId="9336"/>
    <cellStyle name="Entrada 4 12 2 5" xfId="33115"/>
    <cellStyle name="Entrada 4 12 2 6" xfId="36790"/>
    <cellStyle name="Entrada 4 12 2 7" xfId="39516"/>
    <cellStyle name="Entrada 4 12 2 8" xfId="41150"/>
    <cellStyle name="Entrada 4 12 3" xfId="12914"/>
    <cellStyle name="Entrada 4 12 4" xfId="19913"/>
    <cellStyle name="Entrada 4 12 5" xfId="27950"/>
    <cellStyle name="Entrada 4 12 6" xfId="28127"/>
    <cellStyle name="Entrada 4 12 7" xfId="15516"/>
    <cellStyle name="Entrada 4 12 8" xfId="33534"/>
    <cellStyle name="Entrada 4 12 9" xfId="37202"/>
    <cellStyle name="Entrada 4 13" xfId="4274"/>
    <cellStyle name="Entrada 4 13 2" xfId="6071"/>
    <cellStyle name="Entrada 4 13 2 2" xfId="15225"/>
    <cellStyle name="Entrada 4 13 2 3" xfId="22221"/>
    <cellStyle name="Entrada 4 13 2 4" xfId="27217"/>
    <cellStyle name="Entrada 4 13 2 5" xfId="33116"/>
    <cellStyle name="Entrada 4 13 2 6" xfId="36791"/>
    <cellStyle name="Entrada 4 13 2 7" xfId="39517"/>
    <cellStyle name="Entrada 4 13 2 8" xfId="41151"/>
    <cellStyle name="Entrada 4 13 3" xfId="13428"/>
    <cellStyle name="Entrada 4 13 4" xfId="20426"/>
    <cellStyle name="Entrada 4 13 5" xfId="27695"/>
    <cellStyle name="Entrada 4 13 6" xfId="28575"/>
    <cellStyle name="Entrada 4 13 7" xfId="24460"/>
    <cellStyle name="Entrada 4 13 8" xfId="31855"/>
    <cellStyle name="Entrada 4 13 9" xfId="35509"/>
    <cellStyle name="Entrada 4 14" xfId="6067"/>
    <cellStyle name="Entrada 4 14 2" xfId="15221"/>
    <cellStyle name="Entrada 4 14 3" xfId="22217"/>
    <cellStyle name="Entrada 4 14 4" xfId="27215"/>
    <cellStyle name="Entrada 4 14 5" xfId="33112"/>
    <cellStyle name="Entrada 4 14 6" xfId="36787"/>
    <cellStyle name="Entrada 4 14 7" xfId="39513"/>
    <cellStyle name="Entrada 4 14 8" xfId="41147"/>
    <cellStyle name="Entrada 4 15" xfId="9507"/>
    <cellStyle name="Entrada 4 16" xfId="17945"/>
    <cellStyle name="Entrada 4 17" xfId="24442"/>
    <cellStyle name="Entrada 4 18" xfId="28965"/>
    <cellStyle name="Entrada 4 19" xfId="25834"/>
    <cellStyle name="Entrada 4 2" xfId="350"/>
    <cellStyle name="Entrada 4 2 10" xfId="3092"/>
    <cellStyle name="Entrada 4 2 10 2" xfId="6073"/>
    <cellStyle name="Entrada 4 2 10 2 2" xfId="15227"/>
    <cellStyle name="Entrada 4 2 10 2 3" xfId="22223"/>
    <cellStyle name="Entrada 4 2 10 2 4" xfId="24853"/>
    <cellStyle name="Entrada 4 2 10 2 5" xfId="33118"/>
    <cellStyle name="Entrada 4 2 10 2 6" xfId="36793"/>
    <cellStyle name="Entrada 4 2 10 2 7" xfId="39519"/>
    <cellStyle name="Entrada 4 2 10 2 8" xfId="41153"/>
    <cellStyle name="Entrada 4 2 10 3" xfId="12246"/>
    <cellStyle name="Entrada 4 2 10 4" xfId="19249"/>
    <cellStyle name="Entrada 4 2 10 5" xfId="28276"/>
    <cellStyle name="Entrada 4 2 10 6" xfId="26420"/>
    <cellStyle name="Entrada 4 2 10 7" xfId="21331"/>
    <cellStyle name="Entrada 4 2 10 8" xfId="33770"/>
    <cellStyle name="Entrada 4 2 10 9" xfId="37332"/>
    <cellStyle name="Entrada 4 2 11" xfId="3002"/>
    <cellStyle name="Entrada 4 2 11 2" xfId="6074"/>
    <cellStyle name="Entrada 4 2 11 2 2" xfId="15228"/>
    <cellStyle name="Entrada 4 2 11 2 3" xfId="22224"/>
    <cellStyle name="Entrada 4 2 11 2 4" xfId="24403"/>
    <cellStyle name="Entrada 4 2 11 2 5" xfId="33119"/>
    <cellStyle name="Entrada 4 2 11 2 6" xfId="36794"/>
    <cellStyle name="Entrada 4 2 11 2 7" xfId="39520"/>
    <cellStyle name="Entrada 4 2 11 2 8" xfId="41154"/>
    <cellStyle name="Entrada 4 2 11 3" xfId="12156"/>
    <cellStyle name="Entrada 4 2 11 4" xfId="19159"/>
    <cellStyle name="Entrada 4 2 11 5" xfId="25165"/>
    <cellStyle name="Entrada 4 2 11 6" xfId="9214"/>
    <cellStyle name="Entrada 4 2 11 7" xfId="28797"/>
    <cellStyle name="Entrada 4 2 11 8" xfId="29661"/>
    <cellStyle name="Entrada 4 2 11 9" xfId="31212"/>
    <cellStyle name="Entrada 4 2 12" xfId="2909"/>
    <cellStyle name="Entrada 4 2 12 2" xfId="6075"/>
    <cellStyle name="Entrada 4 2 12 2 2" xfId="15229"/>
    <cellStyle name="Entrada 4 2 12 2 3" xfId="22225"/>
    <cellStyle name="Entrada 4 2 12 2 4" xfId="27218"/>
    <cellStyle name="Entrada 4 2 12 2 5" xfId="33120"/>
    <cellStyle name="Entrada 4 2 12 2 6" xfId="36795"/>
    <cellStyle name="Entrada 4 2 12 2 7" xfId="39521"/>
    <cellStyle name="Entrada 4 2 12 2 8" xfId="41155"/>
    <cellStyle name="Entrada 4 2 12 3" xfId="12063"/>
    <cellStyle name="Entrada 4 2 12 4" xfId="19066"/>
    <cellStyle name="Entrada 4 2 12 5" xfId="28327"/>
    <cellStyle name="Entrada 4 2 12 6" xfId="17246"/>
    <cellStyle name="Entrada 4 2 12 7" xfId="26034"/>
    <cellStyle name="Entrada 4 2 12 8" xfId="25712"/>
    <cellStyle name="Entrada 4 2 12 9" xfId="31419"/>
    <cellStyle name="Entrada 4 2 13" xfId="6072"/>
    <cellStyle name="Entrada 4 2 13 2" xfId="15226"/>
    <cellStyle name="Entrada 4 2 13 3" xfId="22222"/>
    <cellStyle name="Entrada 4 2 13 4" xfId="19487"/>
    <cellStyle name="Entrada 4 2 13 5" xfId="33117"/>
    <cellStyle name="Entrada 4 2 13 6" xfId="36792"/>
    <cellStyle name="Entrada 4 2 13 7" xfId="39518"/>
    <cellStyle name="Entrada 4 2 13 8" xfId="41152"/>
    <cellStyle name="Entrada 4 2 14" xfId="9508"/>
    <cellStyle name="Entrada 4 2 15" xfId="17944"/>
    <cellStyle name="Entrada 4 2 16" xfId="29304"/>
    <cellStyle name="Entrada 4 2 17" xfId="24360"/>
    <cellStyle name="Entrada 4 2 18" xfId="31725"/>
    <cellStyle name="Entrada 4 2 19" xfId="35405"/>
    <cellStyle name="Entrada 4 2 2" xfId="351"/>
    <cellStyle name="Entrada 4 2 2 10" xfId="3755"/>
    <cellStyle name="Entrada 4 2 2 10 2" xfId="6077"/>
    <cellStyle name="Entrada 4 2 2 10 2 2" xfId="15231"/>
    <cellStyle name="Entrada 4 2 2 10 2 3" xfId="22227"/>
    <cellStyle name="Entrada 4 2 2 10 2 4" xfId="17563"/>
    <cellStyle name="Entrada 4 2 2 10 2 5" xfId="33122"/>
    <cellStyle name="Entrada 4 2 2 10 2 6" xfId="36797"/>
    <cellStyle name="Entrada 4 2 2 10 2 7" xfId="39523"/>
    <cellStyle name="Entrada 4 2 2 10 2 8" xfId="41157"/>
    <cellStyle name="Entrada 4 2 2 10 3" xfId="12909"/>
    <cellStyle name="Entrada 4 2 2 10 4" xfId="19908"/>
    <cellStyle name="Entrada 4 2 2 10 5" xfId="17741"/>
    <cellStyle name="Entrada 4 2 2 10 6" xfId="29186"/>
    <cellStyle name="Entrada 4 2 2 10 7" xfId="23267"/>
    <cellStyle name="Entrada 4 2 2 10 8" xfId="33529"/>
    <cellStyle name="Entrada 4 2 2 10 9" xfId="37197"/>
    <cellStyle name="Entrada 4 2 2 11" xfId="3796"/>
    <cellStyle name="Entrada 4 2 2 11 2" xfId="6078"/>
    <cellStyle name="Entrada 4 2 2 11 2 2" xfId="15232"/>
    <cellStyle name="Entrada 4 2 2 11 2 3" xfId="22228"/>
    <cellStyle name="Entrada 4 2 2 11 2 4" xfId="27220"/>
    <cellStyle name="Entrada 4 2 2 11 2 5" xfId="33123"/>
    <cellStyle name="Entrada 4 2 2 11 2 6" xfId="36798"/>
    <cellStyle name="Entrada 4 2 2 11 2 7" xfId="39524"/>
    <cellStyle name="Entrada 4 2 2 11 2 8" xfId="41158"/>
    <cellStyle name="Entrada 4 2 2 11 3" xfId="12950"/>
    <cellStyle name="Entrada 4 2 2 11 4" xfId="19949"/>
    <cellStyle name="Entrada 4 2 2 11 5" xfId="27932"/>
    <cellStyle name="Entrada 4 2 2 11 6" xfId="21212"/>
    <cellStyle name="Entrada 4 2 2 11 7" xfId="25627"/>
    <cellStyle name="Entrada 4 2 2 11 8" xfId="29065"/>
    <cellStyle name="Entrada 4 2 2 11 9" xfId="31402"/>
    <cellStyle name="Entrada 4 2 2 12" xfId="6076"/>
    <cellStyle name="Entrada 4 2 2 12 2" xfId="15230"/>
    <cellStyle name="Entrada 4 2 2 12 3" xfId="22226"/>
    <cellStyle name="Entrada 4 2 2 12 4" xfId="27219"/>
    <cellStyle name="Entrada 4 2 2 12 5" xfId="33121"/>
    <cellStyle name="Entrada 4 2 2 12 6" xfId="36796"/>
    <cellStyle name="Entrada 4 2 2 12 7" xfId="39522"/>
    <cellStyle name="Entrada 4 2 2 12 8" xfId="41156"/>
    <cellStyle name="Entrada 4 2 2 13" xfId="9509"/>
    <cellStyle name="Entrada 4 2 2 14" xfId="17943"/>
    <cellStyle name="Entrada 4 2 2 15" xfId="29311"/>
    <cellStyle name="Entrada 4 2 2 16" xfId="17290"/>
    <cellStyle name="Entrada 4 2 2 17" xfId="31732"/>
    <cellStyle name="Entrada 4 2 2 18" xfId="35412"/>
    <cellStyle name="Entrada 4 2 2 19" xfId="38447"/>
    <cellStyle name="Entrada 4 2 2 2" xfId="1833"/>
    <cellStyle name="Entrada 4 2 2 2 10" xfId="24206"/>
    <cellStyle name="Entrada 4 2 2 2 11" xfId="26012"/>
    <cellStyle name="Entrada 4 2 2 2 12" xfId="30918"/>
    <cellStyle name="Entrada 4 2 2 2 13" xfId="31401"/>
    <cellStyle name="Entrada 4 2 2 2 14" xfId="35145"/>
    <cellStyle name="Entrada 4 2 2 2 2" xfId="2558"/>
    <cellStyle name="Entrada 4 2 2 2 2 2" xfId="6080"/>
    <cellStyle name="Entrada 4 2 2 2 2 2 2" xfId="15234"/>
    <cellStyle name="Entrada 4 2 2 2 2 2 3" xfId="22230"/>
    <cellStyle name="Entrada 4 2 2 2 2 2 4" xfId="17446"/>
    <cellStyle name="Entrada 4 2 2 2 2 2 5" xfId="33125"/>
    <cellStyle name="Entrada 4 2 2 2 2 2 6" xfId="36800"/>
    <cellStyle name="Entrada 4 2 2 2 2 2 7" xfId="39526"/>
    <cellStyle name="Entrada 4 2 2 2 2 2 8" xfId="41160"/>
    <cellStyle name="Entrada 4 2 2 2 2 3" xfId="11712"/>
    <cellStyle name="Entrada 4 2 2 2 2 4" xfId="18715"/>
    <cellStyle name="Entrada 4 2 2 2 2 5" xfId="18166"/>
    <cellStyle name="Entrada 4 2 2 2 2 6" xfId="26248"/>
    <cellStyle name="Entrada 4 2 2 2 2 7" xfId="24528"/>
    <cellStyle name="Entrada 4 2 2 2 2 8" xfId="34030"/>
    <cellStyle name="Entrada 4 2 2 2 2 9" xfId="37592"/>
    <cellStyle name="Entrada 4 2 2 2 3" xfId="3740"/>
    <cellStyle name="Entrada 4 2 2 2 3 2" xfId="6081"/>
    <cellStyle name="Entrada 4 2 2 2 3 2 2" xfId="15235"/>
    <cellStyle name="Entrada 4 2 2 2 3 2 3" xfId="22231"/>
    <cellStyle name="Entrada 4 2 2 2 3 2 4" xfId="29329"/>
    <cellStyle name="Entrada 4 2 2 2 3 2 5" xfId="33126"/>
    <cellStyle name="Entrada 4 2 2 2 3 2 6" xfId="36801"/>
    <cellStyle name="Entrada 4 2 2 2 3 2 7" xfId="39527"/>
    <cellStyle name="Entrada 4 2 2 2 3 2 8" xfId="41161"/>
    <cellStyle name="Entrada 4 2 2 2 3 3" xfId="12894"/>
    <cellStyle name="Entrada 4 2 2 2 3 4" xfId="19893"/>
    <cellStyle name="Entrada 4 2 2 2 3 5" xfId="24389"/>
    <cellStyle name="Entrada 4 2 2 2 3 6" xfId="23122"/>
    <cellStyle name="Entrada 4 2 2 2 3 7" xfId="21220"/>
    <cellStyle name="Entrada 4 2 2 2 3 8" xfId="33528"/>
    <cellStyle name="Entrada 4 2 2 2 3 9" xfId="37196"/>
    <cellStyle name="Entrada 4 2 2 2 4" xfId="4239"/>
    <cellStyle name="Entrada 4 2 2 2 4 2" xfId="6082"/>
    <cellStyle name="Entrada 4 2 2 2 4 2 2" xfId="15236"/>
    <cellStyle name="Entrada 4 2 2 2 4 2 3" xfId="22232"/>
    <cellStyle name="Entrada 4 2 2 2 4 2 4" xfId="25218"/>
    <cellStyle name="Entrada 4 2 2 2 4 2 5" xfId="33127"/>
    <cellStyle name="Entrada 4 2 2 2 4 2 6" xfId="36802"/>
    <cellStyle name="Entrada 4 2 2 2 4 2 7" xfId="39528"/>
    <cellStyle name="Entrada 4 2 2 2 4 2 8" xfId="41162"/>
    <cellStyle name="Entrada 4 2 2 2 4 3" xfId="13393"/>
    <cellStyle name="Entrada 4 2 2 2 4 4" xfId="20391"/>
    <cellStyle name="Entrada 4 2 2 2 4 5" xfId="21214"/>
    <cellStyle name="Entrada 4 2 2 2 4 6" xfId="25045"/>
    <cellStyle name="Entrada 4 2 2 2 4 7" xfId="23308"/>
    <cellStyle name="Entrada 4 2 2 2 4 8" xfId="33350"/>
    <cellStyle name="Entrada 4 2 2 2 4 9" xfId="37025"/>
    <cellStyle name="Entrada 4 2 2 2 5" xfId="3131"/>
    <cellStyle name="Entrada 4 2 2 2 5 2" xfId="6083"/>
    <cellStyle name="Entrada 4 2 2 2 5 2 2" xfId="15237"/>
    <cellStyle name="Entrada 4 2 2 2 5 2 3" xfId="22233"/>
    <cellStyle name="Entrada 4 2 2 2 5 2 4" xfId="24439"/>
    <cellStyle name="Entrada 4 2 2 2 5 2 5" xfId="33128"/>
    <cellStyle name="Entrada 4 2 2 2 5 2 6" xfId="36803"/>
    <cellStyle name="Entrada 4 2 2 2 5 2 7" xfId="39529"/>
    <cellStyle name="Entrada 4 2 2 2 5 2 8" xfId="41163"/>
    <cellStyle name="Entrada 4 2 2 2 5 3" xfId="12285"/>
    <cellStyle name="Entrada 4 2 2 2 5 4" xfId="19288"/>
    <cellStyle name="Entrada 4 2 2 2 5 5" xfId="22744"/>
    <cellStyle name="Entrada 4 2 2 2 5 6" xfId="24546"/>
    <cellStyle name="Entrada 4 2 2 2 5 7" xfId="29767"/>
    <cellStyle name="Entrada 4 2 2 2 5 8" xfId="31581"/>
    <cellStyle name="Entrada 4 2 2 2 5 9" xfId="35285"/>
    <cellStyle name="Entrada 4 2 2 2 6" xfId="3744"/>
    <cellStyle name="Entrada 4 2 2 2 6 2" xfId="6084"/>
    <cellStyle name="Entrada 4 2 2 2 6 2 2" xfId="15238"/>
    <cellStyle name="Entrada 4 2 2 2 6 2 3" xfId="22234"/>
    <cellStyle name="Entrada 4 2 2 2 6 2 4" xfId="24440"/>
    <cellStyle name="Entrada 4 2 2 2 6 2 5" xfId="33129"/>
    <cellStyle name="Entrada 4 2 2 2 6 2 6" xfId="36804"/>
    <cellStyle name="Entrada 4 2 2 2 6 2 7" xfId="39530"/>
    <cellStyle name="Entrada 4 2 2 2 6 2 8" xfId="41164"/>
    <cellStyle name="Entrada 4 2 2 2 6 3" xfId="12898"/>
    <cellStyle name="Entrada 4 2 2 2 6 4" xfId="19897"/>
    <cellStyle name="Entrada 4 2 2 2 6 5" xfId="17678"/>
    <cellStyle name="Entrada 4 2 2 2 6 6" xfId="28125"/>
    <cellStyle name="Entrada 4 2 2 2 6 7" xfId="26018"/>
    <cellStyle name="Entrada 4 2 2 2 6 8" xfId="31887"/>
    <cellStyle name="Entrada 4 2 2 2 6 9" xfId="31214"/>
    <cellStyle name="Entrada 4 2 2 2 7" xfId="6079"/>
    <cellStyle name="Entrada 4 2 2 2 7 2" xfId="15233"/>
    <cellStyle name="Entrada 4 2 2 2 7 3" xfId="22229"/>
    <cellStyle name="Entrada 4 2 2 2 7 4" xfId="29327"/>
    <cellStyle name="Entrada 4 2 2 2 7 5" xfId="33124"/>
    <cellStyle name="Entrada 4 2 2 2 7 6" xfId="36799"/>
    <cellStyle name="Entrada 4 2 2 2 7 7" xfId="39525"/>
    <cellStyle name="Entrada 4 2 2 2 7 8" xfId="41159"/>
    <cellStyle name="Entrada 4 2 2 2 8" xfId="10987"/>
    <cellStyle name="Entrada 4 2 2 2 9" xfId="15532"/>
    <cellStyle name="Entrada 4 2 2 3" xfId="2265"/>
    <cellStyle name="Entrada 4 2 2 3 10" xfId="17121"/>
    <cellStyle name="Entrada 4 2 2 3 11" xfId="25205"/>
    <cellStyle name="Entrada 4 2 2 3 12" xfId="30197"/>
    <cellStyle name="Entrada 4 2 2 3 13" xfId="34173"/>
    <cellStyle name="Entrada 4 2 2 3 14" xfId="37735"/>
    <cellStyle name="Entrada 4 2 2 3 2" xfId="2665"/>
    <cellStyle name="Entrada 4 2 2 3 2 2" xfId="6086"/>
    <cellStyle name="Entrada 4 2 2 3 2 2 2" xfId="15240"/>
    <cellStyle name="Entrada 4 2 2 3 2 2 3" xfId="22236"/>
    <cellStyle name="Entrada 4 2 2 3 2 2 4" xfId="9624"/>
    <cellStyle name="Entrada 4 2 2 3 2 2 5" xfId="33131"/>
    <cellStyle name="Entrada 4 2 2 3 2 2 6" xfId="36806"/>
    <cellStyle name="Entrada 4 2 2 3 2 2 7" xfId="39532"/>
    <cellStyle name="Entrada 4 2 2 3 2 2 8" xfId="41166"/>
    <cellStyle name="Entrada 4 2 2 3 2 3" xfId="11819"/>
    <cellStyle name="Entrada 4 2 2 3 2 4" xfId="18822"/>
    <cellStyle name="Entrada 4 2 2 3 2 5" xfId="24617"/>
    <cellStyle name="Entrada 4 2 2 3 2 6" xfId="17123"/>
    <cellStyle name="Entrada 4 2 2 3 2 7" xfId="30000"/>
    <cellStyle name="Entrada 4 2 2 3 2 8" xfId="33977"/>
    <cellStyle name="Entrada 4 2 2 3 2 9" xfId="37539"/>
    <cellStyle name="Entrada 4 2 2 3 3" xfId="3947"/>
    <cellStyle name="Entrada 4 2 2 3 3 2" xfId="6087"/>
    <cellStyle name="Entrada 4 2 2 3 3 2 2" xfId="15241"/>
    <cellStyle name="Entrada 4 2 2 3 3 2 3" xfId="22237"/>
    <cellStyle name="Entrada 4 2 2 3 3 2 4" xfId="17373"/>
    <cellStyle name="Entrada 4 2 2 3 3 2 5" xfId="33132"/>
    <cellStyle name="Entrada 4 2 2 3 3 2 6" xfId="36807"/>
    <cellStyle name="Entrada 4 2 2 3 3 2 7" xfId="39533"/>
    <cellStyle name="Entrada 4 2 2 3 3 2 8" xfId="41167"/>
    <cellStyle name="Entrada 4 2 2 3 3 3" xfId="13101"/>
    <cellStyle name="Entrada 4 2 2 3 3 4" xfId="20099"/>
    <cellStyle name="Entrada 4 2 2 3 3 5" xfId="17677"/>
    <cellStyle name="Entrada 4 2 2 3 3 6" xfId="29200"/>
    <cellStyle name="Entrada 4 2 2 3 3 7" xfId="25125"/>
    <cellStyle name="Entrada 4 2 2 3 3 8" xfId="33450"/>
    <cellStyle name="Entrada 4 2 2 3 3 9" xfId="37124"/>
    <cellStyle name="Entrada 4 2 2 3 4" xfId="4385"/>
    <cellStyle name="Entrada 4 2 2 3 4 2" xfId="6088"/>
    <cellStyle name="Entrada 4 2 2 3 4 2 2" xfId="15242"/>
    <cellStyle name="Entrada 4 2 2 3 4 2 3" xfId="22238"/>
    <cellStyle name="Entrada 4 2 2 3 4 2 4" xfId="29333"/>
    <cellStyle name="Entrada 4 2 2 3 4 2 5" xfId="33133"/>
    <cellStyle name="Entrada 4 2 2 3 4 2 6" xfId="36808"/>
    <cellStyle name="Entrada 4 2 2 3 4 2 7" xfId="39534"/>
    <cellStyle name="Entrada 4 2 2 3 4 2 8" xfId="41168"/>
    <cellStyle name="Entrada 4 2 2 3 4 3" xfId="13539"/>
    <cellStyle name="Entrada 4 2 2 3 4 4" xfId="20537"/>
    <cellStyle name="Entrada 4 2 2 3 4 5" xfId="27642"/>
    <cellStyle name="Entrada 4 2 2 3 4 6" xfId="17444"/>
    <cellStyle name="Entrada 4 2 2 3 4 7" xfId="9411"/>
    <cellStyle name="Entrada 4 2 2 3 4 8" xfId="31737"/>
    <cellStyle name="Entrada 4 2 2 3 4 9" xfId="35417"/>
    <cellStyle name="Entrada 4 2 2 3 5" xfId="4639"/>
    <cellStyle name="Entrada 4 2 2 3 5 2" xfId="6089"/>
    <cellStyle name="Entrada 4 2 2 3 5 2 2" xfId="15243"/>
    <cellStyle name="Entrada 4 2 2 3 5 2 3" xfId="22239"/>
    <cellStyle name="Entrada 4 2 2 3 5 2 4" xfId="29331"/>
    <cellStyle name="Entrada 4 2 2 3 5 2 5" xfId="33134"/>
    <cellStyle name="Entrada 4 2 2 3 5 2 6" xfId="36809"/>
    <cellStyle name="Entrada 4 2 2 3 5 2 7" xfId="39535"/>
    <cellStyle name="Entrada 4 2 2 3 5 2 8" xfId="41169"/>
    <cellStyle name="Entrada 4 2 2 3 5 3" xfId="13793"/>
    <cellStyle name="Entrada 4 2 2 3 5 4" xfId="20791"/>
    <cellStyle name="Entrada 4 2 2 3 5 5" xfId="24251"/>
    <cellStyle name="Entrada 4 2 2 3 5 6" xfId="29445"/>
    <cellStyle name="Entrada 4 2 2 3 5 7" xfId="25875"/>
    <cellStyle name="Entrada 4 2 2 3 5 8" xfId="32198"/>
    <cellStyle name="Entrada 4 2 2 3 5 9" xfId="35873"/>
    <cellStyle name="Entrada 4 2 2 3 6" xfId="4885"/>
    <cellStyle name="Entrada 4 2 2 3 6 2" xfId="6090"/>
    <cellStyle name="Entrada 4 2 2 3 6 2 2" xfId="15244"/>
    <cellStyle name="Entrada 4 2 2 3 6 2 3" xfId="22240"/>
    <cellStyle name="Entrada 4 2 2 3 6 2 4" xfId="24416"/>
    <cellStyle name="Entrada 4 2 2 3 6 2 5" xfId="33135"/>
    <cellStyle name="Entrada 4 2 2 3 6 2 6" xfId="36810"/>
    <cellStyle name="Entrada 4 2 2 3 6 2 7" xfId="39536"/>
    <cellStyle name="Entrada 4 2 2 3 6 2 8" xfId="41170"/>
    <cellStyle name="Entrada 4 2 2 3 6 3" xfId="14039"/>
    <cellStyle name="Entrada 4 2 2 3 6 4" xfId="21037"/>
    <cellStyle name="Entrada 4 2 2 3 6 5" xfId="22782"/>
    <cellStyle name="Entrada 4 2 2 3 6 6" xfId="29453"/>
    <cellStyle name="Entrada 4 2 2 3 6 7" xfId="31931"/>
    <cellStyle name="Entrada 4 2 2 3 6 8" xfId="35609"/>
    <cellStyle name="Entrada 4 2 2 3 6 9" xfId="38520"/>
    <cellStyle name="Entrada 4 2 2 3 7" xfId="6085"/>
    <cellStyle name="Entrada 4 2 2 3 7 2" xfId="15239"/>
    <cellStyle name="Entrada 4 2 2 3 7 3" xfId="22235"/>
    <cellStyle name="Entrada 4 2 2 3 7 4" xfId="29332"/>
    <cellStyle name="Entrada 4 2 2 3 7 5" xfId="33130"/>
    <cellStyle name="Entrada 4 2 2 3 7 6" xfId="36805"/>
    <cellStyle name="Entrada 4 2 2 3 7 7" xfId="39531"/>
    <cellStyle name="Entrada 4 2 2 3 7 8" xfId="41165"/>
    <cellStyle name="Entrada 4 2 2 3 8" xfId="11419"/>
    <cellStyle name="Entrada 4 2 2 3 9" xfId="18422"/>
    <cellStyle name="Entrada 4 2 2 4" xfId="1776"/>
    <cellStyle name="Entrada 4 2 2 4 10" xfId="23475"/>
    <cellStyle name="Entrada 4 2 2 4 11" xfId="25998"/>
    <cellStyle name="Entrada 4 2 2 4 12" xfId="26532"/>
    <cellStyle name="Entrada 4 2 2 4 13" xfId="31389"/>
    <cellStyle name="Entrada 4 2 2 4 14" xfId="35140"/>
    <cellStyle name="Entrada 4 2 2 4 2" xfId="2540"/>
    <cellStyle name="Entrada 4 2 2 4 2 2" xfId="6092"/>
    <cellStyle name="Entrada 4 2 2 4 2 2 2" xfId="15246"/>
    <cellStyle name="Entrada 4 2 2 4 2 2 3" xfId="22242"/>
    <cellStyle name="Entrada 4 2 2 4 2 2 4" xfId="24437"/>
    <cellStyle name="Entrada 4 2 2 4 2 2 5" xfId="33137"/>
    <cellStyle name="Entrada 4 2 2 4 2 2 6" xfId="36812"/>
    <cellStyle name="Entrada 4 2 2 4 2 2 7" xfId="39538"/>
    <cellStyle name="Entrada 4 2 2 4 2 2 8" xfId="41172"/>
    <cellStyle name="Entrada 4 2 2 4 2 3" xfId="11694"/>
    <cellStyle name="Entrada 4 2 2 4 2 4" xfId="18697"/>
    <cellStyle name="Entrada 4 2 2 4 2 5" xfId="22594"/>
    <cellStyle name="Entrada 4 2 2 4 2 6" xfId="23240"/>
    <cellStyle name="Entrada 4 2 2 4 2 7" xfId="30062"/>
    <cellStyle name="Entrada 4 2 2 4 2 8" xfId="34039"/>
    <cellStyle name="Entrada 4 2 2 4 2 9" xfId="37601"/>
    <cellStyle name="Entrada 4 2 2 4 3" xfId="3702"/>
    <cellStyle name="Entrada 4 2 2 4 3 2" xfId="6093"/>
    <cellStyle name="Entrada 4 2 2 4 3 2 2" xfId="15247"/>
    <cellStyle name="Entrada 4 2 2 4 3 2 3" xfId="22243"/>
    <cellStyle name="Entrada 4 2 2 4 3 2 4" xfId="24417"/>
    <cellStyle name="Entrada 4 2 2 4 3 2 5" xfId="33138"/>
    <cellStyle name="Entrada 4 2 2 4 3 2 6" xfId="36813"/>
    <cellStyle name="Entrada 4 2 2 4 3 2 7" xfId="39539"/>
    <cellStyle name="Entrada 4 2 2 4 3 2 8" xfId="41173"/>
    <cellStyle name="Entrada 4 2 2 4 3 3" xfId="12856"/>
    <cellStyle name="Entrada 4 2 2 4 3 4" xfId="19855"/>
    <cellStyle name="Entrada 4 2 2 4 3 5" xfId="22569"/>
    <cellStyle name="Entrada 4 2 2 4 3 6" xfId="29183"/>
    <cellStyle name="Entrada 4 2 2 4 3 7" xfId="29542"/>
    <cellStyle name="Entrada 4 2 2 4 3 8" xfId="33563"/>
    <cellStyle name="Entrada 4 2 2 4 3 9" xfId="37231"/>
    <cellStyle name="Entrada 4 2 2 4 4" xfId="4212"/>
    <cellStyle name="Entrada 4 2 2 4 4 2" xfId="6094"/>
    <cellStyle name="Entrada 4 2 2 4 4 2 2" xfId="15248"/>
    <cellStyle name="Entrada 4 2 2 4 4 2 3" xfId="22244"/>
    <cellStyle name="Entrada 4 2 2 4 4 2 4" xfId="24438"/>
    <cellStyle name="Entrada 4 2 2 4 4 2 5" xfId="33139"/>
    <cellStyle name="Entrada 4 2 2 4 4 2 6" xfId="36814"/>
    <cellStyle name="Entrada 4 2 2 4 4 2 7" xfId="39540"/>
    <cellStyle name="Entrada 4 2 2 4 4 2 8" xfId="41174"/>
    <cellStyle name="Entrada 4 2 2 4 4 3" xfId="13366"/>
    <cellStyle name="Entrada 4 2 2 4 4 4" xfId="20364"/>
    <cellStyle name="Entrada 4 2 2 4 4 5" xfId="9357"/>
    <cellStyle name="Entrada 4 2 2 4 4 6" xfId="25049"/>
    <cellStyle name="Entrada 4 2 2 4 4 7" xfId="27265"/>
    <cellStyle name="Entrada 4 2 2 4 4 8" xfId="17904"/>
    <cellStyle name="Entrada 4 2 2 4 4 9" xfId="31037"/>
    <cellStyle name="Entrada 4 2 2 4 5" xfId="3122"/>
    <cellStyle name="Entrada 4 2 2 4 5 2" xfId="6095"/>
    <cellStyle name="Entrada 4 2 2 4 5 2 2" xfId="15249"/>
    <cellStyle name="Entrada 4 2 2 4 5 2 3" xfId="22245"/>
    <cellStyle name="Entrada 4 2 2 4 5 2 4" xfId="17370"/>
    <cellStyle name="Entrada 4 2 2 4 5 2 5" xfId="33140"/>
    <cellStyle name="Entrada 4 2 2 4 5 2 6" xfId="36815"/>
    <cellStyle name="Entrada 4 2 2 4 5 2 7" xfId="39541"/>
    <cellStyle name="Entrada 4 2 2 4 5 2 8" xfId="41175"/>
    <cellStyle name="Entrada 4 2 2 4 5 3" xfId="12276"/>
    <cellStyle name="Entrada 4 2 2 4 5 4" xfId="19279"/>
    <cellStyle name="Entrada 4 2 2 4 5 5" xfId="28262"/>
    <cellStyle name="Entrada 4 2 2 4 5 6" xfId="21353"/>
    <cellStyle name="Entrada 4 2 2 4 5 7" xfId="28039"/>
    <cellStyle name="Entrada 4 2 2 4 5 8" xfId="25108"/>
    <cellStyle name="Entrada 4 2 2 4 5 9" xfId="28647"/>
    <cellStyle name="Entrada 4 2 2 4 6" xfId="4310"/>
    <cellStyle name="Entrada 4 2 2 4 6 2" xfId="6096"/>
    <cellStyle name="Entrada 4 2 2 4 6 2 2" xfId="15250"/>
    <cellStyle name="Entrada 4 2 2 4 6 2 3" xfId="22246"/>
    <cellStyle name="Entrada 4 2 2 4 6 2 4" xfId="9957"/>
    <cellStyle name="Entrada 4 2 2 4 6 2 5" xfId="33141"/>
    <cellStyle name="Entrada 4 2 2 4 6 2 6" xfId="36816"/>
    <cellStyle name="Entrada 4 2 2 4 6 2 7" xfId="39542"/>
    <cellStyle name="Entrada 4 2 2 4 6 2 8" xfId="41176"/>
    <cellStyle name="Entrada 4 2 2 4 6 3" xfId="13464"/>
    <cellStyle name="Entrada 4 2 2 4 6 4" xfId="20462"/>
    <cellStyle name="Entrada 4 2 2 4 6 5" xfId="27677"/>
    <cellStyle name="Entrada 4 2 2 4 6 6" xfId="28843"/>
    <cellStyle name="Entrada 4 2 2 4 6 7" xfId="25592"/>
    <cellStyle name="Entrada 4 2 2 4 6 8" xfId="29699"/>
    <cellStyle name="Entrada 4 2 2 4 6 9" xfId="33674"/>
    <cellStyle name="Entrada 4 2 2 4 7" xfId="6091"/>
    <cellStyle name="Entrada 4 2 2 4 7 2" xfId="15245"/>
    <cellStyle name="Entrada 4 2 2 4 7 3" xfId="22241"/>
    <cellStyle name="Entrada 4 2 2 4 7 4" xfId="10720"/>
    <cellStyle name="Entrada 4 2 2 4 7 5" xfId="33136"/>
    <cellStyle name="Entrada 4 2 2 4 7 6" xfId="36811"/>
    <cellStyle name="Entrada 4 2 2 4 7 7" xfId="39537"/>
    <cellStyle name="Entrada 4 2 2 4 7 8" xfId="41171"/>
    <cellStyle name="Entrada 4 2 2 4 8" xfId="10930"/>
    <cellStyle name="Entrada 4 2 2 4 9" xfId="9237"/>
    <cellStyle name="Entrada 4 2 2 5" xfId="2342"/>
    <cellStyle name="Entrada 4 2 2 5 10" xfId="22512"/>
    <cellStyle name="Entrada 4 2 2 5 11" xfId="20035"/>
    <cellStyle name="Entrada 4 2 2 5 12" xfId="30159"/>
    <cellStyle name="Entrada 4 2 2 5 13" xfId="31072"/>
    <cellStyle name="Entrada 4 2 2 5 14" xfId="34959"/>
    <cellStyle name="Entrada 4 2 2 5 2" xfId="2742"/>
    <cellStyle name="Entrada 4 2 2 5 2 2" xfId="6098"/>
    <cellStyle name="Entrada 4 2 2 5 2 2 2" xfId="15252"/>
    <cellStyle name="Entrada 4 2 2 5 2 2 3" xfId="22248"/>
    <cellStyle name="Entrada 4 2 2 5 2 2 4" xfId="17758"/>
    <cellStyle name="Entrada 4 2 2 5 2 2 5" xfId="33143"/>
    <cellStyle name="Entrada 4 2 2 5 2 2 6" xfId="36818"/>
    <cellStyle name="Entrada 4 2 2 5 2 2 7" xfId="39544"/>
    <cellStyle name="Entrada 4 2 2 5 2 2 8" xfId="41178"/>
    <cellStyle name="Entrada 4 2 2 5 2 3" xfId="11896"/>
    <cellStyle name="Entrada 4 2 2 5 2 4" xfId="18899"/>
    <cellStyle name="Entrada 4 2 2 5 2 5" xfId="23349"/>
    <cellStyle name="Entrada 4 2 2 5 2 6" xfId="26330"/>
    <cellStyle name="Entrada 4 2 2 5 2 7" xfId="17392"/>
    <cellStyle name="Entrada 4 2 2 5 2 8" xfId="31529"/>
    <cellStyle name="Entrada 4 2 2 5 2 9" xfId="35239"/>
    <cellStyle name="Entrada 4 2 2 5 3" xfId="4024"/>
    <cellStyle name="Entrada 4 2 2 5 3 2" xfId="6099"/>
    <cellStyle name="Entrada 4 2 2 5 3 2 2" xfId="15253"/>
    <cellStyle name="Entrada 4 2 2 5 3 2 3" xfId="22249"/>
    <cellStyle name="Entrada 4 2 2 5 3 2 4" xfId="29339"/>
    <cellStyle name="Entrada 4 2 2 5 3 2 5" xfId="33144"/>
    <cellStyle name="Entrada 4 2 2 5 3 2 6" xfId="36819"/>
    <cellStyle name="Entrada 4 2 2 5 3 2 7" xfId="39545"/>
    <cellStyle name="Entrada 4 2 2 5 3 2 8" xfId="41179"/>
    <cellStyle name="Entrada 4 2 2 5 3 3" xfId="13178"/>
    <cellStyle name="Entrada 4 2 2 5 3 4" xfId="20176"/>
    <cellStyle name="Entrada 4 2 2 5 3 5" xfId="24388"/>
    <cellStyle name="Entrada 4 2 2 5 3 6" xfId="18248"/>
    <cellStyle name="Entrada 4 2 2 5 3 7" xfId="22873"/>
    <cellStyle name="Entrada 4 2 2 5 3 8" xfId="31679"/>
    <cellStyle name="Entrada 4 2 2 5 3 9" xfId="35359"/>
    <cellStyle name="Entrada 4 2 2 5 4" xfId="4462"/>
    <cellStyle name="Entrada 4 2 2 5 4 2" xfId="6100"/>
    <cellStyle name="Entrada 4 2 2 5 4 2 2" xfId="15254"/>
    <cellStyle name="Entrada 4 2 2 5 4 2 3" xfId="22250"/>
    <cellStyle name="Entrada 4 2 2 5 4 2 4" xfId="24185"/>
    <cellStyle name="Entrada 4 2 2 5 4 2 5" xfId="33145"/>
    <cellStyle name="Entrada 4 2 2 5 4 2 6" xfId="36820"/>
    <cellStyle name="Entrada 4 2 2 5 4 2 7" xfId="39546"/>
    <cellStyle name="Entrada 4 2 2 5 4 2 8" xfId="41180"/>
    <cellStyle name="Entrada 4 2 2 5 4 3" xfId="13616"/>
    <cellStyle name="Entrada 4 2 2 5 4 4" xfId="20614"/>
    <cellStyle name="Entrada 4 2 2 5 4 5" xfId="27604"/>
    <cellStyle name="Entrada 4 2 2 5 4 6" xfId="28852"/>
    <cellStyle name="Entrada 4 2 2 5 4 7" xfId="28008"/>
    <cellStyle name="Entrada 4 2 2 5 4 8" xfId="29042"/>
    <cellStyle name="Entrada 4 2 2 5 4 9" xfId="25754"/>
    <cellStyle name="Entrada 4 2 2 5 5" xfId="4716"/>
    <cellStyle name="Entrada 4 2 2 5 5 2" xfId="6101"/>
    <cellStyle name="Entrada 4 2 2 5 5 2 2" xfId="15255"/>
    <cellStyle name="Entrada 4 2 2 5 5 2 3" xfId="22251"/>
    <cellStyle name="Entrada 4 2 2 5 5 2 4" xfId="17074"/>
    <cellStyle name="Entrada 4 2 2 5 5 2 5" xfId="33146"/>
    <cellStyle name="Entrada 4 2 2 5 5 2 6" xfId="36821"/>
    <cellStyle name="Entrada 4 2 2 5 5 2 7" xfId="39547"/>
    <cellStyle name="Entrada 4 2 2 5 5 2 8" xfId="41181"/>
    <cellStyle name="Entrada 4 2 2 5 5 3" xfId="13870"/>
    <cellStyle name="Entrada 4 2 2 5 5 4" xfId="20868"/>
    <cellStyle name="Entrada 4 2 2 5 5 5" xfId="27479"/>
    <cellStyle name="Entrada 4 2 2 5 5 6" xfId="24093"/>
    <cellStyle name="Entrada 4 2 2 5 5 7" xfId="28214"/>
    <cellStyle name="Entrada 4 2 2 5 5 8" xfId="15513"/>
    <cellStyle name="Entrada 4 2 2 5 5 9" xfId="31245"/>
    <cellStyle name="Entrada 4 2 2 5 6" xfId="4962"/>
    <cellStyle name="Entrada 4 2 2 5 6 2" xfId="6102"/>
    <cellStyle name="Entrada 4 2 2 5 6 2 2" xfId="15256"/>
    <cellStyle name="Entrada 4 2 2 5 6 2 3" xfId="22252"/>
    <cellStyle name="Entrada 4 2 2 5 6 2 4" xfId="28928"/>
    <cellStyle name="Entrada 4 2 2 5 6 2 5" xfId="33147"/>
    <cellStyle name="Entrada 4 2 2 5 6 2 6" xfId="36822"/>
    <cellStyle name="Entrada 4 2 2 5 6 2 7" xfId="39548"/>
    <cellStyle name="Entrada 4 2 2 5 6 2 8" xfId="41182"/>
    <cellStyle name="Entrada 4 2 2 5 6 3" xfId="14116"/>
    <cellStyle name="Entrada 4 2 2 5 6 4" xfId="21114"/>
    <cellStyle name="Entrada 4 2 2 5 6 5" xfId="27358"/>
    <cellStyle name="Entrada 4 2 2 5 6 6" xfId="28621"/>
    <cellStyle name="Entrada 4 2 2 5 6 7" xfId="32008"/>
    <cellStyle name="Entrada 4 2 2 5 6 8" xfId="35686"/>
    <cellStyle name="Entrada 4 2 2 5 6 9" xfId="38597"/>
    <cellStyle name="Entrada 4 2 2 5 7" xfId="6097"/>
    <cellStyle name="Entrada 4 2 2 5 7 2" xfId="15251"/>
    <cellStyle name="Entrada 4 2 2 5 7 3" xfId="22247"/>
    <cellStyle name="Entrada 4 2 2 5 7 4" xfId="29338"/>
    <cellStyle name="Entrada 4 2 2 5 7 5" xfId="33142"/>
    <cellStyle name="Entrada 4 2 2 5 7 6" xfId="36817"/>
    <cellStyle name="Entrada 4 2 2 5 7 7" xfId="39543"/>
    <cellStyle name="Entrada 4 2 2 5 7 8" xfId="41177"/>
    <cellStyle name="Entrada 4 2 2 5 8" xfId="11496"/>
    <cellStyle name="Entrada 4 2 2 5 9" xfId="18499"/>
    <cellStyle name="Entrada 4 2 2 6" xfId="1636"/>
    <cellStyle name="Entrada 4 2 2 6 10" xfId="15474"/>
    <cellStyle name="Entrada 4 2 2 6 11" xfId="25740"/>
    <cellStyle name="Entrada 4 2 2 6 12" xfId="9633"/>
    <cellStyle name="Entrada 4 2 2 6 13" xfId="34941"/>
    <cellStyle name="Entrada 4 2 2 6 2" xfId="3292"/>
    <cellStyle name="Entrada 4 2 2 6 2 2" xfId="6104"/>
    <cellStyle name="Entrada 4 2 2 6 2 2 2" xfId="15258"/>
    <cellStyle name="Entrada 4 2 2 6 2 2 3" xfId="22254"/>
    <cellStyle name="Entrada 4 2 2 6 2 2 4" xfId="29340"/>
    <cellStyle name="Entrada 4 2 2 6 2 2 5" xfId="33149"/>
    <cellStyle name="Entrada 4 2 2 6 2 2 6" xfId="36824"/>
    <cellStyle name="Entrada 4 2 2 6 2 2 7" xfId="39550"/>
    <cellStyle name="Entrada 4 2 2 6 2 2 8" xfId="41184"/>
    <cellStyle name="Entrada 4 2 2 6 2 3" xfId="12446"/>
    <cellStyle name="Entrada 4 2 2 6 2 4" xfId="19448"/>
    <cellStyle name="Entrada 4 2 2 6 2 5" xfId="28181"/>
    <cellStyle name="Entrada 4 2 2 6 2 6" xfId="17874"/>
    <cellStyle name="Entrada 4 2 2 6 2 7" xfId="29703"/>
    <cellStyle name="Entrada 4 2 2 6 2 8" xfId="33681"/>
    <cellStyle name="Entrada 4 2 2 6 2 9" xfId="37269"/>
    <cellStyle name="Entrada 4 2 2 6 3" xfId="2897"/>
    <cellStyle name="Entrada 4 2 2 6 3 2" xfId="6105"/>
    <cellStyle name="Entrada 4 2 2 6 3 2 2" xfId="15259"/>
    <cellStyle name="Entrada 4 2 2 6 3 2 3" xfId="22255"/>
    <cellStyle name="Entrada 4 2 2 6 3 2 4" xfId="29337"/>
    <cellStyle name="Entrada 4 2 2 6 3 2 5" xfId="33150"/>
    <cellStyle name="Entrada 4 2 2 6 3 2 6" xfId="36825"/>
    <cellStyle name="Entrada 4 2 2 6 3 2 7" xfId="39551"/>
    <cellStyle name="Entrada 4 2 2 6 3 2 8" xfId="41185"/>
    <cellStyle name="Entrada 4 2 2 6 3 3" xfId="12051"/>
    <cellStyle name="Entrada 4 2 2 6 3 4" xfId="19054"/>
    <cellStyle name="Entrada 4 2 2 6 3 5" xfId="28340"/>
    <cellStyle name="Entrada 4 2 2 6 3 6" xfId="24011"/>
    <cellStyle name="Entrada 4 2 2 6 3 7" xfId="29885"/>
    <cellStyle name="Entrada 4 2 2 6 3 8" xfId="33862"/>
    <cellStyle name="Entrada 4 2 2 6 3 9" xfId="37424"/>
    <cellStyle name="Entrada 4 2 2 6 4" xfId="4247"/>
    <cellStyle name="Entrada 4 2 2 6 4 2" xfId="6106"/>
    <cellStyle name="Entrada 4 2 2 6 4 2 2" xfId="15260"/>
    <cellStyle name="Entrada 4 2 2 6 4 2 3" xfId="22256"/>
    <cellStyle name="Entrada 4 2 2 6 4 2 4" xfId="22693"/>
    <cellStyle name="Entrada 4 2 2 6 4 2 5" xfId="33151"/>
    <cellStyle name="Entrada 4 2 2 6 4 2 6" xfId="36826"/>
    <cellStyle name="Entrada 4 2 2 6 4 2 7" xfId="39552"/>
    <cellStyle name="Entrada 4 2 2 6 4 2 8" xfId="41186"/>
    <cellStyle name="Entrada 4 2 2 6 4 3" xfId="13401"/>
    <cellStyle name="Entrada 4 2 2 6 4 4" xfId="20399"/>
    <cellStyle name="Entrada 4 2 2 6 4 5" xfId="17620"/>
    <cellStyle name="Entrada 4 2 2 6 4 6" xfId="9518"/>
    <cellStyle name="Entrada 4 2 2 6 4 7" xfId="24607"/>
    <cellStyle name="Entrada 4 2 2 6 4 8" xfId="31231"/>
    <cellStyle name="Entrada 4 2 2 6 4 9" xfId="31269"/>
    <cellStyle name="Entrada 4 2 2 6 5" xfId="2963"/>
    <cellStyle name="Entrada 4 2 2 6 5 2" xfId="6107"/>
    <cellStyle name="Entrada 4 2 2 6 5 2 2" xfId="15261"/>
    <cellStyle name="Entrada 4 2 2 6 5 2 3" xfId="22257"/>
    <cellStyle name="Entrada 4 2 2 6 5 2 4" xfId="23391"/>
    <cellStyle name="Entrada 4 2 2 6 5 2 5" xfId="33152"/>
    <cellStyle name="Entrada 4 2 2 6 5 2 6" xfId="36827"/>
    <cellStyle name="Entrada 4 2 2 6 5 2 7" xfId="39553"/>
    <cellStyle name="Entrada 4 2 2 6 5 2 8" xfId="41187"/>
    <cellStyle name="Entrada 4 2 2 6 5 3" xfId="12117"/>
    <cellStyle name="Entrada 4 2 2 6 5 4" xfId="19120"/>
    <cellStyle name="Entrada 4 2 2 6 5 5" xfId="24675"/>
    <cellStyle name="Entrada 4 2 2 6 5 6" xfId="22947"/>
    <cellStyle name="Entrada 4 2 2 6 5 7" xfId="26495"/>
    <cellStyle name="Entrada 4 2 2 6 5 8" xfId="29653"/>
    <cellStyle name="Entrada 4 2 2 6 5 9" xfId="32100"/>
    <cellStyle name="Entrada 4 2 2 6 6" xfId="6103"/>
    <cellStyle name="Entrada 4 2 2 6 6 2" xfId="15257"/>
    <cellStyle name="Entrada 4 2 2 6 6 3" xfId="22253"/>
    <cellStyle name="Entrada 4 2 2 6 6 4" xfId="29469"/>
    <cellStyle name="Entrada 4 2 2 6 6 5" xfId="33148"/>
    <cellStyle name="Entrada 4 2 2 6 6 6" xfId="36823"/>
    <cellStyle name="Entrada 4 2 2 6 6 7" xfId="39549"/>
    <cellStyle name="Entrada 4 2 2 6 6 8" xfId="41183"/>
    <cellStyle name="Entrada 4 2 2 6 7" xfId="10790"/>
    <cellStyle name="Entrada 4 2 2 6 8" xfId="9869"/>
    <cellStyle name="Entrada 4 2 2 6 9" xfId="28684"/>
    <cellStyle name="Entrada 4 2 2 7" xfId="2464"/>
    <cellStyle name="Entrada 4 2 2 7 2" xfId="6108"/>
    <cellStyle name="Entrada 4 2 2 7 2 2" xfId="15262"/>
    <cellStyle name="Entrada 4 2 2 7 2 3" xfId="22258"/>
    <cellStyle name="Entrada 4 2 2 7 2 4" xfId="29341"/>
    <cellStyle name="Entrada 4 2 2 7 2 5" xfId="33153"/>
    <cellStyle name="Entrada 4 2 2 7 2 6" xfId="36828"/>
    <cellStyle name="Entrada 4 2 2 7 2 7" xfId="39554"/>
    <cellStyle name="Entrada 4 2 2 7 2 8" xfId="41188"/>
    <cellStyle name="Entrada 4 2 2 7 3" xfId="11618"/>
    <cellStyle name="Entrada 4 2 2 7 4" xfId="18621"/>
    <cellStyle name="Entrada 4 2 2 7 5" xfId="19563"/>
    <cellStyle name="Entrada 4 2 2 7 6" xfId="26202"/>
    <cellStyle name="Entrada 4 2 2 7 7" xfId="23214"/>
    <cellStyle name="Entrada 4 2 2 7 8" xfId="34076"/>
    <cellStyle name="Entrada 4 2 2 7 9" xfId="37638"/>
    <cellStyle name="Entrada 4 2 2 8" xfId="2943"/>
    <cellStyle name="Entrada 4 2 2 8 2" xfId="6109"/>
    <cellStyle name="Entrada 4 2 2 8 2 2" xfId="15263"/>
    <cellStyle name="Entrada 4 2 2 8 2 3" xfId="22259"/>
    <cellStyle name="Entrada 4 2 2 8 2 4" xfId="29470"/>
    <cellStyle name="Entrada 4 2 2 8 2 5" xfId="33154"/>
    <cellStyle name="Entrada 4 2 2 8 2 6" xfId="36829"/>
    <cellStyle name="Entrada 4 2 2 8 2 7" xfId="39555"/>
    <cellStyle name="Entrada 4 2 2 8 2 8" xfId="41189"/>
    <cellStyle name="Entrada 4 2 2 8 3" xfId="12097"/>
    <cellStyle name="Entrada 4 2 2 8 4" xfId="19100"/>
    <cellStyle name="Entrada 4 2 2 8 5" xfId="17435"/>
    <cellStyle name="Entrada 4 2 2 8 6" xfId="23239"/>
    <cellStyle name="Entrada 4 2 2 8 7" xfId="29855"/>
    <cellStyle name="Entrada 4 2 2 8 8" xfId="31556"/>
    <cellStyle name="Entrada 4 2 2 8 9" xfId="35265"/>
    <cellStyle name="Entrada 4 2 2 9" xfId="2866"/>
    <cellStyle name="Entrada 4 2 2 9 2" xfId="6110"/>
    <cellStyle name="Entrada 4 2 2 9 2 2" xfId="15264"/>
    <cellStyle name="Entrada 4 2 2 9 2 3" xfId="22260"/>
    <cellStyle name="Entrada 4 2 2 9 2 4" xfId="17757"/>
    <cellStyle name="Entrada 4 2 2 9 2 5" xfId="33155"/>
    <cellStyle name="Entrada 4 2 2 9 2 6" xfId="36830"/>
    <cellStyle name="Entrada 4 2 2 9 2 7" xfId="39556"/>
    <cellStyle name="Entrada 4 2 2 9 2 8" xfId="41190"/>
    <cellStyle name="Entrada 4 2 2 9 3" xfId="12020"/>
    <cellStyle name="Entrada 4 2 2 9 4" xfId="19023"/>
    <cellStyle name="Entrada 4 2 2 9 5" xfId="9490"/>
    <cellStyle name="Entrada 4 2 2 9 6" xfId="26365"/>
    <cellStyle name="Entrada 4 2 2 9 7" xfId="23211"/>
    <cellStyle name="Entrada 4 2 2 9 8" xfId="9531"/>
    <cellStyle name="Entrada 4 2 2 9 9" xfId="31810"/>
    <cellStyle name="Entrada 4 2 20" xfId="38445"/>
    <cellStyle name="Entrada 4 2 3" xfId="1834"/>
    <cellStyle name="Entrada 4 2 3 10" xfId="28585"/>
    <cellStyle name="Entrada 4 2 3 11" xfId="28468"/>
    <cellStyle name="Entrada 4 2 3 12" xfId="28539"/>
    <cellStyle name="Entrada 4 2 3 13" xfId="29384"/>
    <cellStyle name="Entrada 4 2 3 14" xfId="31240"/>
    <cellStyle name="Entrada 4 2 3 2" xfId="2559"/>
    <cellStyle name="Entrada 4 2 3 2 2" xfId="6112"/>
    <cellStyle name="Entrada 4 2 3 2 2 2" xfId="15266"/>
    <cellStyle name="Entrada 4 2 3 2 2 3" xfId="22262"/>
    <cellStyle name="Entrada 4 2 3 2 2 4" xfId="17451"/>
    <cellStyle name="Entrada 4 2 3 2 2 5" xfId="33157"/>
    <cellStyle name="Entrada 4 2 3 2 2 6" xfId="36832"/>
    <cellStyle name="Entrada 4 2 3 2 2 7" xfId="39558"/>
    <cellStyle name="Entrada 4 2 3 2 2 8" xfId="41192"/>
    <cellStyle name="Entrada 4 2 3 2 3" xfId="11713"/>
    <cellStyle name="Entrada 4 2 3 2 4" xfId="18716"/>
    <cellStyle name="Entrada 4 2 3 2 5" xfId="17122"/>
    <cellStyle name="Entrada 4 2 3 2 6" xfId="10702"/>
    <cellStyle name="Entrada 4 2 3 2 7" xfId="30053"/>
    <cellStyle name="Entrada 4 2 3 2 8" xfId="25780"/>
    <cellStyle name="Entrada 4 2 3 2 9" xfId="34972"/>
    <cellStyle name="Entrada 4 2 3 3" xfId="3741"/>
    <cellStyle name="Entrada 4 2 3 3 2" xfId="6113"/>
    <cellStyle name="Entrada 4 2 3 3 2 2" xfId="15267"/>
    <cellStyle name="Entrada 4 2 3 3 2 3" xfId="22263"/>
    <cellStyle name="Entrada 4 2 3 3 2 4" xfId="24178"/>
    <cellStyle name="Entrada 4 2 3 3 2 5" xfId="33158"/>
    <cellStyle name="Entrada 4 2 3 3 2 6" xfId="36833"/>
    <cellStyle name="Entrada 4 2 3 3 2 7" xfId="39559"/>
    <cellStyle name="Entrada 4 2 3 3 2 8" xfId="41193"/>
    <cellStyle name="Entrada 4 2 3 3 3" xfId="12895"/>
    <cellStyle name="Entrada 4 2 3 3 4" xfId="19894"/>
    <cellStyle name="Entrada 4 2 3 3 5" xfId="27959"/>
    <cellStyle name="Entrada 4 2 3 3 6" xfId="26575"/>
    <cellStyle name="Entrada 4 2 3 3 7" xfId="24829"/>
    <cellStyle name="Entrada 4 2 3 3 8" xfId="33543"/>
    <cellStyle name="Entrada 4 2 3 3 9" xfId="37211"/>
    <cellStyle name="Entrada 4 2 3 4" xfId="4240"/>
    <cellStyle name="Entrada 4 2 3 4 2" xfId="6114"/>
    <cellStyle name="Entrada 4 2 3 4 2 2" xfId="15268"/>
    <cellStyle name="Entrada 4 2 3 4 2 3" xfId="22264"/>
    <cellStyle name="Entrada 4 2 3 4 2 4" xfId="29343"/>
    <cellStyle name="Entrada 4 2 3 4 2 5" xfId="33159"/>
    <cellStyle name="Entrada 4 2 3 4 2 6" xfId="36834"/>
    <cellStyle name="Entrada 4 2 3 4 2 7" xfId="39560"/>
    <cellStyle name="Entrada 4 2 3 4 2 8" xfId="41194"/>
    <cellStyle name="Entrada 4 2 3 4 3" xfId="13394"/>
    <cellStyle name="Entrada 4 2 3 4 4" xfId="20392"/>
    <cellStyle name="Entrada 4 2 3 4 5" xfId="27712"/>
    <cellStyle name="Entrada 4 2 3 4 6" xfId="17120"/>
    <cellStyle name="Entrada 4 2 3 4 7" xfId="17845"/>
    <cellStyle name="Entrada 4 2 3 4 8" xfId="25068"/>
    <cellStyle name="Entrada 4 2 3 4 9" xfId="26485"/>
    <cellStyle name="Entrada 4 2 3 5" xfId="2960"/>
    <cellStyle name="Entrada 4 2 3 5 2" xfId="6115"/>
    <cellStyle name="Entrada 4 2 3 5 2 2" xfId="15269"/>
    <cellStyle name="Entrada 4 2 3 5 2 3" xfId="22265"/>
    <cellStyle name="Entrada 4 2 3 5 2 4" xfId="29336"/>
    <cellStyle name="Entrada 4 2 3 5 2 5" xfId="33160"/>
    <cellStyle name="Entrada 4 2 3 5 2 6" xfId="36835"/>
    <cellStyle name="Entrada 4 2 3 5 2 7" xfId="39561"/>
    <cellStyle name="Entrada 4 2 3 5 2 8" xfId="41195"/>
    <cellStyle name="Entrada 4 2 3 5 3" xfId="12114"/>
    <cellStyle name="Entrada 4 2 3 5 4" xfId="19117"/>
    <cellStyle name="Entrada 4 2 3 5 5" xfId="24672"/>
    <cellStyle name="Entrada 4 2 3 5 6" xfId="17575"/>
    <cellStyle name="Entrada 4 2 3 5 7" xfId="29854"/>
    <cellStyle name="Entrada 4 2 3 5 8" xfId="33831"/>
    <cellStyle name="Entrada 4 2 3 5 9" xfId="37393"/>
    <cellStyle name="Entrada 4 2 3 6" xfId="4245"/>
    <cellStyle name="Entrada 4 2 3 6 2" xfId="6116"/>
    <cellStyle name="Entrada 4 2 3 6 2 2" xfId="15270"/>
    <cellStyle name="Entrada 4 2 3 6 2 3" xfId="22266"/>
    <cellStyle name="Entrada 4 2 3 6 2 4" xfId="18079"/>
    <cellStyle name="Entrada 4 2 3 6 2 5" xfId="33161"/>
    <cellStyle name="Entrada 4 2 3 6 2 6" xfId="36836"/>
    <cellStyle name="Entrada 4 2 3 6 2 7" xfId="39562"/>
    <cellStyle name="Entrada 4 2 3 6 2 8" xfId="41196"/>
    <cellStyle name="Entrada 4 2 3 6 3" xfId="13399"/>
    <cellStyle name="Entrada 4 2 3 6 4" xfId="20397"/>
    <cellStyle name="Entrada 4 2 3 6 5" xfId="9224"/>
    <cellStyle name="Entrada 4 2 3 6 6" xfId="17107"/>
    <cellStyle name="Entrada 4 2 3 6 7" xfId="27263"/>
    <cellStyle name="Entrada 4 2 3 6 8" xfId="35534"/>
    <cellStyle name="Entrada 4 2 3 6 9" xfId="38459"/>
    <cellStyle name="Entrada 4 2 3 7" xfId="6111"/>
    <cellStyle name="Entrada 4 2 3 7 2" xfId="15265"/>
    <cellStyle name="Entrada 4 2 3 7 3" xfId="22261"/>
    <cellStyle name="Entrada 4 2 3 7 4" xfId="29342"/>
    <cellStyle name="Entrada 4 2 3 7 5" xfId="33156"/>
    <cellStyle name="Entrada 4 2 3 7 6" xfId="36831"/>
    <cellStyle name="Entrada 4 2 3 7 7" xfId="39557"/>
    <cellStyle name="Entrada 4 2 3 7 8" xfId="41191"/>
    <cellStyle name="Entrada 4 2 3 8" xfId="10988"/>
    <cellStyle name="Entrada 4 2 3 9" xfId="15534"/>
    <cellStyle name="Entrada 4 2 4" xfId="2266"/>
    <cellStyle name="Entrada 4 2 4 10" xfId="9209"/>
    <cellStyle name="Entrada 4 2 4 11" xfId="26107"/>
    <cellStyle name="Entrada 4 2 4 12" xfId="28097"/>
    <cellStyle name="Entrada 4 2 4 13" xfId="30863"/>
    <cellStyle name="Entrada 4 2 4 14" xfId="35562"/>
    <cellStyle name="Entrada 4 2 4 2" xfId="2666"/>
    <cellStyle name="Entrada 4 2 4 2 2" xfId="6118"/>
    <cellStyle name="Entrada 4 2 4 2 2 2" xfId="15272"/>
    <cellStyle name="Entrada 4 2 4 2 2 3" xfId="22268"/>
    <cellStyle name="Entrada 4 2 4 2 2 4" xfId="23390"/>
    <cellStyle name="Entrada 4 2 4 2 2 5" xfId="33163"/>
    <cellStyle name="Entrada 4 2 4 2 2 6" xfId="36838"/>
    <cellStyle name="Entrada 4 2 4 2 2 7" xfId="39564"/>
    <cellStyle name="Entrada 4 2 4 2 2 8" xfId="41198"/>
    <cellStyle name="Entrada 4 2 4 2 3" xfId="11820"/>
    <cellStyle name="Entrada 4 2 4 2 4" xfId="18823"/>
    <cellStyle name="Entrada 4 2 4 2 5" xfId="24618"/>
    <cellStyle name="Entrada 4 2 4 2 6" xfId="26296"/>
    <cellStyle name="Entrada 4 2 4 2 7" xfId="24377"/>
    <cellStyle name="Entrada 4 2 4 2 8" xfId="31091"/>
    <cellStyle name="Entrada 4 2 4 2 9" xfId="34979"/>
    <cellStyle name="Entrada 4 2 4 3" xfId="3948"/>
    <cellStyle name="Entrada 4 2 4 3 2" xfId="6119"/>
    <cellStyle name="Entrada 4 2 4 3 2 2" xfId="15273"/>
    <cellStyle name="Entrada 4 2 4 3 2 3" xfId="22269"/>
    <cellStyle name="Entrada 4 2 4 3 2 4" xfId="29345"/>
    <cellStyle name="Entrada 4 2 4 3 2 5" xfId="33164"/>
    <cellStyle name="Entrada 4 2 4 3 2 6" xfId="36839"/>
    <cellStyle name="Entrada 4 2 4 3 2 7" xfId="39565"/>
    <cellStyle name="Entrada 4 2 4 3 2 8" xfId="41199"/>
    <cellStyle name="Entrada 4 2 4 3 3" xfId="13102"/>
    <cellStyle name="Entrada 4 2 4 3 4" xfId="20100"/>
    <cellStyle name="Entrada 4 2 4 3 5" xfId="27856"/>
    <cellStyle name="Entrada 4 2 4 3 6" xfId="29479"/>
    <cellStyle name="Entrada 4 2 4 3 7" xfId="17857"/>
    <cellStyle name="Entrada 4 2 4 3 8" xfId="33453"/>
    <cellStyle name="Entrada 4 2 4 3 9" xfId="37127"/>
    <cellStyle name="Entrada 4 2 4 4" xfId="4386"/>
    <cellStyle name="Entrada 4 2 4 4 2" xfId="6120"/>
    <cellStyle name="Entrada 4 2 4 4 2 2" xfId="15274"/>
    <cellStyle name="Entrada 4 2 4 4 2 3" xfId="22270"/>
    <cellStyle name="Entrada 4 2 4 4 2 4" xfId="29468"/>
    <cellStyle name="Entrada 4 2 4 4 2 5" xfId="33165"/>
    <cellStyle name="Entrada 4 2 4 4 2 6" xfId="36840"/>
    <cellStyle name="Entrada 4 2 4 4 2 7" xfId="39566"/>
    <cellStyle name="Entrada 4 2 4 4 2 8" xfId="41200"/>
    <cellStyle name="Entrada 4 2 4 4 3" xfId="13540"/>
    <cellStyle name="Entrada 4 2 4 4 4" xfId="20538"/>
    <cellStyle name="Entrada 4 2 4 4 5" xfId="22578"/>
    <cellStyle name="Entrada 4 2 4 4 6" xfId="9319"/>
    <cellStyle name="Entrada 4 2 4 4 7" xfId="31901"/>
    <cellStyle name="Entrada 4 2 4 4 8" xfId="9596"/>
    <cellStyle name="Entrada 4 2 4 4 9" xfId="29579"/>
    <cellStyle name="Entrada 4 2 4 5" xfId="4640"/>
    <cellStyle name="Entrada 4 2 4 5 2" xfId="6121"/>
    <cellStyle name="Entrada 4 2 4 5 2 2" xfId="15275"/>
    <cellStyle name="Entrada 4 2 4 5 2 3" xfId="22271"/>
    <cellStyle name="Entrada 4 2 4 5 2 4" xfId="22690"/>
    <cellStyle name="Entrada 4 2 4 5 2 5" xfId="33166"/>
    <cellStyle name="Entrada 4 2 4 5 2 6" xfId="36841"/>
    <cellStyle name="Entrada 4 2 4 5 2 7" xfId="39567"/>
    <cellStyle name="Entrada 4 2 4 5 2 8" xfId="41201"/>
    <cellStyle name="Entrada 4 2 4 5 3" xfId="13794"/>
    <cellStyle name="Entrada 4 2 4 5 4" xfId="20792"/>
    <cellStyle name="Entrada 4 2 4 5 5" xfId="27517"/>
    <cellStyle name="Entrada 4 2 4 5 6" xfId="29260"/>
    <cellStyle name="Entrada 4 2 4 5 7" xfId="26822"/>
    <cellStyle name="Entrada 4 2 4 5 8" xfId="32201"/>
    <cellStyle name="Entrada 4 2 4 5 9" xfId="35876"/>
    <cellStyle name="Entrada 4 2 4 6" xfId="4886"/>
    <cellStyle name="Entrada 4 2 4 6 2" xfId="6122"/>
    <cellStyle name="Entrada 4 2 4 6 2 2" xfId="15276"/>
    <cellStyle name="Entrada 4 2 4 6 2 3" xfId="22272"/>
    <cellStyle name="Entrada 4 2 4 6 2 4" xfId="29346"/>
    <cellStyle name="Entrada 4 2 4 6 2 5" xfId="33167"/>
    <cellStyle name="Entrada 4 2 4 6 2 6" xfId="36842"/>
    <cellStyle name="Entrada 4 2 4 6 2 7" xfId="39568"/>
    <cellStyle name="Entrada 4 2 4 6 2 8" xfId="41202"/>
    <cellStyle name="Entrada 4 2 4 6 3" xfId="14040"/>
    <cellStyle name="Entrada 4 2 4 6 4" xfId="21038"/>
    <cellStyle name="Entrada 4 2 4 6 5" xfId="27396"/>
    <cellStyle name="Entrada 4 2 4 6 6" xfId="29281"/>
    <cellStyle name="Entrada 4 2 4 6 7" xfId="31932"/>
    <cellStyle name="Entrada 4 2 4 6 8" xfId="35610"/>
    <cellStyle name="Entrada 4 2 4 6 9" xfId="38521"/>
    <cellStyle name="Entrada 4 2 4 7" xfId="6117"/>
    <cellStyle name="Entrada 4 2 4 7 2" xfId="15271"/>
    <cellStyle name="Entrada 4 2 4 7 3" xfId="22267"/>
    <cellStyle name="Entrada 4 2 4 7 4" xfId="29471"/>
    <cellStyle name="Entrada 4 2 4 7 5" xfId="33162"/>
    <cellStyle name="Entrada 4 2 4 7 6" xfId="36837"/>
    <cellStyle name="Entrada 4 2 4 7 7" xfId="39563"/>
    <cellStyle name="Entrada 4 2 4 7 8" xfId="41197"/>
    <cellStyle name="Entrada 4 2 4 8" xfId="11420"/>
    <cellStyle name="Entrada 4 2 4 9" xfId="18423"/>
    <cellStyle name="Entrada 4 2 5" xfId="2092"/>
    <cellStyle name="Entrada 4 2 5 10" xfId="24587"/>
    <cellStyle name="Entrada 4 2 5 11" xfId="24569"/>
    <cellStyle name="Entrada 4 2 5 12" xfId="30839"/>
    <cellStyle name="Entrada 4 2 5 13" xfId="31442"/>
    <cellStyle name="Entrada 4 2 5 14" xfId="35151"/>
    <cellStyle name="Entrada 4 2 5 2" xfId="2592"/>
    <cellStyle name="Entrada 4 2 5 2 2" xfId="6124"/>
    <cellStyle name="Entrada 4 2 5 2 2 2" xfId="15278"/>
    <cellStyle name="Entrada 4 2 5 2 2 3" xfId="22274"/>
    <cellStyle name="Entrada 4 2 5 2 2 4" xfId="17570"/>
    <cellStyle name="Entrada 4 2 5 2 2 5" xfId="33169"/>
    <cellStyle name="Entrada 4 2 5 2 2 6" xfId="36844"/>
    <cellStyle name="Entrada 4 2 5 2 2 7" xfId="39570"/>
    <cellStyle name="Entrada 4 2 5 2 2 8" xfId="41204"/>
    <cellStyle name="Entrada 4 2 5 2 3" xfId="11746"/>
    <cellStyle name="Entrada 4 2 5 2 4" xfId="18749"/>
    <cellStyle name="Entrada 4 2 5 2 5" xfId="23362"/>
    <cellStyle name="Entrada 4 2 5 2 6" xfId="21230"/>
    <cellStyle name="Entrada 4 2 5 2 7" xfId="30037"/>
    <cellStyle name="Entrada 4 2 5 2 8" xfId="28450"/>
    <cellStyle name="Entrada 4 2 5 2 9" xfId="33625"/>
    <cellStyle name="Entrada 4 2 5 3" xfId="3839"/>
    <cellStyle name="Entrada 4 2 5 3 2" xfId="6125"/>
    <cellStyle name="Entrada 4 2 5 3 2 2" xfId="15279"/>
    <cellStyle name="Entrada 4 2 5 3 2 3" xfId="22275"/>
    <cellStyle name="Entrada 4 2 5 3 2 4" xfId="10135"/>
    <cellStyle name="Entrada 4 2 5 3 2 5" xfId="33170"/>
    <cellStyle name="Entrada 4 2 5 3 2 6" xfId="36845"/>
    <cellStyle name="Entrada 4 2 5 3 2 7" xfId="39571"/>
    <cellStyle name="Entrada 4 2 5 3 2 8" xfId="41205"/>
    <cellStyle name="Entrada 4 2 5 3 3" xfId="12993"/>
    <cellStyle name="Entrada 4 2 5 3 4" xfId="19992"/>
    <cellStyle name="Entrada 4 2 5 3 5" xfId="25290"/>
    <cellStyle name="Entrada 4 2 5 3 6" xfId="18224"/>
    <cellStyle name="Entrada 4 2 5 3 7" xfId="21223"/>
    <cellStyle name="Entrada 4 2 5 3 8" xfId="33498"/>
    <cellStyle name="Entrada 4 2 5 3 9" xfId="37166"/>
    <cellStyle name="Entrada 4 2 5 4" xfId="4303"/>
    <cellStyle name="Entrada 4 2 5 4 2" xfId="6126"/>
    <cellStyle name="Entrada 4 2 5 4 2 2" xfId="15280"/>
    <cellStyle name="Entrada 4 2 5 4 2 3" xfId="22276"/>
    <cellStyle name="Entrada 4 2 5 4 2 4" xfId="28875"/>
    <cellStyle name="Entrada 4 2 5 4 2 5" xfId="33171"/>
    <cellStyle name="Entrada 4 2 5 4 2 6" xfId="36846"/>
    <cellStyle name="Entrada 4 2 5 4 2 7" xfId="39572"/>
    <cellStyle name="Entrada 4 2 5 4 2 8" xfId="41206"/>
    <cellStyle name="Entrada 4 2 5 4 3" xfId="13457"/>
    <cellStyle name="Entrada 4 2 5 4 4" xfId="20455"/>
    <cellStyle name="Entrada 4 2 5 4 5" xfId="22974"/>
    <cellStyle name="Entrada 4 2 5 4 6" xfId="18272"/>
    <cellStyle name="Entrada 4 2 5 4 7" xfId="23307"/>
    <cellStyle name="Entrada 4 2 5 4 8" xfId="17898"/>
    <cellStyle name="Entrada 4 2 5 4 9" xfId="19615"/>
    <cellStyle name="Entrada 4 2 5 5" xfId="4574"/>
    <cellStyle name="Entrada 4 2 5 5 2" xfId="6127"/>
    <cellStyle name="Entrada 4 2 5 5 2 2" xfId="15281"/>
    <cellStyle name="Entrada 4 2 5 5 2 3" xfId="22277"/>
    <cellStyle name="Entrada 4 2 5 5 2 4" xfId="22575"/>
    <cellStyle name="Entrada 4 2 5 5 2 5" xfId="33172"/>
    <cellStyle name="Entrada 4 2 5 5 2 6" xfId="36847"/>
    <cellStyle name="Entrada 4 2 5 5 2 7" xfId="39573"/>
    <cellStyle name="Entrada 4 2 5 5 2 8" xfId="41207"/>
    <cellStyle name="Entrada 4 2 5 5 3" xfId="13728"/>
    <cellStyle name="Entrada 4 2 5 5 4" xfId="20726"/>
    <cellStyle name="Entrada 4 2 5 5 5" xfId="27550"/>
    <cellStyle name="Entrada 4 2 5 5 6" xfId="26722"/>
    <cellStyle name="Entrada 4 2 5 5 7" xfId="26838"/>
    <cellStyle name="Entrada 4 2 5 5 8" xfId="32231"/>
    <cellStyle name="Entrada 4 2 5 5 9" xfId="35906"/>
    <cellStyle name="Entrada 4 2 5 6" xfId="4824"/>
    <cellStyle name="Entrada 4 2 5 6 2" xfId="6128"/>
    <cellStyle name="Entrada 4 2 5 6 2 2" xfId="15282"/>
    <cellStyle name="Entrada 4 2 5 6 2 3" xfId="22278"/>
    <cellStyle name="Entrada 4 2 5 6 2 4" xfId="28185"/>
    <cellStyle name="Entrada 4 2 5 6 2 5" xfId="33173"/>
    <cellStyle name="Entrada 4 2 5 6 2 6" xfId="36848"/>
    <cellStyle name="Entrada 4 2 5 6 2 7" xfId="39574"/>
    <cellStyle name="Entrada 4 2 5 6 2 8" xfId="41208"/>
    <cellStyle name="Entrada 4 2 5 6 3" xfId="13978"/>
    <cellStyle name="Entrada 4 2 5 6 4" xfId="20976"/>
    <cellStyle name="Entrada 4 2 5 6 5" xfId="27425"/>
    <cellStyle name="Entrada 4 2 5 6 6" xfId="29276"/>
    <cellStyle name="Entrada 4 2 5 6 7" xfId="23121"/>
    <cellStyle name="Entrada 4 2 5 6 8" xfId="32116"/>
    <cellStyle name="Entrada 4 2 5 6 9" xfId="35791"/>
    <cellStyle name="Entrada 4 2 5 7" xfId="6123"/>
    <cellStyle name="Entrada 4 2 5 7 2" xfId="15277"/>
    <cellStyle name="Entrada 4 2 5 7 3" xfId="22273"/>
    <cellStyle name="Entrada 4 2 5 7 4" xfId="23377"/>
    <cellStyle name="Entrada 4 2 5 7 5" xfId="33168"/>
    <cellStyle name="Entrada 4 2 5 7 6" xfId="36843"/>
    <cellStyle name="Entrada 4 2 5 7 7" xfId="39569"/>
    <cellStyle name="Entrada 4 2 5 7 8" xfId="41203"/>
    <cellStyle name="Entrada 4 2 5 8" xfId="11246"/>
    <cellStyle name="Entrada 4 2 5 9" xfId="9445"/>
    <cellStyle name="Entrada 4 2 6" xfId="2241"/>
    <cellStyle name="Entrada 4 2 6 10" xfId="19519"/>
    <cellStyle name="Entrada 4 2 6 11" xfId="18293"/>
    <cellStyle name="Entrada 4 2 6 12" xfId="10034"/>
    <cellStyle name="Entrada 4 2 6 13" xfId="29621"/>
    <cellStyle name="Entrada 4 2 6 14" xfId="33606"/>
    <cellStyle name="Entrada 4 2 6 2" xfId="2641"/>
    <cellStyle name="Entrada 4 2 6 2 2" xfId="6130"/>
    <cellStyle name="Entrada 4 2 6 2 2 2" xfId="15284"/>
    <cellStyle name="Entrada 4 2 6 2 2 3" xfId="22280"/>
    <cellStyle name="Entrada 4 2 6 2 2 4" xfId="22551"/>
    <cellStyle name="Entrada 4 2 6 2 2 5" xfId="33175"/>
    <cellStyle name="Entrada 4 2 6 2 2 6" xfId="36850"/>
    <cellStyle name="Entrada 4 2 6 2 2 7" xfId="39576"/>
    <cellStyle name="Entrada 4 2 6 2 2 8" xfId="41210"/>
    <cellStyle name="Entrada 4 2 6 2 3" xfId="11795"/>
    <cellStyle name="Entrada 4 2 6 2 4" xfId="18798"/>
    <cellStyle name="Entrada 4 2 6 2 5" xfId="23188"/>
    <cellStyle name="Entrada 4 2 6 2 6" xfId="17777"/>
    <cellStyle name="Entrada 4 2 6 2 7" xfId="30012"/>
    <cellStyle name="Entrada 4 2 6 2 8" xfId="33989"/>
    <cellStyle name="Entrada 4 2 6 2 9" xfId="37551"/>
    <cellStyle name="Entrada 4 2 6 3" xfId="3923"/>
    <cellStyle name="Entrada 4 2 6 3 2" xfId="6131"/>
    <cellStyle name="Entrada 4 2 6 3 2 2" xfId="15285"/>
    <cellStyle name="Entrada 4 2 6 3 2 3" xfId="22281"/>
    <cellStyle name="Entrada 4 2 6 3 2 4" xfId="24187"/>
    <cellStyle name="Entrada 4 2 6 3 2 5" xfId="33176"/>
    <cellStyle name="Entrada 4 2 6 3 2 6" xfId="36851"/>
    <cellStyle name="Entrada 4 2 6 3 2 7" xfId="39577"/>
    <cellStyle name="Entrada 4 2 6 3 2 8" xfId="41211"/>
    <cellStyle name="Entrada 4 2 6 3 3" xfId="13077"/>
    <cellStyle name="Entrada 4 2 6 3 4" xfId="20075"/>
    <cellStyle name="Entrada 4 2 6 3 5" xfId="17607"/>
    <cellStyle name="Entrada 4 2 6 3 6" xfId="19513"/>
    <cellStyle name="Entrada 4 2 6 3 7" xfId="23385"/>
    <cellStyle name="Entrada 4 2 6 3 8" xfId="22854"/>
    <cellStyle name="Entrada 4 2 6 3 9" xfId="31262"/>
    <cellStyle name="Entrada 4 2 6 4" xfId="4361"/>
    <cellStyle name="Entrada 4 2 6 4 2" xfId="6132"/>
    <cellStyle name="Entrada 4 2 6 4 2 2" xfId="15286"/>
    <cellStyle name="Entrada 4 2 6 4 2 3" xfId="22282"/>
    <cellStyle name="Entrada 4 2 6 4 2 4" xfId="22684"/>
    <cellStyle name="Entrada 4 2 6 4 2 5" xfId="33177"/>
    <cellStyle name="Entrada 4 2 6 4 2 6" xfId="36852"/>
    <cellStyle name="Entrada 4 2 6 4 2 7" xfId="39578"/>
    <cellStyle name="Entrada 4 2 6 4 2 8" xfId="41212"/>
    <cellStyle name="Entrada 4 2 6 4 3" xfId="13515"/>
    <cellStyle name="Entrada 4 2 6 4 4" xfId="20513"/>
    <cellStyle name="Entrada 4 2 6 4 5" xfId="27647"/>
    <cellStyle name="Entrada 4 2 6 4 6" xfId="20057"/>
    <cellStyle name="Entrada 4 2 6 4 7" xfId="9641"/>
    <cellStyle name="Entrada 4 2 6 4 8" xfId="25958"/>
    <cellStyle name="Entrada 4 2 6 4 9" xfId="25757"/>
    <cellStyle name="Entrada 4 2 6 5" xfId="4615"/>
    <cellStyle name="Entrada 4 2 6 5 2" xfId="6133"/>
    <cellStyle name="Entrada 4 2 6 5 2 2" xfId="15287"/>
    <cellStyle name="Entrada 4 2 6 5 2 3" xfId="22283"/>
    <cellStyle name="Entrada 4 2 6 5 2 4" xfId="27223"/>
    <cellStyle name="Entrada 4 2 6 5 2 5" xfId="33178"/>
    <cellStyle name="Entrada 4 2 6 5 2 6" xfId="36853"/>
    <cellStyle name="Entrada 4 2 6 5 2 7" xfId="39579"/>
    <cellStyle name="Entrada 4 2 6 5 2 8" xfId="41213"/>
    <cellStyle name="Entrada 4 2 6 5 3" xfId="13769"/>
    <cellStyle name="Entrada 4 2 6 5 4" xfId="20767"/>
    <cellStyle name="Entrada 4 2 6 5 5" xfId="27529"/>
    <cellStyle name="Entrada 4 2 6 5 6" xfId="24197"/>
    <cellStyle name="Entrada 4 2 6 5 7" xfId="26828"/>
    <cellStyle name="Entrada 4 2 6 5 8" xfId="32212"/>
    <cellStyle name="Entrada 4 2 6 5 9" xfId="35887"/>
    <cellStyle name="Entrada 4 2 6 6" xfId="4861"/>
    <cellStyle name="Entrada 4 2 6 6 2" xfId="6134"/>
    <cellStyle name="Entrada 4 2 6 6 2 2" xfId="15288"/>
    <cellStyle name="Entrada 4 2 6 6 2 3" xfId="22284"/>
    <cellStyle name="Entrada 4 2 6 6 2 4" xfId="19491"/>
    <cellStyle name="Entrada 4 2 6 6 2 5" xfId="33179"/>
    <cellStyle name="Entrada 4 2 6 6 2 6" xfId="36854"/>
    <cellStyle name="Entrada 4 2 6 6 2 7" xfId="39580"/>
    <cellStyle name="Entrada 4 2 6 6 2 8" xfId="41214"/>
    <cellStyle name="Entrada 4 2 6 6 3" xfId="14015"/>
    <cellStyle name="Entrada 4 2 6 6 4" xfId="21013"/>
    <cellStyle name="Entrada 4 2 6 6 5" xfId="17418"/>
    <cellStyle name="Entrada 4 2 6 6 6" xfId="10046"/>
    <cellStyle name="Entrada 4 2 6 6 7" xfId="25301"/>
    <cellStyle name="Entrada 4 2 6 6 8" xfId="35585"/>
    <cellStyle name="Entrada 4 2 6 6 9" xfId="38496"/>
    <cellStyle name="Entrada 4 2 6 7" xfId="6129"/>
    <cellStyle name="Entrada 4 2 6 7 2" xfId="15283"/>
    <cellStyle name="Entrada 4 2 6 7 3" xfId="22279"/>
    <cellStyle name="Entrada 4 2 6 7 4" xfId="27222"/>
    <cellStyle name="Entrada 4 2 6 7 5" xfId="33174"/>
    <cellStyle name="Entrada 4 2 6 7 6" xfId="36849"/>
    <cellStyle name="Entrada 4 2 6 7 7" xfId="39575"/>
    <cellStyle name="Entrada 4 2 6 7 8" xfId="41209"/>
    <cellStyle name="Entrada 4 2 6 8" xfId="11395"/>
    <cellStyle name="Entrada 4 2 6 9" xfId="18398"/>
    <cellStyle name="Entrada 4 2 7" xfId="1635"/>
    <cellStyle name="Entrada 4 2 7 10" xfId="29054"/>
    <cellStyle name="Entrada 4 2 7 11" xfId="26048"/>
    <cellStyle name="Entrada 4 2 7 12" xfId="34927"/>
    <cellStyle name="Entrada 4 2 7 13" xfId="38390"/>
    <cellStyle name="Entrada 4 2 7 2" xfId="3291"/>
    <cellStyle name="Entrada 4 2 7 2 2" xfId="6136"/>
    <cellStyle name="Entrada 4 2 7 2 2 2" xfId="15290"/>
    <cellStyle name="Entrada 4 2 7 2 2 3" xfId="22286"/>
    <cellStyle name="Entrada 4 2 7 2 2 4" xfId="23306"/>
    <cellStyle name="Entrada 4 2 7 2 2 5" xfId="33181"/>
    <cellStyle name="Entrada 4 2 7 2 2 6" xfId="36856"/>
    <cellStyle name="Entrada 4 2 7 2 2 7" xfId="39582"/>
    <cellStyle name="Entrada 4 2 7 2 2 8" xfId="41216"/>
    <cellStyle name="Entrada 4 2 7 2 3" xfId="12445"/>
    <cellStyle name="Entrada 4 2 7 2 4" xfId="19447"/>
    <cellStyle name="Entrada 4 2 7 2 5" xfId="10254"/>
    <cellStyle name="Entrada 4 2 7 2 6" xfId="26469"/>
    <cellStyle name="Entrada 4 2 7 2 7" xfId="22898"/>
    <cellStyle name="Entrada 4 2 7 2 8" xfId="31127"/>
    <cellStyle name="Entrada 4 2 7 2 9" xfId="35008"/>
    <cellStyle name="Entrada 4 2 7 3" xfId="3189"/>
    <cellStyle name="Entrada 4 2 7 3 2" xfId="6137"/>
    <cellStyle name="Entrada 4 2 7 3 2 2" xfId="15291"/>
    <cellStyle name="Entrada 4 2 7 3 2 3" xfId="22287"/>
    <cellStyle name="Entrada 4 2 7 3 2 4" xfId="24146"/>
    <cellStyle name="Entrada 4 2 7 3 2 5" xfId="33182"/>
    <cellStyle name="Entrada 4 2 7 3 2 6" xfId="36857"/>
    <cellStyle name="Entrada 4 2 7 3 2 7" xfId="39583"/>
    <cellStyle name="Entrada 4 2 7 3 2 8" xfId="41217"/>
    <cellStyle name="Entrada 4 2 7 3 3" xfId="12343"/>
    <cellStyle name="Entrada 4 2 7 3 4" xfId="19346"/>
    <cellStyle name="Entrada 4 2 7 3 5" xfId="28232"/>
    <cellStyle name="Entrada 4 2 7 3 6" xfId="19603"/>
    <cellStyle name="Entrada 4 2 7 3 7" xfId="29746"/>
    <cellStyle name="Entrada 4 2 7 3 8" xfId="17900"/>
    <cellStyle name="Entrada 4 2 7 3 9" xfId="25798"/>
    <cellStyle name="Entrada 4 2 7 4" xfId="2916"/>
    <cellStyle name="Entrada 4 2 7 4 2" xfId="6138"/>
    <cellStyle name="Entrada 4 2 7 4 2 2" xfId="15292"/>
    <cellStyle name="Entrada 4 2 7 4 2 3" xfId="22288"/>
    <cellStyle name="Entrada 4 2 7 4 2 4" xfId="28626"/>
    <cellStyle name="Entrada 4 2 7 4 2 5" xfId="33183"/>
    <cellStyle name="Entrada 4 2 7 4 2 6" xfId="36858"/>
    <cellStyle name="Entrada 4 2 7 4 2 7" xfId="39584"/>
    <cellStyle name="Entrada 4 2 7 4 2 8" xfId="41218"/>
    <cellStyle name="Entrada 4 2 7 4 3" xfId="12070"/>
    <cellStyle name="Entrada 4 2 7 4 4" xfId="19073"/>
    <cellStyle name="Entrada 4 2 7 4 5" xfId="28328"/>
    <cellStyle name="Entrada 4 2 7 4 6" xfId="26378"/>
    <cellStyle name="Entrada 4 2 7 4 7" xfId="29876"/>
    <cellStyle name="Entrada 4 2 7 4 8" xfId="29660"/>
    <cellStyle name="Entrada 4 2 7 4 9" xfId="28803"/>
    <cellStyle name="Entrada 4 2 7 5" xfId="3063"/>
    <cellStyle name="Entrada 4 2 7 5 2" xfId="6139"/>
    <cellStyle name="Entrada 4 2 7 5 2 2" xfId="15293"/>
    <cellStyle name="Entrada 4 2 7 5 2 3" xfId="22289"/>
    <cellStyle name="Entrada 4 2 7 5 2 4" xfId="29347"/>
    <cellStyle name="Entrada 4 2 7 5 2 5" xfId="33184"/>
    <cellStyle name="Entrada 4 2 7 5 2 6" xfId="36859"/>
    <cellStyle name="Entrada 4 2 7 5 2 7" xfId="39585"/>
    <cellStyle name="Entrada 4 2 7 5 2 8" xfId="41219"/>
    <cellStyle name="Entrada 4 2 7 5 3" xfId="12217"/>
    <cellStyle name="Entrada 4 2 7 5 4" xfId="19220"/>
    <cellStyle name="Entrada 4 2 7 5 5" xfId="24173"/>
    <cellStyle name="Entrada 4 2 7 5 6" xfId="17622"/>
    <cellStyle name="Entrada 4 2 7 5 7" xfId="21226"/>
    <cellStyle name="Entrada 4 2 7 5 8" xfId="31571"/>
    <cellStyle name="Entrada 4 2 7 5 9" xfId="35281"/>
    <cellStyle name="Entrada 4 2 7 6" xfId="6135"/>
    <cellStyle name="Entrada 4 2 7 6 2" xfId="15289"/>
    <cellStyle name="Entrada 4 2 7 6 3" xfId="22285"/>
    <cellStyle name="Entrada 4 2 7 6 4" xfId="27221"/>
    <cellStyle name="Entrada 4 2 7 6 5" xfId="33180"/>
    <cellStyle name="Entrada 4 2 7 6 6" xfId="36855"/>
    <cellStyle name="Entrada 4 2 7 6 7" xfId="39581"/>
    <cellStyle name="Entrada 4 2 7 6 8" xfId="41215"/>
    <cellStyle name="Entrada 4 2 7 7" xfId="10789"/>
    <cellStyle name="Entrada 4 2 7 8" xfId="9874"/>
    <cellStyle name="Entrada 4 2 7 9" xfId="28683"/>
    <cellStyle name="Entrada 4 2 8" xfId="2463"/>
    <cellStyle name="Entrada 4 2 8 2" xfId="6140"/>
    <cellStyle name="Entrada 4 2 8 2 2" xfId="15294"/>
    <cellStyle name="Entrada 4 2 8 2 3" xfId="22290"/>
    <cellStyle name="Entrada 4 2 8 2 4" xfId="29344"/>
    <cellStyle name="Entrada 4 2 8 2 5" xfId="33185"/>
    <cellStyle name="Entrada 4 2 8 2 6" xfId="36860"/>
    <cellStyle name="Entrada 4 2 8 2 7" xfId="39586"/>
    <cellStyle name="Entrada 4 2 8 2 8" xfId="41220"/>
    <cellStyle name="Entrada 4 2 8 3" xfId="11617"/>
    <cellStyle name="Entrada 4 2 8 4" xfId="18620"/>
    <cellStyle name="Entrada 4 2 8 5" xfId="18335"/>
    <cellStyle name="Entrada 4 2 8 6" xfId="18127"/>
    <cellStyle name="Entrada 4 2 8 7" xfId="29098"/>
    <cellStyle name="Entrada 4 2 8 8" xfId="29632"/>
    <cellStyle name="Entrada 4 2 8 9" xfId="33618"/>
    <cellStyle name="Entrada 4 2 9" xfId="2942"/>
    <cellStyle name="Entrada 4 2 9 2" xfId="6141"/>
    <cellStyle name="Entrada 4 2 9 2 2" xfId="15295"/>
    <cellStyle name="Entrada 4 2 9 2 3" xfId="22291"/>
    <cellStyle name="Entrada 4 2 9 2 4" xfId="27226"/>
    <cellStyle name="Entrada 4 2 9 2 5" xfId="33186"/>
    <cellStyle name="Entrada 4 2 9 2 6" xfId="36861"/>
    <cellStyle name="Entrada 4 2 9 2 7" xfId="39587"/>
    <cellStyle name="Entrada 4 2 9 2 8" xfId="41221"/>
    <cellStyle name="Entrada 4 2 9 3" xfId="12096"/>
    <cellStyle name="Entrada 4 2 9 4" xfId="19099"/>
    <cellStyle name="Entrada 4 2 9 5" xfId="28318"/>
    <cellStyle name="Entrada 4 2 9 6" xfId="28080"/>
    <cellStyle name="Entrada 4 2 9 7" xfId="22856"/>
    <cellStyle name="Entrada 4 2 9 8" xfId="31555"/>
    <cellStyle name="Entrada 4 2 9 9" xfId="35264"/>
    <cellStyle name="Entrada 4 20" xfId="21372"/>
    <cellStyle name="Entrada 4 21" xfId="35572"/>
    <cellStyle name="Entrada 4 3" xfId="352"/>
    <cellStyle name="Entrada 4 3 10" xfId="3003"/>
    <cellStyle name="Entrada 4 3 10 2" xfId="6143"/>
    <cellStyle name="Entrada 4 3 10 2 2" xfId="15297"/>
    <cellStyle name="Entrada 4 3 10 2 3" xfId="22293"/>
    <cellStyle name="Entrada 4 3 10 2 4" xfId="28876"/>
    <cellStyle name="Entrada 4 3 10 2 5" xfId="33188"/>
    <cellStyle name="Entrada 4 3 10 2 6" xfId="36863"/>
    <cellStyle name="Entrada 4 3 10 2 7" xfId="39589"/>
    <cellStyle name="Entrada 4 3 10 2 8" xfId="41223"/>
    <cellStyle name="Entrada 4 3 10 3" xfId="12157"/>
    <cellStyle name="Entrada 4 3 10 4" xfId="19160"/>
    <cellStyle name="Entrada 4 3 10 5" xfId="24682"/>
    <cellStyle name="Entrada 4 3 10 6" xfId="26398"/>
    <cellStyle name="Entrada 4 3 10 7" xfId="29833"/>
    <cellStyle name="Entrada 4 3 10 8" xfId="33810"/>
    <cellStyle name="Entrada 4 3 10 9" xfId="37372"/>
    <cellStyle name="Entrada 4 3 11" xfId="4276"/>
    <cellStyle name="Entrada 4 3 11 2" xfId="6144"/>
    <cellStyle name="Entrada 4 3 11 2 2" xfId="15298"/>
    <cellStyle name="Entrada 4 3 11 2 3" xfId="22294"/>
    <cellStyle name="Entrada 4 3 11 2 4" xfId="27224"/>
    <cellStyle name="Entrada 4 3 11 2 5" xfId="33189"/>
    <cellStyle name="Entrada 4 3 11 2 6" xfId="36864"/>
    <cellStyle name="Entrada 4 3 11 2 7" xfId="39590"/>
    <cellStyle name="Entrada 4 3 11 2 8" xfId="41224"/>
    <cellStyle name="Entrada 4 3 11 3" xfId="13430"/>
    <cellStyle name="Entrada 4 3 11 4" xfId="20428"/>
    <cellStyle name="Entrada 4 3 11 5" xfId="9358"/>
    <cellStyle name="Entrada 4 3 11 6" xfId="26673"/>
    <cellStyle name="Entrada 4 3 11 7" xfId="22867"/>
    <cellStyle name="Entrada 4 3 11 8" xfId="31856"/>
    <cellStyle name="Entrada 4 3 11 9" xfId="35510"/>
    <cellStyle name="Entrada 4 3 12" xfId="6142"/>
    <cellStyle name="Entrada 4 3 12 2" xfId="15296"/>
    <cellStyle name="Entrada 4 3 12 3" xfId="22292"/>
    <cellStyle name="Entrada 4 3 12 4" xfId="27225"/>
    <cellStyle name="Entrada 4 3 12 5" xfId="33187"/>
    <cellStyle name="Entrada 4 3 12 6" xfId="36862"/>
    <cellStyle name="Entrada 4 3 12 7" xfId="39588"/>
    <cellStyle name="Entrada 4 3 12 8" xfId="41222"/>
    <cellStyle name="Entrada 4 3 13" xfId="9510"/>
    <cellStyle name="Entrada 4 3 14" xfId="17942"/>
    <cellStyle name="Entrada 4 3 15" xfId="24191"/>
    <cellStyle name="Entrada 4 3 16" xfId="28718"/>
    <cellStyle name="Entrada 4 3 17" xfId="29040"/>
    <cellStyle name="Entrada 4 3 18" xfId="31028"/>
    <cellStyle name="Entrada 4 3 19" xfId="31347"/>
    <cellStyle name="Entrada 4 3 2" xfId="1703"/>
    <cellStyle name="Entrada 4 3 2 10" xfId="28649"/>
    <cellStyle name="Entrada 4 3 2 11" xfId="18074"/>
    <cellStyle name="Entrada 4 3 2 12" xfId="30980"/>
    <cellStyle name="Entrada 4 3 2 13" xfId="34902"/>
    <cellStyle name="Entrada 4 3 2 14" xfId="38367"/>
    <cellStyle name="Entrada 4 3 2 2" xfId="2523"/>
    <cellStyle name="Entrada 4 3 2 2 2" xfId="6146"/>
    <cellStyle name="Entrada 4 3 2 2 2 2" xfId="15300"/>
    <cellStyle name="Entrada 4 3 2 2 2 3" xfId="22296"/>
    <cellStyle name="Entrada 4 3 2 2 2 4" xfId="19550"/>
    <cellStyle name="Entrada 4 3 2 2 2 5" xfId="33191"/>
    <cellStyle name="Entrada 4 3 2 2 2 6" xfId="36866"/>
    <cellStyle name="Entrada 4 3 2 2 2 7" xfId="39592"/>
    <cellStyle name="Entrada 4 3 2 2 2 8" xfId="41226"/>
    <cellStyle name="Entrada 4 3 2 2 3" xfId="11677"/>
    <cellStyle name="Entrada 4 3 2 2 4" xfId="18680"/>
    <cellStyle name="Entrada 4 3 2 2 5" xfId="19485"/>
    <cellStyle name="Entrada 4 3 2 2 6" xfId="26231"/>
    <cellStyle name="Entrada 4 3 2 2 7" xfId="30067"/>
    <cellStyle name="Entrada 4 3 2 2 8" xfId="26530"/>
    <cellStyle name="Entrada 4 3 2 2 9" xfId="9540"/>
    <cellStyle name="Entrada 4 3 2 3" xfId="3677"/>
    <cellStyle name="Entrada 4 3 2 3 2" xfId="6147"/>
    <cellStyle name="Entrada 4 3 2 3 2 2" xfId="15301"/>
    <cellStyle name="Entrada 4 3 2 3 2 3" xfId="22297"/>
    <cellStyle name="Entrada 4 3 2 3 2 4" xfId="23355"/>
    <cellStyle name="Entrada 4 3 2 3 2 5" xfId="33192"/>
    <cellStyle name="Entrada 4 3 2 3 2 6" xfId="36867"/>
    <cellStyle name="Entrada 4 3 2 3 2 7" xfId="39593"/>
    <cellStyle name="Entrada 4 3 2 3 2 8" xfId="41227"/>
    <cellStyle name="Entrada 4 3 2 3 3" xfId="12831"/>
    <cellStyle name="Entrada 4 3 2 3 4" xfId="19830"/>
    <cellStyle name="Entrada 4 3 2 3 5" xfId="25402"/>
    <cellStyle name="Entrada 4 3 2 3 6" xfId="26563"/>
    <cellStyle name="Entrada 4 3 2 3 7" xfId="19377"/>
    <cellStyle name="Entrada 4 3 2 3 8" xfId="31885"/>
    <cellStyle name="Entrada 4 3 2 3 9" xfId="26479"/>
    <cellStyle name="Entrada 4 3 2 4" xfId="4184"/>
    <cellStyle name="Entrada 4 3 2 4 2" xfId="6148"/>
    <cellStyle name="Entrada 4 3 2 4 2 2" xfId="15302"/>
    <cellStyle name="Entrada 4 3 2 4 2 3" xfId="22298"/>
    <cellStyle name="Entrada 4 3 2 4 2 4" xfId="23388"/>
    <cellStyle name="Entrada 4 3 2 4 2 5" xfId="33193"/>
    <cellStyle name="Entrada 4 3 2 4 2 6" xfId="36868"/>
    <cellStyle name="Entrada 4 3 2 4 2 7" xfId="39594"/>
    <cellStyle name="Entrada 4 3 2 4 2 8" xfId="41228"/>
    <cellStyle name="Entrada 4 3 2 4 3" xfId="13338"/>
    <cellStyle name="Entrada 4 3 2 4 4" xfId="20336"/>
    <cellStyle name="Entrada 4 3 2 4 5" xfId="27740"/>
    <cellStyle name="Entrada 4 3 2 4 6" xfId="23076"/>
    <cellStyle name="Entrada 4 3 2 4 7" xfId="29521"/>
    <cellStyle name="Entrada 4 3 2 4 8" xfId="31696"/>
    <cellStyle name="Entrada 4 3 2 4 9" xfId="35376"/>
    <cellStyle name="Entrada 4 3 2 5" xfId="3867"/>
    <cellStyle name="Entrada 4 3 2 5 2" xfId="6149"/>
    <cellStyle name="Entrada 4 3 2 5 2 2" xfId="15303"/>
    <cellStyle name="Entrada 4 3 2 5 2 3" xfId="22299"/>
    <cellStyle name="Entrada 4 3 2 5 2 4" xfId="29348"/>
    <cellStyle name="Entrada 4 3 2 5 2 5" xfId="33194"/>
    <cellStyle name="Entrada 4 3 2 5 2 6" xfId="36869"/>
    <cellStyle name="Entrada 4 3 2 5 2 7" xfId="39595"/>
    <cellStyle name="Entrada 4 3 2 5 2 8" xfId="41229"/>
    <cellStyle name="Entrada 4 3 2 5 3" xfId="13021"/>
    <cellStyle name="Entrada 4 3 2 5 4" xfId="20020"/>
    <cellStyle name="Entrada 4 3 2 5 5" xfId="17947"/>
    <cellStyle name="Entrada 4 3 2 5 6" xfId="17140"/>
    <cellStyle name="Entrada 4 3 2 5 7" xfId="22698"/>
    <cellStyle name="Entrada 4 3 2 5 8" xfId="33481"/>
    <cellStyle name="Entrada 4 3 2 5 9" xfId="37150"/>
    <cellStyle name="Entrada 4 3 2 6" xfId="4152"/>
    <cellStyle name="Entrada 4 3 2 6 2" xfId="6150"/>
    <cellStyle name="Entrada 4 3 2 6 2 2" xfId="15304"/>
    <cellStyle name="Entrada 4 3 2 6 2 3" xfId="22300"/>
    <cellStyle name="Entrada 4 3 2 6 2 4" xfId="29472"/>
    <cellStyle name="Entrada 4 3 2 6 2 5" xfId="33195"/>
    <cellStyle name="Entrada 4 3 2 6 2 6" xfId="36870"/>
    <cellStyle name="Entrada 4 3 2 6 2 7" xfId="39596"/>
    <cellStyle name="Entrada 4 3 2 6 2 8" xfId="41230"/>
    <cellStyle name="Entrada 4 3 2 6 3" xfId="13306"/>
    <cellStyle name="Entrada 4 3 2 6 4" xfId="20304"/>
    <cellStyle name="Entrada 4 3 2 6 5" xfId="23347"/>
    <cellStyle name="Entrada 4 3 2 6 6" xfId="25387"/>
    <cellStyle name="Entrada 4 3 2 6 7" xfId="17520"/>
    <cellStyle name="Entrada 4 3 2 6 8" xfId="30924"/>
    <cellStyle name="Entrada 4 3 2 6 9" xfId="31053"/>
    <cellStyle name="Entrada 4 3 2 7" xfId="6145"/>
    <cellStyle name="Entrada 4 3 2 7 2" xfId="15299"/>
    <cellStyle name="Entrada 4 3 2 7 3" xfId="22295"/>
    <cellStyle name="Entrada 4 3 2 7 4" xfId="23112"/>
    <cellStyle name="Entrada 4 3 2 7 5" xfId="33190"/>
    <cellStyle name="Entrada 4 3 2 7 6" xfId="36865"/>
    <cellStyle name="Entrada 4 3 2 7 7" xfId="39591"/>
    <cellStyle name="Entrada 4 3 2 7 8" xfId="41225"/>
    <cellStyle name="Entrada 4 3 2 8" xfId="10857"/>
    <cellStyle name="Entrada 4 3 2 9" xfId="9724"/>
    <cellStyle name="Entrada 4 3 3" xfId="2264"/>
    <cellStyle name="Entrada 4 3 3 10" xfId="17822"/>
    <cellStyle name="Entrada 4 3 3 11" xfId="29497"/>
    <cellStyle name="Entrada 4 3 3 12" xfId="23150"/>
    <cellStyle name="Entrada 4 3 3 13" xfId="29622"/>
    <cellStyle name="Entrada 4 3 3 14" xfId="25719"/>
    <cellStyle name="Entrada 4 3 3 2" xfId="2664"/>
    <cellStyle name="Entrada 4 3 3 2 2" xfId="6152"/>
    <cellStyle name="Entrada 4 3 3 2 2 2" xfId="15306"/>
    <cellStyle name="Entrada 4 3 3 2 2 3" xfId="22302"/>
    <cellStyle name="Entrada 4 3 3 2 2 4" xfId="24288"/>
    <cellStyle name="Entrada 4 3 3 2 2 5" xfId="33197"/>
    <cellStyle name="Entrada 4 3 3 2 2 6" xfId="36872"/>
    <cellStyle name="Entrada 4 3 3 2 2 7" xfId="39598"/>
    <cellStyle name="Entrada 4 3 3 2 2 8" xfId="41232"/>
    <cellStyle name="Entrada 4 3 3 2 3" xfId="11818"/>
    <cellStyle name="Entrada 4 3 3 2 4" xfId="18821"/>
    <cellStyle name="Entrada 4 3 3 2 5" xfId="24131"/>
    <cellStyle name="Entrada 4 3 3 2 6" xfId="17577"/>
    <cellStyle name="Entrada 4 3 3 2 7" xfId="29985"/>
    <cellStyle name="Entrada 4 3 3 2 8" xfId="33970"/>
    <cellStyle name="Entrada 4 3 3 2 9" xfId="37532"/>
    <cellStyle name="Entrada 4 3 3 3" xfId="3946"/>
    <cellStyle name="Entrada 4 3 3 3 2" xfId="6153"/>
    <cellStyle name="Entrada 4 3 3 3 2 2" xfId="15307"/>
    <cellStyle name="Entrada 4 3 3 3 2 3" xfId="22303"/>
    <cellStyle name="Entrada 4 3 3 3 2 4" xfId="22893"/>
    <cellStyle name="Entrada 4 3 3 3 2 5" xfId="33198"/>
    <cellStyle name="Entrada 4 3 3 3 2 6" xfId="36873"/>
    <cellStyle name="Entrada 4 3 3 3 2 7" xfId="39599"/>
    <cellStyle name="Entrada 4 3 3 3 2 8" xfId="41233"/>
    <cellStyle name="Entrada 4 3 3 3 3" xfId="13100"/>
    <cellStyle name="Entrada 4 3 3 3 4" xfId="20098"/>
    <cellStyle name="Entrada 4 3 3 3 5" xfId="27857"/>
    <cellStyle name="Entrada 4 3 3 3 6" xfId="23520"/>
    <cellStyle name="Entrada 4 3 3 3 7" xfId="26007"/>
    <cellStyle name="Entrada 4 3 3 3 8" xfId="30928"/>
    <cellStyle name="Entrada 4 3 3 3 9" xfId="34851"/>
    <cellStyle name="Entrada 4 3 3 4" xfId="4384"/>
    <cellStyle name="Entrada 4 3 3 4 2" xfId="6154"/>
    <cellStyle name="Entrada 4 3 3 4 2 2" xfId="15308"/>
    <cellStyle name="Entrada 4 3 3 4 2 3" xfId="22304"/>
    <cellStyle name="Entrada 4 3 3 4 2 4" xfId="27227"/>
    <cellStyle name="Entrada 4 3 3 4 2 5" xfId="33199"/>
    <cellStyle name="Entrada 4 3 3 4 2 6" xfId="36874"/>
    <cellStyle name="Entrada 4 3 3 4 2 7" xfId="39600"/>
    <cellStyle name="Entrada 4 3 3 4 2 8" xfId="41234"/>
    <cellStyle name="Entrada 4 3 3 4 3" xfId="13538"/>
    <cellStyle name="Entrada 4 3 3 4 4" xfId="20536"/>
    <cellStyle name="Entrada 4 3 3 4 5" xfId="17571"/>
    <cellStyle name="Entrada 4 3 3 4 6" xfId="18367"/>
    <cellStyle name="Entrada 4 3 3 4 7" xfId="18350"/>
    <cellStyle name="Entrada 4 3 3 4 8" xfId="31862"/>
    <cellStyle name="Entrada 4 3 3 4 9" xfId="35516"/>
    <cellStyle name="Entrada 4 3 3 5" xfId="4638"/>
    <cellStyle name="Entrada 4 3 3 5 2" xfId="6155"/>
    <cellStyle name="Entrada 4 3 3 5 2 2" xfId="15309"/>
    <cellStyle name="Entrada 4 3 3 5 2 3" xfId="22305"/>
    <cellStyle name="Entrada 4 3 3 5 2 4" xfId="28192"/>
    <cellStyle name="Entrada 4 3 3 5 2 5" xfId="33200"/>
    <cellStyle name="Entrada 4 3 3 5 2 6" xfId="36875"/>
    <cellStyle name="Entrada 4 3 3 5 2 7" xfId="39601"/>
    <cellStyle name="Entrada 4 3 3 5 2 8" xfId="41235"/>
    <cellStyle name="Entrada 4 3 3 5 3" xfId="13792"/>
    <cellStyle name="Entrada 4 3 3 5 4" xfId="20790"/>
    <cellStyle name="Entrada 4 3 3 5 5" xfId="27518"/>
    <cellStyle name="Entrada 4 3 3 5 6" xfId="22706"/>
    <cellStyle name="Entrada 4 3 3 5 7" xfId="26823"/>
    <cellStyle name="Entrada 4 3 3 5 8" xfId="31782"/>
    <cellStyle name="Entrada 4 3 3 5 9" xfId="35462"/>
    <cellStyle name="Entrada 4 3 3 6" xfId="4884"/>
    <cellStyle name="Entrada 4 3 3 6 2" xfId="6156"/>
    <cellStyle name="Entrada 4 3 3 6 2 2" xfId="15310"/>
    <cellStyle name="Entrada 4 3 3 6 2 3" xfId="22306"/>
    <cellStyle name="Entrada 4 3 3 6 2 4" xfId="27205"/>
    <cellStyle name="Entrada 4 3 3 6 2 5" xfId="33201"/>
    <cellStyle name="Entrada 4 3 3 6 2 6" xfId="36876"/>
    <cellStyle name="Entrada 4 3 3 6 2 7" xfId="39602"/>
    <cellStyle name="Entrada 4 3 3 6 2 8" xfId="41236"/>
    <cellStyle name="Entrada 4 3 3 6 3" xfId="14038"/>
    <cellStyle name="Entrada 4 3 3 6 4" xfId="21036"/>
    <cellStyle name="Entrada 4 3 3 6 5" xfId="27397"/>
    <cellStyle name="Entrada 4 3 3 6 6" xfId="24446"/>
    <cellStyle name="Entrada 4 3 3 6 7" xfId="31930"/>
    <cellStyle name="Entrada 4 3 3 6 8" xfId="35608"/>
    <cellStyle name="Entrada 4 3 3 6 9" xfId="38519"/>
    <cellStyle name="Entrada 4 3 3 7" xfId="6151"/>
    <cellStyle name="Entrada 4 3 3 7 2" xfId="15305"/>
    <cellStyle name="Entrada 4 3 3 7 3" xfId="22301"/>
    <cellStyle name="Entrada 4 3 3 7 4" xfId="24852"/>
    <cellStyle name="Entrada 4 3 3 7 5" xfId="33196"/>
    <cellStyle name="Entrada 4 3 3 7 6" xfId="36871"/>
    <cellStyle name="Entrada 4 3 3 7 7" xfId="39597"/>
    <cellStyle name="Entrada 4 3 3 7 8" xfId="41231"/>
    <cellStyle name="Entrada 4 3 3 8" xfId="11418"/>
    <cellStyle name="Entrada 4 3 3 9" xfId="18421"/>
    <cellStyle name="Entrada 4 3 4" xfId="1775"/>
    <cellStyle name="Entrada 4 3 4 10" xfId="28615"/>
    <cellStyle name="Entrada 4 3 4 11" xfId="23330"/>
    <cellStyle name="Entrada 4 3 4 12" xfId="30946"/>
    <cellStyle name="Entrada 4 3 4 13" xfId="29025"/>
    <cellStyle name="Entrada 4 3 4 14" xfId="29607"/>
    <cellStyle name="Entrada 4 3 4 2" xfId="2539"/>
    <cellStyle name="Entrada 4 3 4 2 2" xfId="6158"/>
    <cellStyle name="Entrada 4 3 4 2 2 2" xfId="15312"/>
    <cellStyle name="Entrada 4 3 4 2 2 3" xfId="22308"/>
    <cellStyle name="Entrada 4 3 4 2 2 4" xfId="17756"/>
    <cellStyle name="Entrada 4 3 4 2 2 5" xfId="33203"/>
    <cellStyle name="Entrada 4 3 4 2 2 6" xfId="36878"/>
    <cellStyle name="Entrada 4 3 4 2 2 7" xfId="39604"/>
    <cellStyle name="Entrada 4 3 4 2 2 8" xfId="41238"/>
    <cellStyle name="Entrada 4 3 4 2 3" xfId="11693"/>
    <cellStyle name="Entrada 4 3 4 2 4" xfId="18696"/>
    <cellStyle name="Entrada 4 3 4 2 5" xfId="9626"/>
    <cellStyle name="Entrada 4 3 4 2 6" xfId="26239"/>
    <cellStyle name="Entrada 4 3 4 2 7" xfId="30059"/>
    <cellStyle name="Entrada 4 3 4 2 8" xfId="34036"/>
    <cellStyle name="Entrada 4 3 4 2 9" xfId="37598"/>
    <cellStyle name="Entrada 4 3 4 3" xfId="3701"/>
    <cellStyle name="Entrada 4 3 4 3 2" xfId="6159"/>
    <cellStyle name="Entrada 4 3 4 3 2 2" xfId="15313"/>
    <cellStyle name="Entrada 4 3 4 3 2 3" xfId="22309"/>
    <cellStyle name="Entrada 4 3 4 3 2 4" xfId="27230"/>
    <cellStyle name="Entrada 4 3 4 3 2 5" xfId="33204"/>
    <cellStyle name="Entrada 4 3 4 3 2 6" xfId="36879"/>
    <cellStyle name="Entrada 4 3 4 3 2 7" xfId="39605"/>
    <cellStyle name="Entrada 4 3 4 3 2 8" xfId="41239"/>
    <cellStyle name="Entrada 4 3 4 3 3" xfId="12855"/>
    <cellStyle name="Entrada 4 3 4 3 4" xfId="19854"/>
    <cellStyle name="Entrada 4 3 4 3 5" xfId="27979"/>
    <cellStyle name="Entrada 4 3 4 3 6" xfId="24518"/>
    <cellStyle name="Entrada 4 3 4 3 7" xfId="17109"/>
    <cellStyle name="Entrada 4 3 4 3 8" xfId="25792"/>
    <cellStyle name="Entrada 4 3 4 3 9" xfId="18315"/>
    <cellStyle name="Entrada 4 3 4 4" xfId="4211"/>
    <cellStyle name="Entrada 4 3 4 4 2" xfId="6160"/>
    <cellStyle name="Entrada 4 3 4 4 2 2" xfId="15314"/>
    <cellStyle name="Entrada 4 3 4 4 2 3" xfId="22310"/>
    <cellStyle name="Entrada 4 3 4 4 2 4" xfId="9992"/>
    <cellStyle name="Entrada 4 3 4 4 2 5" xfId="33205"/>
    <cellStyle name="Entrada 4 3 4 4 2 6" xfId="36880"/>
    <cellStyle name="Entrada 4 3 4 4 2 7" xfId="39606"/>
    <cellStyle name="Entrada 4 3 4 4 2 8" xfId="41240"/>
    <cellStyle name="Entrada 4 3 4 4 3" xfId="13365"/>
    <cellStyle name="Entrada 4 3 4 4 4" xfId="20363"/>
    <cellStyle name="Entrada 4 3 4 4 5" xfId="17739"/>
    <cellStyle name="Entrada 4 3 4 4 6" xfId="28551"/>
    <cellStyle name="Entrada 4 3 4 4 7" xfId="26470"/>
    <cellStyle name="Entrada 4 3 4 4 8" xfId="33365"/>
    <cellStyle name="Entrada 4 3 4 4 9" xfId="37040"/>
    <cellStyle name="Entrada 4 3 4 5" xfId="3121"/>
    <cellStyle name="Entrada 4 3 4 5 2" xfId="6161"/>
    <cellStyle name="Entrada 4 3 4 5 2 2" xfId="15315"/>
    <cellStyle name="Entrada 4 3 4 5 2 3" xfId="22311"/>
    <cellStyle name="Entrada 4 3 4 5 2 4" xfId="28877"/>
    <cellStyle name="Entrada 4 3 4 5 2 5" xfId="33206"/>
    <cellStyle name="Entrada 4 3 4 5 2 6" xfId="36881"/>
    <cellStyle name="Entrada 4 3 4 5 2 7" xfId="39607"/>
    <cellStyle name="Entrada 4 3 4 5 2 8" xfId="41241"/>
    <cellStyle name="Entrada 4 3 4 5 3" xfId="12275"/>
    <cellStyle name="Entrada 4 3 4 5 4" xfId="19278"/>
    <cellStyle name="Entrada 4 3 4 5 5" xfId="17434"/>
    <cellStyle name="Entrada 4 3 4 5 6" xfId="28092"/>
    <cellStyle name="Entrada 4 3 4 5 7" xfId="29779"/>
    <cellStyle name="Entrada 4 3 4 5 8" xfId="33756"/>
    <cellStyle name="Entrada 4 3 4 5 9" xfId="37318"/>
    <cellStyle name="Entrada 4 3 4 6" xfId="4135"/>
    <cellStyle name="Entrada 4 3 4 6 2" xfId="6162"/>
    <cellStyle name="Entrada 4 3 4 6 2 2" xfId="15316"/>
    <cellStyle name="Entrada 4 3 4 6 2 3" xfId="22312"/>
    <cellStyle name="Entrada 4 3 4 6 2 4" xfId="27229"/>
    <cellStyle name="Entrada 4 3 4 6 2 5" xfId="33207"/>
    <cellStyle name="Entrada 4 3 4 6 2 6" xfId="36882"/>
    <cellStyle name="Entrada 4 3 4 6 2 7" xfId="39608"/>
    <cellStyle name="Entrada 4 3 4 6 2 8" xfId="41242"/>
    <cellStyle name="Entrada 4 3 4 6 3" xfId="13289"/>
    <cellStyle name="Entrada 4 3 4 6 4" xfId="20287"/>
    <cellStyle name="Entrada 4 3 4 6 5" xfId="22469"/>
    <cellStyle name="Entrada 4 3 4 6 6" xfId="10069"/>
    <cellStyle name="Entrada 4 3 4 6 7" xfId="17128"/>
    <cellStyle name="Entrada 4 3 4 6 8" xfId="33401"/>
    <cellStyle name="Entrada 4 3 4 6 9" xfId="37076"/>
    <cellStyle name="Entrada 4 3 4 7" xfId="6157"/>
    <cellStyle name="Entrada 4 3 4 7 2" xfId="15311"/>
    <cellStyle name="Entrada 4 3 4 7 3" xfId="22307"/>
    <cellStyle name="Entrada 4 3 4 7 4" xfId="28627"/>
    <cellStyle name="Entrada 4 3 4 7 5" xfId="33202"/>
    <cellStyle name="Entrada 4 3 4 7 6" xfId="36877"/>
    <cellStyle name="Entrada 4 3 4 7 7" xfId="39603"/>
    <cellStyle name="Entrada 4 3 4 7 8" xfId="41237"/>
    <cellStyle name="Entrada 4 3 4 8" xfId="10929"/>
    <cellStyle name="Entrada 4 3 4 9" xfId="9618"/>
    <cellStyle name="Entrada 4 3 5" xfId="2240"/>
    <cellStyle name="Entrada 4 3 5 10" xfId="17865"/>
    <cellStyle name="Entrada 4 3 5 11" xfId="25064"/>
    <cellStyle name="Entrada 4 3 5 12" xfId="30210"/>
    <cellStyle name="Entrada 4 3 5 13" xfId="34185"/>
    <cellStyle name="Entrada 4 3 5 14" xfId="37747"/>
    <cellStyle name="Entrada 4 3 5 2" xfId="2640"/>
    <cellStyle name="Entrada 4 3 5 2 2" xfId="6164"/>
    <cellStyle name="Entrada 4 3 5 2 2 2" xfId="15318"/>
    <cellStyle name="Entrada 4 3 5 2 2 3" xfId="22314"/>
    <cellStyle name="Entrada 4 3 5 2 2 4" xfId="24285"/>
    <cellStyle name="Entrada 4 3 5 2 2 5" xfId="33209"/>
    <cellStyle name="Entrada 4 3 5 2 2 6" xfId="36884"/>
    <cellStyle name="Entrada 4 3 5 2 2 7" xfId="39610"/>
    <cellStyle name="Entrada 4 3 5 2 2 8" xfId="41244"/>
    <cellStyle name="Entrada 4 3 5 2 3" xfId="11794"/>
    <cellStyle name="Entrada 4 3 5 2 4" xfId="18797"/>
    <cellStyle name="Entrada 4 3 5 2 5" xfId="17747"/>
    <cellStyle name="Entrada 4 3 5 2 6" xfId="26282"/>
    <cellStyle name="Entrada 4 3 5 2 7" xfId="30009"/>
    <cellStyle name="Entrada 4 3 5 2 8" xfId="33986"/>
    <cellStyle name="Entrada 4 3 5 2 9" xfId="37548"/>
    <cellStyle name="Entrada 4 3 5 3" xfId="3922"/>
    <cellStyle name="Entrada 4 3 5 3 2" xfId="6165"/>
    <cellStyle name="Entrada 4 3 5 3 2 2" xfId="15319"/>
    <cellStyle name="Entrada 4 3 5 3 2 3" xfId="22315"/>
    <cellStyle name="Entrada 4 3 5 3 2 4" xfId="28625"/>
    <cellStyle name="Entrada 4 3 5 3 2 5" xfId="33210"/>
    <cellStyle name="Entrada 4 3 5 3 2 6" xfId="36885"/>
    <cellStyle name="Entrada 4 3 5 3 2 7" xfId="39611"/>
    <cellStyle name="Entrada 4 3 5 3 2 8" xfId="41245"/>
    <cellStyle name="Entrada 4 3 5 3 3" xfId="13076"/>
    <cellStyle name="Entrada 4 3 5 3 4" xfId="20074"/>
    <cellStyle name="Entrada 4 3 5 3 5" xfId="27869"/>
    <cellStyle name="Entrada 4 3 5 3 6" xfId="29430"/>
    <cellStyle name="Entrada 4 3 5 3 7" xfId="17786"/>
    <cellStyle name="Entrada 4 3 5 3 8" xfId="23017"/>
    <cellStyle name="Entrada 4 3 5 3 9" xfId="31052"/>
    <cellStyle name="Entrada 4 3 5 4" xfId="4360"/>
    <cellStyle name="Entrada 4 3 5 4 2" xfId="6166"/>
    <cellStyle name="Entrada 4 3 5 4 2 2" xfId="15320"/>
    <cellStyle name="Entrada 4 3 5 4 2 3" xfId="22316"/>
    <cellStyle name="Entrada 4 3 5 4 2 4" xfId="29349"/>
    <cellStyle name="Entrada 4 3 5 4 2 5" xfId="33211"/>
    <cellStyle name="Entrada 4 3 5 4 2 6" xfId="36886"/>
    <cellStyle name="Entrada 4 3 5 4 2 7" xfId="39612"/>
    <cellStyle name="Entrada 4 3 5 4 2 8" xfId="41246"/>
    <cellStyle name="Entrada 4 3 5 4 3" xfId="13514"/>
    <cellStyle name="Entrada 4 3 5 4 4" xfId="20512"/>
    <cellStyle name="Entrada 4 3 5 4 5" xfId="24734"/>
    <cellStyle name="Entrada 4 3 5 4 6" xfId="24501"/>
    <cellStyle name="Entrada 4 3 5 4 7" xfId="24570"/>
    <cellStyle name="Entrada 4 3 5 4 8" xfId="31723"/>
    <cellStyle name="Entrada 4 3 5 4 9" xfId="35403"/>
    <cellStyle name="Entrada 4 3 5 5" xfId="4614"/>
    <cellStyle name="Entrada 4 3 5 5 2" xfId="6167"/>
    <cellStyle name="Entrada 4 3 5 5 2 2" xfId="15321"/>
    <cellStyle name="Entrada 4 3 5 5 2 3" xfId="22317"/>
    <cellStyle name="Entrada 4 3 5 5 2 4" xfId="10169"/>
    <cellStyle name="Entrada 4 3 5 5 2 5" xfId="33212"/>
    <cellStyle name="Entrada 4 3 5 5 2 6" xfId="36887"/>
    <cellStyle name="Entrada 4 3 5 5 2 7" xfId="39613"/>
    <cellStyle name="Entrada 4 3 5 5 2 8" xfId="41247"/>
    <cellStyle name="Entrada 4 3 5 5 3" xfId="13768"/>
    <cellStyle name="Entrada 4 3 5 5 4" xfId="20766"/>
    <cellStyle name="Entrada 4 3 5 5 5" xfId="27522"/>
    <cellStyle name="Entrada 4 3 5 5 6" xfId="29436"/>
    <cellStyle name="Entrada 4 3 5 5 7" xfId="25874"/>
    <cellStyle name="Entrada 4 3 5 5 8" xfId="10194"/>
    <cellStyle name="Entrada 4 3 5 5 9" xfId="25385"/>
    <cellStyle name="Entrada 4 3 5 6" xfId="4860"/>
    <cellStyle name="Entrada 4 3 5 6 2" xfId="6168"/>
    <cellStyle name="Entrada 4 3 5 6 2 2" xfId="15322"/>
    <cellStyle name="Entrada 4 3 5 6 2 3" xfId="22318"/>
    <cellStyle name="Entrada 4 3 5 6 2 4" xfId="24850"/>
    <cellStyle name="Entrada 4 3 5 6 2 5" xfId="33213"/>
    <cellStyle name="Entrada 4 3 5 6 2 6" xfId="36888"/>
    <cellStyle name="Entrada 4 3 5 6 2 7" xfId="39614"/>
    <cellStyle name="Entrada 4 3 5 6 2 8" xfId="41248"/>
    <cellStyle name="Entrada 4 3 5 6 3" xfId="14014"/>
    <cellStyle name="Entrada 4 3 5 6 4" xfId="21012"/>
    <cellStyle name="Entrada 4 3 5 6 5" xfId="27408"/>
    <cellStyle name="Entrada 4 3 5 6 6" xfId="26752"/>
    <cellStyle name="Entrada 4 3 5 6 7" xfId="25983"/>
    <cellStyle name="Entrada 4 3 5 6 8" xfId="35584"/>
    <cellStyle name="Entrada 4 3 5 6 9" xfId="38495"/>
    <cellStyle name="Entrada 4 3 5 7" xfId="6163"/>
    <cellStyle name="Entrada 4 3 5 7 2" xfId="15317"/>
    <cellStyle name="Entrada 4 3 5 7 3" xfId="22313"/>
    <cellStyle name="Entrada 4 3 5 7 4" xfId="18179"/>
    <cellStyle name="Entrada 4 3 5 7 5" xfId="33208"/>
    <cellStyle name="Entrada 4 3 5 7 6" xfId="36883"/>
    <cellStyle name="Entrada 4 3 5 7 7" xfId="39609"/>
    <cellStyle name="Entrada 4 3 5 7 8" xfId="41243"/>
    <cellStyle name="Entrada 4 3 5 8" xfId="11394"/>
    <cellStyle name="Entrada 4 3 5 9" xfId="18397"/>
    <cellStyle name="Entrada 4 3 6" xfId="1637"/>
    <cellStyle name="Entrada 4 3 6 10" xfId="18168"/>
    <cellStyle name="Entrada 4 3 6 11" xfId="30996"/>
    <cellStyle name="Entrada 4 3 6 12" xfId="34926"/>
    <cellStyle name="Entrada 4 3 6 13" xfId="38389"/>
    <cellStyle name="Entrada 4 3 6 2" xfId="3293"/>
    <cellStyle name="Entrada 4 3 6 2 2" xfId="6170"/>
    <cellStyle name="Entrada 4 3 6 2 2 2" xfId="15324"/>
    <cellStyle name="Entrada 4 3 6 2 2 3" xfId="22320"/>
    <cellStyle name="Entrada 4 3 6 2 2 4" xfId="28873"/>
    <cellStyle name="Entrada 4 3 6 2 2 5" xfId="33215"/>
    <cellStyle name="Entrada 4 3 6 2 2 6" xfId="36890"/>
    <cellStyle name="Entrada 4 3 6 2 2 7" xfId="39616"/>
    <cellStyle name="Entrada 4 3 6 2 2 8" xfId="41250"/>
    <cellStyle name="Entrada 4 3 6 2 3" xfId="12447"/>
    <cellStyle name="Entrada 4 3 6 2 4" xfId="19449"/>
    <cellStyle name="Entrada 4 3 6 2 5" xfId="22554"/>
    <cellStyle name="Entrada 4 3 6 2 6" xfId="26465"/>
    <cellStyle name="Entrada 4 3 6 2 7" xfId="23280"/>
    <cellStyle name="Entrada 4 3 6 2 8" xfId="26610"/>
    <cellStyle name="Entrada 4 3 6 2 9" xfId="35554"/>
    <cellStyle name="Entrada 4 3 6 3" xfId="2839"/>
    <cellStyle name="Entrada 4 3 6 3 2" xfId="6171"/>
    <cellStyle name="Entrada 4 3 6 3 2 2" xfId="15325"/>
    <cellStyle name="Entrada 4 3 6 3 2 3" xfId="22321"/>
    <cellStyle name="Entrada 4 3 6 3 2 4" xfId="24851"/>
    <cellStyle name="Entrada 4 3 6 3 2 5" xfId="33216"/>
    <cellStyle name="Entrada 4 3 6 3 2 6" xfId="36891"/>
    <cellStyle name="Entrada 4 3 6 3 2 7" xfId="39617"/>
    <cellStyle name="Entrada 4 3 6 3 2 8" xfId="41251"/>
    <cellStyle name="Entrada 4 3 6 3 3" xfId="11993"/>
    <cellStyle name="Entrada 4 3 6 3 4" xfId="18996"/>
    <cellStyle name="Entrada 4 3 6 3 5" xfId="24219"/>
    <cellStyle name="Entrada 4 3 6 3 6" xfId="24558"/>
    <cellStyle name="Entrada 4 3 6 3 7" xfId="17321"/>
    <cellStyle name="Entrada 4 3 6 3 8" xfId="24086"/>
    <cellStyle name="Entrada 4 3 6 3 9" xfId="31423"/>
    <cellStyle name="Entrada 4 3 6 4" xfId="2895"/>
    <cellStyle name="Entrada 4 3 6 4 2" xfId="6172"/>
    <cellStyle name="Entrada 4 3 6 4 2 2" xfId="15326"/>
    <cellStyle name="Entrada 4 3 6 4 2 3" xfId="22322"/>
    <cellStyle name="Entrada 4 3 6 4 2 4" xfId="28193"/>
    <cellStyle name="Entrada 4 3 6 4 2 5" xfId="33217"/>
    <cellStyle name="Entrada 4 3 6 4 2 6" xfId="36892"/>
    <cellStyle name="Entrada 4 3 6 4 2 7" xfId="39618"/>
    <cellStyle name="Entrada 4 3 6 4 2 8" xfId="41252"/>
    <cellStyle name="Entrada 4 3 6 4 3" xfId="12049"/>
    <cellStyle name="Entrada 4 3 6 4 4" xfId="19052"/>
    <cellStyle name="Entrada 4 3 6 4 5" xfId="28341"/>
    <cellStyle name="Entrada 4 3 6 4 6" xfId="26367"/>
    <cellStyle name="Entrada 4 3 6 4 7" xfId="17040"/>
    <cellStyle name="Entrada 4 3 6 4 8" xfId="31549"/>
    <cellStyle name="Entrada 4 3 6 4 9" xfId="35253"/>
    <cellStyle name="Entrada 4 3 6 5" xfId="2920"/>
    <cellStyle name="Entrada 4 3 6 5 2" xfId="6173"/>
    <cellStyle name="Entrada 4 3 6 5 2 2" xfId="15327"/>
    <cellStyle name="Entrada 4 3 6 5 2 3" xfId="22323"/>
    <cellStyle name="Entrada 4 3 6 5 2 4" xfId="27231"/>
    <cellStyle name="Entrada 4 3 6 5 2 5" xfId="33218"/>
    <cellStyle name="Entrada 4 3 6 5 2 6" xfId="36893"/>
    <cellStyle name="Entrada 4 3 6 5 2 7" xfId="39619"/>
    <cellStyle name="Entrada 4 3 6 5 2 8" xfId="41253"/>
    <cellStyle name="Entrada 4 3 6 5 3" xfId="12074"/>
    <cellStyle name="Entrada 4 3 6 5 4" xfId="19077"/>
    <cellStyle name="Entrada 4 3 6 5 5" xfId="17744"/>
    <cellStyle name="Entrada 4 3 6 5 6" xfId="9356"/>
    <cellStyle name="Entrada 4 3 6 5 7" xfId="25913"/>
    <cellStyle name="Entrada 4 3 6 5 8" xfId="33847"/>
    <cellStyle name="Entrada 4 3 6 5 9" xfId="37409"/>
    <cellStyle name="Entrada 4 3 6 6" xfId="6169"/>
    <cellStyle name="Entrada 4 3 6 6 2" xfId="15323"/>
    <cellStyle name="Entrada 4 3 6 6 3" xfId="22319"/>
    <cellStyle name="Entrada 4 3 6 6 4" xfId="27228"/>
    <cellStyle name="Entrada 4 3 6 6 5" xfId="33214"/>
    <cellStyle name="Entrada 4 3 6 6 6" xfId="36889"/>
    <cellStyle name="Entrada 4 3 6 6 7" xfId="39615"/>
    <cellStyle name="Entrada 4 3 6 6 8" xfId="41249"/>
    <cellStyle name="Entrada 4 3 6 7" xfId="10791"/>
    <cellStyle name="Entrada 4 3 6 8" xfId="9860"/>
    <cellStyle name="Entrada 4 3 6 9" xfId="24469"/>
    <cellStyle name="Entrada 4 3 7" xfId="2465"/>
    <cellStyle name="Entrada 4 3 7 2" xfId="6174"/>
    <cellStyle name="Entrada 4 3 7 2 2" xfId="15328"/>
    <cellStyle name="Entrada 4 3 7 2 3" xfId="22324"/>
    <cellStyle name="Entrada 4 3 7 2 4" xfId="23478"/>
    <cellStyle name="Entrada 4 3 7 2 5" xfId="33219"/>
    <cellStyle name="Entrada 4 3 7 2 6" xfId="36894"/>
    <cellStyle name="Entrada 4 3 7 2 7" xfId="39620"/>
    <cellStyle name="Entrada 4 3 7 2 8" xfId="41254"/>
    <cellStyle name="Entrada 4 3 7 3" xfId="11619"/>
    <cellStyle name="Entrada 4 3 7 4" xfId="18622"/>
    <cellStyle name="Entrada 4 3 7 5" xfId="23247"/>
    <cellStyle name="Entrada 4 3 7 6" xfId="19574"/>
    <cellStyle name="Entrada 4 3 7 7" xfId="22428"/>
    <cellStyle name="Entrada 4 3 7 8" xfId="25702"/>
    <cellStyle name="Entrada 4 3 7 9" xfId="34812"/>
    <cellStyle name="Entrada 4 3 8" xfId="2944"/>
    <cellStyle name="Entrada 4 3 8 2" xfId="6175"/>
    <cellStyle name="Entrada 4 3 8 2 2" xfId="15329"/>
    <cellStyle name="Entrada 4 3 8 2 3" xfId="22325"/>
    <cellStyle name="Entrada 4 3 8 2 4" xfId="29350"/>
    <cellStyle name="Entrada 4 3 8 2 5" xfId="33220"/>
    <cellStyle name="Entrada 4 3 8 2 6" xfId="36895"/>
    <cellStyle name="Entrada 4 3 8 2 7" xfId="39621"/>
    <cellStyle name="Entrada 4 3 8 2 8" xfId="41255"/>
    <cellStyle name="Entrada 4 3 8 3" xfId="12098"/>
    <cellStyle name="Entrada 4 3 8 4" xfId="19101"/>
    <cellStyle name="Entrada 4 3 8 5" xfId="28317"/>
    <cellStyle name="Entrada 4 3 8 6" xfId="24556"/>
    <cellStyle name="Entrada 4 3 8 7" xfId="29862"/>
    <cellStyle name="Entrada 4 3 8 8" xfId="33823"/>
    <cellStyle name="Entrada 4 3 8 9" xfId="37385"/>
    <cellStyle name="Entrada 4 3 9" xfId="3091"/>
    <cellStyle name="Entrada 4 3 9 2" xfId="6176"/>
    <cellStyle name="Entrada 4 3 9 2 2" xfId="15330"/>
    <cellStyle name="Entrada 4 3 9 2 3" xfId="22326"/>
    <cellStyle name="Entrada 4 3 9 2 4" xfId="29335"/>
    <cellStyle name="Entrada 4 3 9 2 5" xfId="33221"/>
    <cellStyle name="Entrada 4 3 9 2 6" xfId="36896"/>
    <cellStyle name="Entrada 4 3 9 2 7" xfId="39622"/>
    <cellStyle name="Entrada 4 3 9 2 8" xfId="41256"/>
    <cellStyle name="Entrada 4 3 9 3" xfId="12245"/>
    <cellStyle name="Entrada 4 3 9 4" xfId="19248"/>
    <cellStyle name="Entrada 4 3 9 5" xfId="22746"/>
    <cellStyle name="Entrada 4 3 9 6" xfId="25431"/>
    <cellStyle name="Entrada 4 3 9 7" xfId="29793"/>
    <cellStyle name="Entrada 4 3 9 8" xfId="29665"/>
    <cellStyle name="Entrada 4 3 9 9" xfId="33651"/>
    <cellStyle name="Entrada 4 4" xfId="1838"/>
    <cellStyle name="Entrada 4 4 10" xfId="28580"/>
    <cellStyle name="Entrada 4 4 11" xfId="28743"/>
    <cellStyle name="Entrada 4 4 12" xfId="25722"/>
    <cellStyle name="Entrada 4 4 13" xfId="25767"/>
    <cellStyle name="Entrada 4 4 14" xfId="34947"/>
    <cellStyle name="Entrada 4 4 2" xfId="2560"/>
    <cellStyle name="Entrada 4 4 2 2" xfId="6178"/>
    <cellStyle name="Entrada 4 4 2 2 2" xfId="15332"/>
    <cellStyle name="Entrada 4 4 2 2 3" xfId="22328"/>
    <cellStyle name="Entrada 4 4 2 2 4" xfId="27235"/>
    <cellStyle name="Entrada 4 4 2 2 5" xfId="33223"/>
    <cellStyle name="Entrada 4 4 2 2 6" xfId="36898"/>
    <cellStyle name="Entrada 4 4 2 2 7" xfId="39624"/>
    <cellStyle name="Entrada 4 4 2 2 8" xfId="41258"/>
    <cellStyle name="Entrada 4 4 2 3" xfId="11714"/>
    <cellStyle name="Entrada 4 4 2 4" xfId="18717"/>
    <cellStyle name="Entrada 4 4 2 5" xfId="17581"/>
    <cellStyle name="Entrada 4 4 2 6" xfId="26249"/>
    <cellStyle name="Entrada 4 4 2 7" xfId="24426"/>
    <cellStyle name="Entrada 4 4 2 8" xfId="34029"/>
    <cellStyle name="Entrada 4 4 2 9" xfId="37591"/>
    <cellStyle name="Entrada 4 4 3" xfId="3742"/>
    <cellStyle name="Entrada 4 4 3 2" xfId="6179"/>
    <cellStyle name="Entrada 4 4 3 2 2" xfId="15333"/>
    <cellStyle name="Entrada 4 4 3 2 3" xfId="22329"/>
    <cellStyle name="Entrada 4 4 3 2 4" xfId="24843"/>
    <cellStyle name="Entrada 4 4 3 2 5" xfId="33224"/>
    <cellStyle name="Entrada 4 4 3 2 6" xfId="36899"/>
    <cellStyle name="Entrada 4 4 3 2 7" xfId="39625"/>
    <cellStyle name="Entrada 4 4 3 2 8" xfId="41259"/>
    <cellStyle name="Entrada 4 4 3 3" xfId="12896"/>
    <cellStyle name="Entrada 4 4 3 4" xfId="19895"/>
    <cellStyle name="Entrada 4 4 3 5" xfId="17160"/>
    <cellStyle name="Entrada 4 4 3 6" xfId="25475"/>
    <cellStyle name="Entrada 4 4 3 7" xfId="28100"/>
    <cellStyle name="Entrada 4 4 3 8" xfId="26057"/>
    <cellStyle name="Entrada 4 4 3 9" xfId="28220"/>
    <cellStyle name="Entrada 4 4 4" xfId="4241"/>
    <cellStyle name="Entrada 4 4 4 2" xfId="6180"/>
    <cellStyle name="Entrada 4 4 4 2 2" xfId="15334"/>
    <cellStyle name="Entrada 4 4 4 2 3" xfId="22330"/>
    <cellStyle name="Entrada 4 4 4 2 4" xfId="23225"/>
    <cellStyle name="Entrada 4 4 4 2 5" xfId="33225"/>
    <cellStyle name="Entrada 4 4 4 2 6" xfId="36900"/>
    <cellStyle name="Entrada 4 4 4 2 7" xfId="39626"/>
    <cellStyle name="Entrada 4 4 4 2 8" xfId="41260"/>
    <cellStyle name="Entrada 4 4 4 3" xfId="13395"/>
    <cellStyle name="Entrada 4 4 4 4" xfId="20393"/>
    <cellStyle name="Entrada 4 4 4 5" xfId="21330"/>
    <cellStyle name="Entrada 4 4 4 6" xfId="19793"/>
    <cellStyle name="Entrada 4 4 4 7" xfId="27248"/>
    <cellStyle name="Entrada 4 4 4 8" xfId="23287"/>
    <cellStyle name="Entrada 4 4 4 9" xfId="21302"/>
    <cellStyle name="Entrada 4 4 5" xfId="4194"/>
    <cellStyle name="Entrada 4 4 5 2" xfId="6181"/>
    <cellStyle name="Entrada 4 4 5 2 2" xfId="15335"/>
    <cellStyle name="Entrada 4 4 5 2 3" xfId="22331"/>
    <cellStyle name="Entrada 4 4 5 2 4" xfId="24848"/>
    <cellStyle name="Entrada 4 4 5 2 5" xfId="33226"/>
    <cellStyle name="Entrada 4 4 5 2 6" xfId="36901"/>
    <cellStyle name="Entrada 4 4 5 2 7" xfId="39627"/>
    <cellStyle name="Entrada 4 4 5 2 8" xfId="41261"/>
    <cellStyle name="Entrada 4 4 5 3" xfId="13348"/>
    <cellStyle name="Entrada 4 4 5 4" xfId="20346"/>
    <cellStyle name="Entrada 4 4 5 5" xfId="22736"/>
    <cellStyle name="Entrada 4 4 5 6" xfId="29483"/>
    <cellStyle name="Entrada 4 4 5 7" xfId="28444"/>
    <cellStyle name="Entrada 4 4 5 8" xfId="31159"/>
    <cellStyle name="Entrada 4 4 5 9" xfId="35035"/>
    <cellStyle name="Entrada 4 4 6" xfId="3112"/>
    <cellStyle name="Entrada 4 4 6 2" xfId="6182"/>
    <cellStyle name="Entrada 4 4 6 2 2" xfId="15336"/>
    <cellStyle name="Entrada 4 4 6 2 3" xfId="22332"/>
    <cellStyle name="Entrada 4 4 6 2 4" xfId="18001"/>
    <cellStyle name="Entrada 4 4 6 2 5" xfId="33227"/>
    <cellStyle name="Entrada 4 4 6 2 6" xfId="36902"/>
    <cellStyle name="Entrada 4 4 6 2 7" xfId="39628"/>
    <cellStyle name="Entrada 4 4 6 2 8" xfId="41262"/>
    <cellStyle name="Entrada 4 4 6 3" xfId="12266"/>
    <cellStyle name="Entrada 4 4 6 4" xfId="19269"/>
    <cellStyle name="Entrada 4 4 6 5" xfId="24228"/>
    <cellStyle name="Entrada 4 4 6 6" xfId="23070"/>
    <cellStyle name="Entrada 4 4 6 7" xfId="29784"/>
    <cellStyle name="Entrada 4 4 6 8" xfId="30232"/>
    <cellStyle name="Entrada 4 4 6 9" xfId="34202"/>
    <cellStyle name="Entrada 4 4 7" xfId="6177"/>
    <cellStyle name="Entrada 4 4 7 2" xfId="15331"/>
    <cellStyle name="Entrada 4 4 7 3" xfId="22327"/>
    <cellStyle name="Entrada 4 4 7 4" xfId="19514"/>
    <cellStyle name="Entrada 4 4 7 5" xfId="33222"/>
    <cellStyle name="Entrada 4 4 7 6" xfId="36897"/>
    <cellStyle name="Entrada 4 4 7 7" xfId="39623"/>
    <cellStyle name="Entrada 4 4 7 8" xfId="41257"/>
    <cellStyle name="Entrada 4 4 8" xfId="10992"/>
    <cellStyle name="Entrada 4 4 9" xfId="15530"/>
    <cellStyle name="Entrada 4 5" xfId="2267"/>
    <cellStyle name="Entrada 4 5 10" xfId="10087"/>
    <cellStyle name="Entrada 4 5 11" xfId="17268"/>
    <cellStyle name="Entrada 4 5 12" xfId="30196"/>
    <cellStyle name="Entrada 4 5 13" xfId="31465"/>
    <cellStyle name="Entrada 4 5 14" xfId="35175"/>
    <cellStyle name="Entrada 4 5 2" xfId="2667"/>
    <cellStyle name="Entrada 4 5 2 2" xfId="6184"/>
    <cellStyle name="Entrada 4 5 2 2 2" xfId="15338"/>
    <cellStyle name="Entrada 4 5 2 2 3" xfId="22334"/>
    <cellStyle name="Entrada 4 5 2 2 4" xfId="28628"/>
    <cellStyle name="Entrada 4 5 2 2 5" xfId="33229"/>
    <cellStyle name="Entrada 4 5 2 2 6" xfId="36904"/>
    <cellStyle name="Entrada 4 5 2 2 7" xfId="39630"/>
    <cellStyle name="Entrada 4 5 2 2 8" xfId="41264"/>
    <cellStyle name="Entrada 4 5 2 3" xfId="11821"/>
    <cellStyle name="Entrada 4 5 2 4" xfId="18824"/>
    <cellStyle name="Entrada 4 5 2 5" xfId="24619"/>
    <cellStyle name="Entrada 4 5 2 6" xfId="10861"/>
    <cellStyle name="Entrada 4 5 2 7" xfId="29999"/>
    <cellStyle name="Entrada 4 5 2 8" xfId="33976"/>
    <cellStyle name="Entrada 4 5 2 9" xfId="37538"/>
    <cellStyle name="Entrada 4 5 3" xfId="3949"/>
    <cellStyle name="Entrada 4 5 3 2" xfId="6185"/>
    <cellStyle name="Entrada 4 5 3 2 2" xfId="15339"/>
    <cellStyle name="Entrada 4 5 3 2 3" xfId="22335"/>
    <cellStyle name="Entrada 4 5 3 2 4" xfId="24435"/>
    <cellStyle name="Entrada 4 5 3 2 5" xfId="33230"/>
    <cellStyle name="Entrada 4 5 3 2 6" xfId="36905"/>
    <cellStyle name="Entrada 4 5 3 2 7" xfId="39631"/>
    <cellStyle name="Entrada 4 5 3 2 8" xfId="41265"/>
    <cellStyle name="Entrada 4 5 3 3" xfId="13103"/>
    <cellStyle name="Entrada 4 5 3 4" xfId="20101"/>
    <cellStyle name="Entrada 4 5 3 5" xfId="22627"/>
    <cellStyle name="Entrada 4 5 3 6" xfId="17308"/>
    <cellStyle name="Entrada 4 5 3 7" xfId="25885"/>
    <cellStyle name="Entrada 4 5 3 8" xfId="22531"/>
    <cellStyle name="Entrada 4 5 3 9" xfId="31296"/>
    <cellStyle name="Entrada 4 5 4" xfId="4387"/>
    <cellStyle name="Entrada 4 5 4 2" xfId="6186"/>
    <cellStyle name="Entrada 4 5 4 2 2" xfId="15340"/>
    <cellStyle name="Entrada 4 5 4 2 3" xfId="22336"/>
    <cellStyle name="Entrada 4 5 4 2 4" xfId="27237"/>
    <cellStyle name="Entrada 4 5 4 2 5" xfId="33231"/>
    <cellStyle name="Entrada 4 5 4 2 6" xfId="36906"/>
    <cellStyle name="Entrada 4 5 4 2 7" xfId="39632"/>
    <cellStyle name="Entrada 4 5 4 2 8" xfId="41266"/>
    <cellStyle name="Entrada 4 5 4 3" xfId="13541"/>
    <cellStyle name="Entrada 4 5 4 4" xfId="20539"/>
    <cellStyle name="Entrada 4 5 4 5" xfId="18096"/>
    <cellStyle name="Entrada 4 5 4 6" xfId="25033"/>
    <cellStyle name="Entrada 4 5 4 7" xfId="25586"/>
    <cellStyle name="Entrada 4 5 4 8" xfId="26071"/>
    <cellStyle name="Entrada 4 5 4 9" xfId="30242"/>
    <cellStyle name="Entrada 4 5 5" xfId="4641"/>
    <cellStyle name="Entrada 4 5 5 2" xfId="6187"/>
    <cellStyle name="Entrada 4 5 5 2 2" xfId="15341"/>
    <cellStyle name="Entrada 4 5 5 2 3" xfId="22337"/>
    <cellStyle name="Entrada 4 5 5 2 4" xfId="15485"/>
    <cellStyle name="Entrada 4 5 5 2 5" xfId="33232"/>
    <cellStyle name="Entrada 4 5 5 2 6" xfId="36907"/>
    <cellStyle name="Entrada 4 5 5 2 7" xfId="39633"/>
    <cellStyle name="Entrada 4 5 5 2 8" xfId="41267"/>
    <cellStyle name="Entrada 4 5 5 3" xfId="13795"/>
    <cellStyle name="Entrada 4 5 5 4" xfId="20793"/>
    <cellStyle name="Entrada 4 5 5 5" xfId="17187"/>
    <cellStyle name="Entrada 4 5 5 6" xfId="29444"/>
    <cellStyle name="Entrada 4 5 5 7" xfId="28515"/>
    <cellStyle name="Entrada 4 5 5 8" xfId="31181"/>
    <cellStyle name="Entrada 4 5 5 9" xfId="35054"/>
    <cellStyle name="Entrada 4 5 6" xfId="4887"/>
    <cellStyle name="Entrada 4 5 6 2" xfId="6188"/>
    <cellStyle name="Entrada 4 5 6 2 2" xfId="15342"/>
    <cellStyle name="Entrada 4 5 6 2 3" xfId="22338"/>
    <cellStyle name="Entrada 4 5 6 2 4" xfId="28878"/>
    <cellStyle name="Entrada 4 5 6 2 5" xfId="33233"/>
    <cellStyle name="Entrada 4 5 6 2 6" xfId="36908"/>
    <cellStyle name="Entrada 4 5 6 2 7" xfId="39634"/>
    <cellStyle name="Entrada 4 5 6 2 8" xfId="41268"/>
    <cellStyle name="Entrada 4 5 6 3" xfId="14041"/>
    <cellStyle name="Entrada 4 5 6 4" xfId="21039"/>
    <cellStyle name="Entrada 4 5 6 5" xfId="9194"/>
    <cellStyle name="Entrada 4 5 6 6" xfId="29450"/>
    <cellStyle name="Entrada 4 5 6 7" xfId="31933"/>
    <cellStyle name="Entrada 4 5 6 8" xfId="35611"/>
    <cellStyle name="Entrada 4 5 6 9" xfId="38522"/>
    <cellStyle name="Entrada 4 5 7" xfId="6183"/>
    <cellStyle name="Entrada 4 5 7 2" xfId="15337"/>
    <cellStyle name="Entrada 4 5 7 3" xfId="22333"/>
    <cellStyle name="Entrada 4 5 7 4" xfId="18140"/>
    <cellStyle name="Entrada 4 5 7 5" xfId="33228"/>
    <cellStyle name="Entrada 4 5 7 6" xfId="36903"/>
    <cellStyle name="Entrada 4 5 7 7" xfId="39629"/>
    <cellStyle name="Entrada 4 5 7 8" xfId="41263"/>
    <cellStyle name="Entrada 4 5 8" xfId="11421"/>
    <cellStyle name="Entrada 4 5 9" xfId="18424"/>
    <cellStyle name="Entrada 4 6" xfId="2117"/>
    <cellStyle name="Entrada 4 6 10" xfId="28445"/>
    <cellStyle name="Entrada 4 6 11" xfId="10192"/>
    <cellStyle name="Entrada 4 6 12" xfId="30368"/>
    <cellStyle name="Entrada 4 6 13" xfId="28823"/>
    <cellStyle name="Entrada 4 6 14" xfId="29611"/>
    <cellStyle name="Entrada 4 6 2" xfId="2601"/>
    <cellStyle name="Entrada 4 6 2 2" xfId="6190"/>
    <cellStyle name="Entrada 4 6 2 2 2" xfId="15344"/>
    <cellStyle name="Entrada 4 6 2 2 3" xfId="22340"/>
    <cellStyle name="Entrada 4 6 2 2 4" xfId="28194"/>
    <cellStyle name="Entrada 4 6 2 2 5" xfId="33235"/>
    <cellStyle name="Entrada 4 6 2 2 6" xfId="36910"/>
    <cellStyle name="Entrada 4 6 2 2 7" xfId="39636"/>
    <cellStyle name="Entrada 4 6 2 2 8" xfId="41270"/>
    <cellStyle name="Entrada 4 6 2 3" xfId="11755"/>
    <cellStyle name="Entrada 4 6 2 4" xfId="18758"/>
    <cellStyle name="Entrada 4 6 2 5" xfId="22515"/>
    <cellStyle name="Entrada 4 6 2 6" xfId="26269"/>
    <cellStyle name="Entrada 4 6 2 7" xfId="30032"/>
    <cellStyle name="Entrada 4 6 2 8" xfId="34009"/>
    <cellStyle name="Entrada 4 6 2 9" xfId="37571"/>
    <cellStyle name="Entrada 4 6 3" xfId="3848"/>
    <cellStyle name="Entrada 4 6 3 2" xfId="6191"/>
    <cellStyle name="Entrada 4 6 3 2 2" xfId="15345"/>
    <cellStyle name="Entrada 4 6 3 2 3" xfId="22341"/>
    <cellStyle name="Entrada 4 6 3 2 4" xfId="18102"/>
    <cellStyle name="Entrada 4 6 3 2 5" xfId="33236"/>
    <cellStyle name="Entrada 4 6 3 2 6" xfId="36911"/>
    <cellStyle name="Entrada 4 6 3 2 7" xfId="39637"/>
    <cellStyle name="Entrada 4 6 3 2 8" xfId="41271"/>
    <cellStyle name="Entrada 4 6 3 3" xfId="13002"/>
    <cellStyle name="Entrada 4 6 3 4" xfId="20001"/>
    <cellStyle name="Entrada 4 6 3 5" xfId="23346"/>
    <cellStyle name="Entrada 4 6 3 6" xfId="10304"/>
    <cellStyle name="Entrada 4 6 3 7" xfId="26478"/>
    <cellStyle name="Entrada 4 6 3 8" xfId="17931"/>
    <cellStyle name="Entrada 4 6 3 9" xfId="25948"/>
    <cellStyle name="Entrada 4 6 4" xfId="4316"/>
    <cellStyle name="Entrada 4 6 4 2" xfId="6192"/>
    <cellStyle name="Entrada 4 6 4 2 2" xfId="15346"/>
    <cellStyle name="Entrada 4 6 4 2 3" xfId="22342"/>
    <cellStyle name="Entrada 4 6 4 2 4" xfId="24171"/>
    <cellStyle name="Entrada 4 6 4 2 5" xfId="33237"/>
    <cellStyle name="Entrada 4 6 4 2 6" xfId="36912"/>
    <cellStyle name="Entrada 4 6 4 2 7" xfId="39638"/>
    <cellStyle name="Entrada 4 6 4 2 8" xfId="41272"/>
    <cellStyle name="Entrada 4 6 4 3" xfId="13470"/>
    <cellStyle name="Entrada 4 6 4 4" xfId="20468"/>
    <cellStyle name="Entrada 4 6 4 5" xfId="27674"/>
    <cellStyle name="Entrada 4 6 4 6" xfId="17339"/>
    <cellStyle name="Entrada 4 6 4 7" xfId="17930"/>
    <cellStyle name="Entrada 4 6 4 8" xfId="33321"/>
    <cellStyle name="Entrada 4 6 4 9" xfId="36996"/>
    <cellStyle name="Entrada 4 6 5" xfId="4583"/>
    <cellStyle name="Entrada 4 6 5 2" xfId="6193"/>
    <cellStyle name="Entrada 4 6 5 2 2" xfId="15347"/>
    <cellStyle name="Entrada 4 6 5 2 3" xfId="22343"/>
    <cellStyle name="Entrada 4 6 5 2 4" xfId="24436"/>
    <cellStyle name="Entrada 4 6 5 2 5" xfId="33238"/>
    <cellStyle name="Entrada 4 6 5 2 6" xfId="36913"/>
    <cellStyle name="Entrada 4 6 5 2 7" xfId="39639"/>
    <cellStyle name="Entrada 4 6 5 2 8" xfId="41273"/>
    <cellStyle name="Entrada 4 6 5 3" xfId="13737"/>
    <cellStyle name="Entrada 4 6 5 4" xfId="20735"/>
    <cellStyle name="Entrada 4 6 5 5" xfId="18105"/>
    <cellStyle name="Entrada 4 6 5 6" xfId="10213"/>
    <cellStyle name="Entrada 4 6 5 7" xfId="28462"/>
    <cellStyle name="Entrada 4 6 5 8" xfId="29720"/>
    <cellStyle name="Entrada 4 6 5 9" xfId="33698"/>
    <cellStyle name="Entrada 4 6 6" xfId="4833"/>
    <cellStyle name="Entrada 4 6 6 2" xfId="6194"/>
    <cellStyle name="Entrada 4 6 6 2 2" xfId="15348"/>
    <cellStyle name="Entrada 4 6 6 2 3" xfId="22344"/>
    <cellStyle name="Entrada 4 6 6 2 4" xfId="23389"/>
    <cellStyle name="Entrada 4 6 6 2 5" xfId="33239"/>
    <cellStyle name="Entrada 4 6 6 2 6" xfId="36914"/>
    <cellStyle name="Entrada 4 6 6 2 7" xfId="39640"/>
    <cellStyle name="Entrada 4 6 6 2 8" xfId="41274"/>
    <cellStyle name="Entrada 4 6 6 3" xfId="13987"/>
    <cellStyle name="Entrada 4 6 6 4" xfId="20985"/>
    <cellStyle name="Entrada 4 6 6 5" xfId="24390"/>
    <cellStyle name="Entrada 4 6 6 6" xfId="29277"/>
    <cellStyle name="Entrada 4 6 6 7" xfId="24536"/>
    <cellStyle name="Entrada 4 6 6 8" xfId="22858"/>
    <cellStyle name="Entrada 4 6 6 9" xfId="33712"/>
    <cellStyle name="Entrada 4 6 7" xfId="6189"/>
    <cellStyle name="Entrada 4 6 7 2" xfId="15343"/>
    <cellStyle name="Entrada 4 6 7 3" xfId="22339"/>
    <cellStyle name="Entrada 4 6 7 4" xfId="27236"/>
    <cellStyle name="Entrada 4 6 7 5" xfId="33234"/>
    <cellStyle name="Entrada 4 6 7 6" xfId="36909"/>
    <cellStyle name="Entrada 4 6 7 7" xfId="39635"/>
    <cellStyle name="Entrada 4 6 7 8" xfId="41269"/>
    <cellStyle name="Entrada 4 6 8" xfId="11271"/>
    <cellStyle name="Entrada 4 6 9" xfId="9406"/>
    <cellStyle name="Entrada 4 7" xfId="2321"/>
    <cellStyle name="Entrada 4 7 10" xfId="9212"/>
    <cellStyle name="Entrada 4 7 11" xfId="26134"/>
    <cellStyle name="Entrada 4 7 12" xfId="25680"/>
    <cellStyle name="Entrada 4 7 13" xfId="31472"/>
    <cellStyle name="Entrada 4 7 14" xfId="35182"/>
    <cellStyle name="Entrada 4 7 2" xfId="2721"/>
    <cellStyle name="Entrada 4 7 2 2" xfId="6196"/>
    <cellStyle name="Entrada 4 7 2 2 2" xfId="15350"/>
    <cellStyle name="Entrada 4 7 2 2 3" xfId="22346"/>
    <cellStyle name="Entrada 4 7 2 2 4" xfId="27234"/>
    <cellStyle name="Entrada 4 7 2 2 5" xfId="33241"/>
    <cellStyle name="Entrada 4 7 2 2 6" xfId="36916"/>
    <cellStyle name="Entrada 4 7 2 2 7" xfId="39642"/>
    <cellStyle name="Entrada 4 7 2 2 8" xfId="41276"/>
    <cellStyle name="Entrada 4 7 2 3" xfId="11875"/>
    <cellStyle name="Entrada 4 7 2 4" xfId="18878"/>
    <cellStyle name="Entrada 4 7 2 5" xfId="10038"/>
    <cellStyle name="Entrada 4 7 2 6" xfId="19362"/>
    <cellStyle name="Entrada 4 7 2 7" xfId="29973"/>
    <cellStyle name="Entrada 4 7 2 8" xfId="33949"/>
    <cellStyle name="Entrada 4 7 2 9" xfId="37511"/>
    <cellStyle name="Entrada 4 7 3" xfId="4003"/>
    <cellStyle name="Entrada 4 7 3 2" xfId="6197"/>
    <cellStyle name="Entrada 4 7 3 2 2" xfId="15351"/>
    <cellStyle name="Entrada 4 7 3 2 3" xfId="22347"/>
    <cellStyle name="Entrada 4 7 3 2 4" xfId="22907"/>
    <cellStyle name="Entrada 4 7 3 2 5" xfId="33242"/>
    <cellStyle name="Entrada 4 7 3 2 6" xfId="36917"/>
    <cellStyle name="Entrada 4 7 3 2 7" xfId="39643"/>
    <cellStyle name="Entrada 4 7 3 2 8" xfId="41277"/>
    <cellStyle name="Entrada 4 7 3 3" xfId="13157"/>
    <cellStyle name="Entrada 4 7 3 4" xfId="20155"/>
    <cellStyle name="Entrada 4 7 3 5" xfId="27829"/>
    <cellStyle name="Entrada 4 7 3 6" xfId="29431"/>
    <cellStyle name="Entrada 4 7 3 7" xfId="25367"/>
    <cellStyle name="Entrada 4 7 3 8" xfId="31843"/>
    <cellStyle name="Entrada 4 7 3 9" xfId="35497"/>
    <cellStyle name="Entrada 4 7 4" xfId="4441"/>
    <cellStyle name="Entrada 4 7 4 2" xfId="6198"/>
    <cellStyle name="Entrada 4 7 4 2 2" xfId="15352"/>
    <cellStyle name="Entrada 4 7 4 2 3" xfId="22348"/>
    <cellStyle name="Entrada 4 7 4 2 4" xfId="18139"/>
    <cellStyle name="Entrada 4 7 4 2 5" xfId="33243"/>
    <cellStyle name="Entrada 4 7 4 2 6" xfId="36918"/>
    <cellStyle name="Entrada 4 7 4 2 7" xfId="39644"/>
    <cellStyle name="Entrada 4 7 4 2 8" xfId="41278"/>
    <cellStyle name="Entrada 4 7 4 3" xfId="13595"/>
    <cellStyle name="Entrada 4 7 4 4" xfId="20593"/>
    <cellStyle name="Entrada 4 7 4 5" xfId="27615"/>
    <cellStyle name="Entrada 4 7 4 6" xfId="24504"/>
    <cellStyle name="Entrada 4 7 4 7" xfId="25575"/>
    <cellStyle name="Entrada 4 7 4 8" xfId="28534"/>
    <cellStyle name="Entrada 4 7 4 9" xfId="29577"/>
    <cellStyle name="Entrada 4 7 5" xfId="4695"/>
    <cellStyle name="Entrada 4 7 5 2" xfId="6199"/>
    <cellStyle name="Entrada 4 7 5 2 2" xfId="15353"/>
    <cellStyle name="Entrada 4 7 5 2 3" xfId="22349"/>
    <cellStyle name="Entrada 4 7 5 2 4" xfId="9255"/>
    <cellStyle name="Entrada 4 7 5 2 5" xfId="33244"/>
    <cellStyle name="Entrada 4 7 5 2 6" xfId="36919"/>
    <cellStyle name="Entrada 4 7 5 2 7" xfId="39645"/>
    <cellStyle name="Entrada 4 7 5 2 8" xfId="41279"/>
    <cellStyle name="Entrada 4 7 5 3" xfId="13849"/>
    <cellStyle name="Entrada 4 7 5 4" xfId="20847"/>
    <cellStyle name="Entrada 4 7 5 5" xfId="24782"/>
    <cellStyle name="Entrada 4 7 5 6" xfId="29269"/>
    <cellStyle name="Entrada 4 7 5 7" xfId="18185"/>
    <cellStyle name="Entrada 4 7 5 8" xfId="31184"/>
    <cellStyle name="Entrada 4 7 5 9" xfId="35051"/>
    <cellStyle name="Entrada 4 7 6" xfId="4941"/>
    <cellStyle name="Entrada 4 7 6 2" xfId="6200"/>
    <cellStyle name="Entrada 4 7 6 2 2" xfId="15354"/>
    <cellStyle name="Entrada 4 7 6 2 3" xfId="22350"/>
    <cellStyle name="Entrada 4 7 6 2 4" xfId="27238"/>
    <cellStyle name="Entrada 4 7 6 2 5" xfId="33245"/>
    <cellStyle name="Entrada 4 7 6 2 6" xfId="36920"/>
    <cellStyle name="Entrada 4 7 6 2 7" xfId="39646"/>
    <cellStyle name="Entrada 4 7 6 2 8" xfId="41280"/>
    <cellStyle name="Entrada 4 7 6 3" xfId="14095"/>
    <cellStyle name="Entrada 4 7 6 4" xfId="21093"/>
    <cellStyle name="Entrada 4 7 6 5" xfId="27368"/>
    <cellStyle name="Entrada 4 7 6 6" xfId="18060"/>
    <cellStyle name="Entrada 4 7 6 7" xfId="31987"/>
    <cellStyle name="Entrada 4 7 6 8" xfId="35665"/>
    <cellStyle name="Entrada 4 7 6 9" xfId="38576"/>
    <cellStyle name="Entrada 4 7 7" xfId="6195"/>
    <cellStyle name="Entrada 4 7 7 2" xfId="15349"/>
    <cellStyle name="Entrada 4 7 7 3" xfId="22345"/>
    <cellStyle name="Entrada 4 7 7 4" xfId="22801"/>
    <cellStyle name="Entrada 4 7 7 5" xfId="33240"/>
    <cellStyle name="Entrada 4 7 7 6" xfId="36915"/>
    <cellStyle name="Entrada 4 7 7 7" xfId="39641"/>
    <cellStyle name="Entrada 4 7 7 8" xfId="41275"/>
    <cellStyle name="Entrada 4 7 8" xfId="11475"/>
    <cellStyle name="Entrada 4 7 9" xfId="18478"/>
    <cellStyle name="Entrada 4 8" xfId="1634"/>
    <cellStyle name="Entrada 4 8 10" xfId="24166"/>
    <cellStyle name="Entrada 4 8 11" xfId="31005"/>
    <cellStyle name="Entrada 4 8 12" xfId="34924"/>
    <cellStyle name="Entrada 4 8 13" xfId="38387"/>
    <cellStyle name="Entrada 4 8 2" xfId="3290"/>
    <cellStyle name="Entrada 4 8 2 2" xfId="6202"/>
    <cellStyle name="Entrada 4 8 2 2 2" xfId="15356"/>
    <cellStyle name="Entrada 4 8 2 2 3" xfId="22352"/>
    <cellStyle name="Entrada 4 8 2 2 4" xfId="29353"/>
    <cellStyle name="Entrada 4 8 2 2 5" xfId="33247"/>
    <cellStyle name="Entrada 4 8 2 2 6" xfId="36922"/>
    <cellStyle name="Entrada 4 8 2 2 7" xfId="39648"/>
    <cellStyle name="Entrada 4 8 2 2 8" xfId="41282"/>
    <cellStyle name="Entrada 4 8 2 3" xfId="12444"/>
    <cellStyle name="Entrada 4 8 2 4" xfId="19446"/>
    <cellStyle name="Entrada 4 8 2 5" xfId="28182"/>
    <cellStyle name="Entrada 4 8 2 6" xfId="28765"/>
    <cellStyle name="Entrada 4 8 2 7" xfId="29704"/>
    <cellStyle name="Entrada 4 8 2 8" xfId="33682"/>
    <cellStyle name="Entrada 4 8 2 9" xfId="37270"/>
    <cellStyle name="Entrada 4 8 3" xfId="2840"/>
    <cellStyle name="Entrada 4 8 3 2" xfId="6203"/>
    <cellStyle name="Entrada 4 8 3 2 2" xfId="15357"/>
    <cellStyle name="Entrada 4 8 3 2 3" xfId="22353"/>
    <cellStyle name="Entrada 4 8 3 2 4" xfId="17198"/>
    <cellStyle name="Entrada 4 8 3 2 5" xfId="33248"/>
    <cellStyle name="Entrada 4 8 3 2 6" xfId="36923"/>
    <cellStyle name="Entrada 4 8 3 2 7" xfId="39649"/>
    <cellStyle name="Entrada 4 8 3 2 8" xfId="41283"/>
    <cellStyle name="Entrada 4 8 3 3" xfId="11994"/>
    <cellStyle name="Entrada 4 8 3 4" xfId="18997"/>
    <cellStyle name="Entrada 4 8 3 5" xfId="28363"/>
    <cellStyle name="Entrada 4 8 3 6" xfId="26360"/>
    <cellStyle name="Entrada 4 8 3 7" xfId="29910"/>
    <cellStyle name="Entrada 4 8 3 8" xfId="33887"/>
    <cellStyle name="Entrada 4 8 3 9" xfId="37449"/>
    <cellStyle name="Entrada 4 8 4" xfId="3814"/>
    <cellStyle name="Entrada 4 8 4 2" xfId="6204"/>
    <cellStyle name="Entrada 4 8 4 2 2" xfId="15358"/>
    <cellStyle name="Entrada 4 8 4 2 3" xfId="22354"/>
    <cellStyle name="Entrada 4 8 4 2 4" xfId="29473"/>
    <cellStyle name="Entrada 4 8 4 2 5" xfId="33249"/>
    <cellStyle name="Entrada 4 8 4 2 6" xfId="36924"/>
    <cellStyle name="Entrada 4 8 4 2 7" xfId="39650"/>
    <cellStyle name="Entrada 4 8 4 2 8" xfId="41284"/>
    <cellStyle name="Entrada 4 8 4 3" xfId="12968"/>
    <cellStyle name="Entrada 4 8 4 4" xfId="19967"/>
    <cellStyle name="Entrada 4 8 4 5" xfId="17606"/>
    <cellStyle name="Entrada 4 8 4 6" xfId="26593"/>
    <cellStyle name="Entrada 4 8 4 7" xfId="9246"/>
    <cellStyle name="Entrada 4 8 4 8" xfId="33509"/>
    <cellStyle name="Entrada 4 8 4 9" xfId="37177"/>
    <cellStyle name="Entrada 4 8 5" xfId="3021"/>
    <cellStyle name="Entrada 4 8 5 2" xfId="6205"/>
    <cellStyle name="Entrada 4 8 5 2 2" xfId="15359"/>
    <cellStyle name="Entrada 4 8 5 2 3" xfId="22355"/>
    <cellStyle name="Entrada 4 8 5 2 4" xfId="27233"/>
    <cellStyle name="Entrada 4 8 5 2 5" xfId="33250"/>
    <cellStyle name="Entrada 4 8 5 2 6" xfId="36925"/>
    <cellStyle name="Entrada 4 8 5 2 7" xfId="39651"/>
    <cellStyle name="Entrada 4 8 5 2 8" xfId="41285"/>
    <cellStyle name="Entrada 4 8 5 3" xfId="12175"/>
    <cellStyle name="Entrada 4 8 5 4" xfId="19178"/>
    <cellStyle name="Entrada 4 8 5 5" xfId="28302"/>
    <cellStyle name="Entrada 4 8 5 6" xfId="26403"/>
    <cellStyle name="Entrada 4 8 5 7" xfId="25655"/>
    <cellStyle name="Entrada 4 8 5 8" xfId="33799"/>
    <cellStyle name="Entrada 4 8 5 9" xfId="37361"/>
    <cellStyle name="Entrada 4 8 6" xfId="6201"/>
    <cellStyle name="Entrada 4 8 6 2" xfId="15355"/>
    <cellStyle name="Entrada 4 8 6 3" xfId="22351"/>
    <cellStyle name="Entrada 4 8 6 4" xfId="28629"/>
    <cellStyle name="Entrada 4 8 6 5" xfId="33246"/>
    <cellStyle name="Entrada 4 8 6 6" xfId="36921"/>
    <cellStyle name="Entrada 4 8 6 7" xfId="39647"/>
    <cellStyle name="Entrada 4 8 6 8" xfId="41281"/>
    <cellStyle name="Entrada 4 8 7" xfId="10788"/>
    <cellStyle name="Entrada 4 8 8" xfId="9887"/>
    <cellStyle name="Entrada 4 8 9" xfId="24466"/>
    <cellStyle name="Entrada 4 9" xfId="2462"/>
    <cellStyle name="Entrada 4 9 2" xfId="6206"/>
    <cellStyle name="Entrada 4 9 2 2" xfId="15360"/>
    <cellStyle name="Entrada 4 9 2 3" xfId="22356"/>
    <cellStyle name="Entrada 4 9 2 4" xfId="27239"/>
    <cellStyle name="Entrada 4 9 2 5" xfId="33251"/>
    <cellStyle name="Entrada 4 9 2 6" xfId="36926"/>
    <cellStyle name="Entrada 4 9 2 7" xfId="39652"/>
    <cellStyle name="Entrada 4 9 2 8" xfId="41286"/>
    <cellStyle name="Entrada 4 9 3" xfId="11616"/>
    <cellStyle name="Entrada 4 9 4" xfId="18619"/>
    <cellStyle name="Entrada 4 9 5" xfId="22954"/>
    <cellStyle name="Entrada 4 9 6" xfId="26204"/>
    <cellStyle name="Entrada 4 9 7" xfId="30101"/>
    <cellStyle name="Entrada 4 9 8" xfId="34077"/>
    <cellStyle name="Entrada 4 9 9" xfId="37639"/>
    <cellStyle name="Entrada 5" xfId="353"/>
    <cellStyle name="Entrada 5 10" xfId="3004"/>
    <cellStyle name="Entrada 5 10 2" xfId="6208"/>
    <cellStyle name="Entrada 5 10 2 2" xfId="15362"/>
    <cellStyle name="Entrada 5 10 2 3" xfId="22358"/>
    <cellStyle name="Entrada 5 10 2 4" xfId="18093"/>
    <cellStyle name="Entrada 5 10 2 5" xfId="33253"/>
    <cellStyle name="Entrada 5 10 2 6" xfId="36928"/>
    <cellStyle name="Entrada 5 10 2 7" xfId="39654"/>
    <cellStyle name="Entrada 5 10 2 8" xfId="41288"/>
    <cellStyle name="Entrada 5 10 3" xfId="12158"/>
    <cellStyle name="Entrada 5 10 4" xfId="19161"/>
    <cellStyle name="Entrada 5 10 5" xfId="24689"/>
    <cellStyle name="Entrada 5 10 6" xfId="28766"/>
    <cellStyle name="Entrada 5 10 7" xfId="29086"/>
    <cellStyle name="Entrada 5 10 8" xfId="22467"/>
    <cellStyle name="Entrada 5 10 9" xfId="29045"/>
    <cellStyle name="Entrada 5 11" xfId="2908"/>
    <cellStyle name="Entrada 5 11 2" xfId="6209"/>
    <cellStyle name="Entrada 5 11 2 2" xfId="15363"/>
    <cellStyle name="Entrada 5 11 2 3" xfId="22359"/>
    <cellStyle name="Entrada 5 11 2 4" xfId="28195"/>
    <cellStyle name="Entrada 5 11 2 5" xfId="33254"/>
    <cellStyle name="Entrada 5 11 2 6" xfId="36929"/>
    <cellStyle name="Entrada 5 11 2 7" xfId="39655"/>
    <cellStyle name="Entrada 5 11 2 8" xfId="41289"/>
    <cellStyle name="Entrada 5 11 3" xfId="12062"/>
    <cellStyle name="Entrada 5 11 4" xfId="19065"/>
    <cellStyle name="Entrada 5 11 5" xfId="24657"/>
    <cellStyle name="Entrada 5 11 6" xfId="23042"/>
    <cellStyle name="Entrada 5 11 7" xfId="29880"/>
    <cellStyle name="Entrada 5 11 8" xfId="33857"/>
    <cellStyle name="Entrada 5 11 9" xfId="37419"/>
    <cellStyle name="Entrada 5 12" xfId="6207"/>
    <cellStyle name="Entrada 5 12 2" xfId="15361"/>
    <cellStyle name="Entrada 5 12 3" xfId="22357"/>
    <cellStyle name="Entrada 5 12 4" xfId="28879"/>
    <cellStyle name="Entrada 5 12 5" xfId="33252"/>
    <cellStyle name="Entrada 5 12 6" xfId="36927"/>
    <cellStyle name="Entrada 5 12 7" xfId="39653"/>
    <cellStyle name="Entrada 5 12 8" xfId="41287"/>
    <cellStyle name="Entrada 5 13" xfId="9511"/>
    <cellStyle name="Entrada 5 14" xfId="17935"/>
    <cellStyle name="Entrada 5 15" xfId="29310"/>
    <cellStyle name="Entrada 5 16" xfId="25103"/>
    <cellStyle name="Entrada 5 17" xfId="31731"/>
    <cellStyle name="Entrada 5 18" xfId="35411"/>
    <cellStyle name="Entrada 5 19" xfId="38446"/>
    <cellStyle name="Entrada 5 2" xfId="1831"/>
    <cellStyle name="Entrada 5 2 10" xfId="28571"/>
    <cellStyle name="Entrada 5 2 11" xfId="17779"/>
    <cellStyle name="Entrada 5 2 12" xfId="26451"/>
    <cellStyle name="Entrada 5 2 13" xfId="31393"/>
    <cellStyle name="Entrada 5 2 14" xfId="35144"/>
    <cellStyle name="Entrada 5 2 2" xfId="2557"/>
    <cellStyle name="Entrada 5 2 2 2" xfId="6211"/>
    <cellStyle name="Entrada 5 2 2 2 2" xfId="15365"/>
    <cellStyle name="Entrada 5 2 2 2 3" xfId="22361"/>
    <cellStyle name="Entrada 5 2 2 2 4" xfId="28624"/>
    <cellStyle name="Entrada 5 2 2 2 5" xfId="33256"/>
    <cellStyle name="Entrada 5 2 2 2 6" xfId="36931"/>
    <cellStyle name="Entrada 5 2 2 2 7" xfId="39657"/>
    <cellStyle name="Entrada 5 2 2 2 8" xfId="41291"/>
    <cellStyle name="Entrada 5 2 2 3" xfId="11711"/>
    <cellStyle name="Entrada 5 2 2 4" xfId="18714"/>
    <cellStyle name="Entrada 5 2 2 5" xfId="17983"/>
    <cellStyle name="Entrada 5 2 2 6" xfId="25395"/>
    <cellStyle name="Entrada 5 2 2 7" xfId="30054"/>
    <cellStyle name="Entrada 5 2 2 8" xfId="34027"/>
    <cellStyle name="Entrada 5 2 2 9" xfId="37589"/>
    <cellStyle name="Entrada 5 2 3" xfId="3739"/>
    <cellStyle name="Entrada 5 2 3 2" xfId="6212"/>
    <cellStyle name="Entrada 5 2 3 2 2" xfId="15366"/>
    <cellStyle name="Entrada 5 2 3 2 3" xfId="22362"/>
    <cellStyle name="Entrada 5 2 3 2 4" xfId="29354"/>
    <cellStyle name="Entrada 5 2 3 2 5" xfId="33257"/>
    <cellStyle name="Entrada 5 2 3 2 6" xfId="36932"/>
    <cellStyle name="Entrada 5 2 3 2 7" xfId="39658"/>
    <cellStyle name="Entrada 5 2 3 2 8" xfId="41292"/>
    <cellStyle name="Entrada 5 2 3 3" xfId="12893"/>
    <cellStyle name="Entrada 5 2 3 4" xfId="19892"/>
    <cellStyle name="Entrada 5 2 3 5" xfId="19645"/>
    <cellStyle name="Entrada 5 2 3 6" xfId="19492"/>
    <cellStyle name="Entrada 5 2 3 7" xfId="27309"/>
    <cellStyle name="Entrada 5 2 3 8" xfId="31638"/>
    <cellStyle name="Entrada 5 2 3 9" xfId="35318"/>
    <cellStyle name="Entrada 5 2 4" xfId="4238"/>
    <cellStyle name="Entrada 5 2 4 2" xfId="6213"/>
    <cellStyle name="Entrada 5 2 4 2 2" xfId="15367"/>
    <cellStyle name="Entrada 5 2 4 2 3" xfId="22363"/>
    <cellStyle name="Entrada 5 2 4 2 4" xfId="17727"/>
    <cellStyle name="Entrada 5 2 4 2 5" xfId="33258"/>
    <cellStyle name="Entrada 5 2 4 2 6" xfId="36933"/>
    <cellStyle name="Entrada 5 2 4 2 7" xfId="39659"/>
    <cellStyle name="Entrada 5 2 4 2 8" xfId="41293"/>
    <cellStyle name="Entrada 5 2 4 3" xfId="13392"/>
    <cellStyle name="Entrada 5 2 4 4" xfId="20390"/>
    <cellStyle name="Entrada 5 2 4 5" xfId="27713"/>
    <cellStyle name="Entrada 5 2 4 6" xfId="28839"/>
    <cellStyle name="Entrada 5 2 4 7" xfId="23369"/>
    <cellStyle name="Entrada 5 2 4 8" xfId="31700"/>
    <cellStyle name="Entrada 5 2 4 9" xfId="35380"/>
    <cellStyle name="Entrada 5 2 5" xfId="3175"/>
    <cellStyle name="Entrada 5 2 5 2" xfId="6214"/>
    <cellStyle name="Entrada 5 2 5 2 2" xfId="15368"/>
    <cellStyle name="Entrada 5 2 5 2 3" xfId="22364"/>
    <cellStyle name="Entrada 5 2 5 2 4" xfId="24847"/>
    <cellStyle name="Entrada 5 2 5 2 5" xfId="33259"/>
    <cellStyle name="Entrada 5 2 5 2 6" xfId="36934"/>
    <cellStyle name="Entrada 5 2 5 2 7" xfId="39660"/>
    <cellStyle name="Entrada 5 2 5 2 8" xfId="41294"/>
    <cellStyle name="Entrada 5 2 5 3" xfId="12329"/>
    <cellStyle name="Entrada 5 2 5 4" xfId="19332"/>
    <cellStyle name="Entrada 5 2 5 5" xfId="28239"/>
    <cellStyle name="Entrada 5 2 5 6" xfId="21317"/>
    <cellStyle name="Entrada 5 2 5 7" xfId="29085"/>
    <cellStyle name="Entrada 5 2 5 8" xfId="28104"/>
    <cellStyle name="Entrada 5 2 5 9" xfId="33471"/>
    <cellStyle name="Entrada 5 2 6" xfId="3057"/>
    <cellStyle name="Entrada 5 2 6 2" xfId="6215"/>
    <cellStyle name="Entrada 5 2 6 2 2" xfId="15369"/>
    <cellStyle name="Entrada 5 2 6 2 3" xfId="22365"/>
    <cellStyle name="Entrada 5 2 6 2 4" xfId="23046"/>
    <cellStyle name="Entrada 5 2 6 2 5" xfId="33260"/>
    <cellStyle name="Entrada 5 2 6 2 6" xfId="36935"/>
    <cellStyle name="Entrada 5 2 6 2 7" xfId="39661"/>
    <cellStyle name="Entrada 5 2 6 2 8" xfId="41295"/>
    <cellStyle name="Entrada 5 2 6 3" xfId="12211"/>
    <cellStyle name="Entrada 5 2 6 4" xfId="19214"/>
    <cellStyle name="Entrada 5 2 6 5" xfId="9199"/>
    <cellStyle name="Entrada 5 2 6 6" xfId="28495"/>
    <cellStyle name="Entrada 5 2 6 7" xfId="26499"/>
    <cellStyle name="Entrada 5 2 6 8" xfId="28504"/>
    <cellStyle name="Entrada 5 2 6 9" xfId="33647"/>
    <cellStyle name="Entrada 5 2 7" xfId="6210"/>
    <cellStyle name="Entrada 5 2 7 2" xfId="15364"/>
    <cellStyle name="Entrada 5 2 7 3" xfId="22360"/>
    <cellStyle name="Entrada 5 2 7 4" xfId="27240"/>
    <cellStyle name="Entrada 5 2 7 5" xfId="33255"/>
    <cellStyle name="Entrada 5 2 7 6" xfId="36930"/>
    <cellStyle name="Entrada 5 2 7 7" xfId="39656"/>
    <cellStyle name="Entrada 5 2 7 8" xfId="41290"/>
    <cellStyle name="Entrada 5 2 8" xfId="10985"/>
    <cellStyle name="Entrada 5 2 9" xfId="15535"/>
    <cellStyle name="Entrada 5 3" xfId="2263"/>
    <cellStyle name="Entrada 5 3 10" xfId="17988"/>
    <cellStyle name="Entrada 5 3 11" xfId="29496"/>
    <cellStyle name="Entrada 5 3 12" xfId="30198"/>
    <cellStyle name="Entrada 5 3 13" xfId="34174"/>
    <cellStyle name="Entrada 5 3 14" xfId="37736"/>
    <cellStyle name="Entrada 5 3 2" xfId="2663"/>
    <cellStyle name="Entrada 5 3 2 2" xfId="6217"/>
    <cellStyle name="Entrada 5 3 2 2 2" xfId="15371"/>
    <cellStyle name="Entrada 5 3 2 2 3" xfId="22367"/>
    <cellStyle name="Entrada 5 3 2 2 4" xfId="25371"/>
    <cellStyle name="Entrada 5 3 2 2 5" xfId="33262"/>
    <cellStyle name="Entrada 5 3 2 2 6" xfId="36937"/>
    <cellStyle name="Entrada 5 3 2 2 7" xfId="39663"/>
    <cellStyle name="Entrada 5 3 2 2 8" xfId="41297"/>
    <cellStyle name="Entrada 5 3 2 3" xfId="11817"/>
    <cellStyle name="Entrada 5 3 2 4" xfId="18820"/>
    <cellStyle name="Entrada 5 3 2 5" xfId="28440"/>
    <cellStyle name="Entrada 5 3 2 6" xfId="17964"/>
    <cellStyle name="Entrada 5 3 2 7" xfId="25074"/>
    <cellStyle name="Entrada 5 3 2 8" xfId="31515"/>
    <cellStyle name="Entrada 5 3 2 9" xfId="35229"/>
    <cellStyle name="Entrada 5 3 3" xfId="3945"/>
    <cellStyle name="Entrada 5 3 3 2" xfId="6218"/>
    <cellStyle name="Entrada 5 3 3 2 2" xfId="15372"/>
    <cellStyle name="Entrada 5 3 3 2 3" xfId="22368"/>
    <cellStyle name="Entrada 5 3 3 2 4" xfId="27242"/>
    <cellStyle name="Entrada 5 3 3 2 5" xfId="33263"/>
    <cellStyle name="Entrada 5 3 3 2 6" xfId="36938"/>
    <cellStyle name="Entrada 5 3 3 2 7" xfId="39664"/>
    <cellStyle name="Entrada 5 3 3 2 8" xfId="41298"/>
    <cellStyle name="Entrada 5 3 3 3" xfId="13099"/>
    <cellStyle name="Entrada 5 3 3 4" xfId="20097"/>
    <cellStyle name="Entrada 5 3 3 5" xfId="17908"/>
    <cellStyle name="Entrada 5 3 3 6" xfId="9216"/>
    <cellStyle name="Entrada 5 3 3 7" xfId="27287"/>
    <cellStyle name="Entrada 5 3 3 8" xfId="33454"/>
    <cellStyle name="Entrada 5 3 3 9" xfId="37128"/>
    <cellStyle name="Entrada 5 3 4" xfId="4383"/>
    <cellStyle name="Entrada 5 3 4 2" xfId="6219"/>
    <cellStyle name="Entrada 5 3 4 2 2" xfId="15373"/>
    <cellStyle name="Entrada 5 3 4 2 3" xfId="22369"/>
    <cellStyle name="Entrada 5 3 4 2 4" xfId="24402"/>
    <cellStyle name="Entrada 5 3 4 2 5" xfId="33264"/>
    <cellStyle name="Entrada 5 3 4 2 6" xfId="36939"/>
    <cellStyle name="Entrada 5 3 4 2 7" xfId="39665"/>
    <cellStyle name="Entrada 5 3 4 2 8" xfId="41299"/>
    <cellStyle name="Entrada 5 3 4 3" xfId="13537"/>
    <cellStyle name="Entrada 5 3 4 4" xfId="20535"/>
    <cellStyle name="Entrada 5 3 4 5" xfId="27643"/>
    <cellStyle name="Entrada 5 3 4 6" xfId="28155"/>
    <cellStyle name="Entrada 5 3 4 7" xfId="28004"/>
    <cellStyle name="Entrada 5 3 4 8" xfId="28754"/>
    <cellStyle name="Entrada 5 3 4 9" xfId="25936"/>
    <cellStyle name="Entrada 5 3 5" xfId="4637"/>
    <cellStyle name="Entrada 5 3 5 2" xfId="6220"/>
    <cellStyle name="Entrada 5 3 5 2 2" xfId="15374"/>
    <cellStyle name="Entrada 5 3 5 2 3" xfId="22370"/>
    <cellStyle name="Entrada 5 3 5 2 4" xfId="24186"/>
    <cellStyle name="Entrada 5 3 5 2 5" xfId="33265"/>
    <cellStyle name="Entrada 5 3 5 2 6" xfId="36940"/>
    <cellStyle name="Entrada 5 3 5 2 7" xfId="39666"/>
    <cellStyle name="Entrada 5 3 5 2 8" xfId="41300"/>
    <cellStyle name="Entrada 5 3 5 3" xfId="13791"/>
    <cellStyle name="Entrada 5 3 5 4" xfId="20789"/>
    <cellStyle name="Entrada 5 3 5 5" xfId="27515"/>
    <cellStyle name="Entrada 5 3 5 6" xfId="17381"/>
    <cellStyle name="Entrada 5 3 5 7" xfId="26814"/>
    <cellStyle name="Entrada 5 3 5 8" xfId="25946"/>
    <cellStyle name="Entrada 5 3 5 9" xfId="34890"/>
    <cellStyle name="Entrada 5 3 6" xfId="4883"/>
    <cellStyle name="Entrada 5 3 6 2" xfId="6221"/>
    <cellStyle name="Entrada 5 3 6 2 2" xfId="15375"/>
    <cellStyle name="Entrada 5 3 6 2 3" xfId="22371"/>
    <cellStyle name="Entrada 5 3 6 2 4" xfId="27241"/>
    <cellStyle name="Entrada 5 3 6 2 5" xfId="33266"/>
    <cellStyle name="Entrada 5 3 6 2 6" xfId="36941"/>
    <cellStyle name="Entrada 5 3 6 2 7" xfId="39667"/>
    <cellStyle name="Entrada 5 3 6 2 8" xfId="41301"/>
    <cellStyle name="Entrada 5 3 6 3" xfId="14037"/>
    <cellStyle name="Entrada 5 3 6 4" xfId="21035"/>
    <cellStyle name="Entrada 5 3 6 5" xfId="10148"/>
    <cellStyle name="Entrada 5 3 6 6" xfId="10177"/>
    <cellStyle name="Entrada 5 3 6 7" xfId="31929"/>
    <cellStyle name="Entrada 5 3 6 8" xfId="35607"/>
    <cellStyle name="Entrada 5 3 6 9" xfId="38518"/>
    <cellStyle name="Entrada 5 3 7" xfId="6216"/>
    <cellStyle name="Entrada 5 3 7 2" xfId="15370"/>
    <cellStyle name="Entrada 5 3 7 3" xfId="22366"/>
    <cellStyle name="Entrada 5 3 7 4" xfId="17514"/>
    <cellStyle name="Entrada 5 3 7 5" xfId="33261"/>
    <cellStyle name="Entrada 5 3 7 6" xfId="36936"/>
    <cellStyle name="Entrada 5 3 7 7" xfId="39662"/>
    <cellStyle name="Entrada 5 3 7 8" xfId="41296"/>
    <cellStyle name="Entrada 5 3 8" xfId="11417"/>
    <cellStyle name="Entrada 5 3 9" xfId="18420"/>
    <cellStyle name="Entrada 5 4" xfId="1695"/>
    <cellStyle name="Entrada 5 4 10" xfId="28653"/>
    <cellStyle name="Entrada 5 4 11" xfId="29067"/>
    <cellStyle name="Entrada 5 4 12" xfId="30984"/>
    <cellStyle name="Entrada 5 4 13" xfId="31379"/>
    <cellStyle name="Entrada 5 4 14" xfId="35139"/>
    <cellStyle name="Entrada 5 4 2" xfId="2518"/>
    <cellStyle name="Entrada 5 4 2 2" xfId="6223"/>
    <cellStyle name="Entrada 5 4 2 2 2" xfId="15377"/>
    <cellStyle name="Entrada 5 4 2 2 3" xfId="22373"/>
    <cellStyle name="Entrada 5 4 2 2 4" xfId="28880"/>
    <cellStyle name="Entrada 5 4 2 2 5" xfId="33268"/>
    <cellStyle name="Entrada 5 4 2 2 6" xfId="36943"/>
    <cellStyle name="Entrada 5 4 2 2 7" xfId="39669"/>
    <cellStyle name="Entrada 5 4 2 2 8" xfId="41303"/>
    <cellStyle name="Entrada 5 4 2 3" xfId="11672"/>
    <cellStyle name="Entrada 5 4 2 4" xfId="18675"/>
    <cellStyle name="Entrada 5 4 2 5" xfId="23143"/>
    <cellStyle name="Entrada 5 4 2 6" xfId="22952"/>
    <cellStyle name="Entrada 5 4 2 7" xfId="25929"/>
    <cellStyle name="Entrada 5 4 2 8" xfId="34049"/>
    <cellStyle name="Entrada 5 4 2 9" xfId="37611"/>
    <cellStyle name="Entrada 5 4 3" xfId="3672"/>
    <cellStyle name="Entrada 5 4 3 2" xfId="6224"/>
    <cellStyle name="Entrada 5 4 3 2 2" xfId="15378"/>
    <cellStyle name="Entrada 5 4 3 2 3" xfId="22374"/>
    <cellStyle name="Entrada 5 4 3 2 4" xfId="24276"/>
    <cellStyle name="Entrada 5 4 3 2 5" xfId="33269"/>
    <cellStyle name="Entrada 5 4 3 2 6" xfId="36944"/>
    <cellStyle name="Entrada 5 4 3 2 7" xfId="39670"/>
    <cellStyle name="Entrada 5 4 3 2 8" xfId="41304"/>
    <cellStyle name="Entrada 5 4 3 3" xfId="12826"/>
    <cellStyle name="Entrada 5 4 3 4" xfId="19825"/>
    <cellStyle name="Entrada 5 4 3 5" xfId="27993"/>
    <cellStyle name="Entrada 5 4 3 6" xfId="28811"/>
    <cellStyle name="Entrada 5 4 3 7" xfId="25150"/>
    <cellStyle name="Entrada 5 4 3 8" xfId="31629"/>
    <cellStyle name="Entrada 5 4 3 9" xfId="35309"/>
    <cellStyle name="Entrada 5 4 4" xfId="4177"/>
    <cellStyle name="Entrada 5 4 4 2" xfId="6225"/>
    <cellStyle name="Entrada 5 4 4 2 2" xfId="15379"/>
    <cellStyle name="Entrada 5 4 4 2 3" xfId="22375"/>
    <cellStyle name="Entrada 5 4 4 2 4" xfId="28196"/>
    <cellStyle name="Entrada 5 4 4 2 5" xfId="33270"/>
    <cellStyle name="Entrada 5 4 4 2 6" xfId="36945"/>
    <cellStyle name="Entrada 5 4 4 2 7" xfId="39671"/>
    <cellStyle name="Entrada 5 4 4 2 8" xfId="41305"/>
    <cellStyle name="Entrada 5 4 4 3" xfId="13331"/>
    <cellStyle name="Entrada 5 4 4 4" xfId="20329"/>
    <cellStyle name="Entrada 5 4 4 5" xfId="27741"/>
    <cellStyle name="Entrada 5 4 4 6" xfId="26670"/>
    <cellStyle name="Entrada 5 4 4 7" xfId="24840"/>
    <cellStyle name="Entrada 5 4 4 8" xfId="33378"/>
    <cellStyle name="Entrada 5 4 4 9" xfId="37053"/>
    <cellStyle name="Entrada 5 4 5" xfId="3865"/>
    <cellStyle name="Entrada 5 4 5 2" xfId="6226"/>
    <cellStyle name="Entrada 5 4 5 2 2" xfId="15380"/>
    <cellStyle name="Entrada 5 4 5 2 3" xfId="22376"/>
    <cellStyle name="Entrada 5 4 5 2 4" xfId="27244"/>
    <cellStyle name="Entrada 5 4 5 2 5" xfId="33271"/>
    <cellStyle name="Entrada 5 4 5 2 6" xfId="36946"/>
    <cellStyle name="Entrada 5 4 5 2 7" xfId="39672"/>
    <cellStyle name="Entrada 5 4 5 2 8" xfId="41306"/>
    <cellStyle name="Entrada 5 4 5 3" xfId="13019"/>
    <cellStyle name="Entrada 5 4 5 4" xfId="20018"/>
    <cellStyle name="Entrada 5 4 5 5" xfId="9253"/>
    <cellStyle name="Entrada 5 4 5 6" xfId="26601"/>
    <cellStyle name="Entrada 5 4 5 7" xfId="17999"/>
    <cellStyle name="Entrada 5 4 5 8" xfId="33485"/>
    <cellStyle name="Entrada 5 4 5 9" xfId="37153"/>
    <cellStyle name="Entrada 5 4 6" xfId="2856"/>
    <cellStyle name="Entrada 5 4 6 2" xfId="6227"/>
    <cellStyle name="Entrada 5 4 6 2 2" xfId="15381"/>
    <cellStyle name="Entrada 5 4 6 2 3" xfId="22377"/>
    <cellStyle name="Entrada 5 4 6 2 4" xfId="28630"/>
    <cellStyle name="Entrada 5 4 6 2 5" xfId="33272"/>
    <cellStyle name="Entrada 5 4 6 2 6" xfId="36947"/>
    <cellStyle name="Entrada 5 4 6 2 7" xfId="39673"/>
    <cellStyle name="Entrada 5 4 6 2 8" xfId="41307"/>
    <cellStyle name="Entrada 5 4 6 3" xfId="12010"/>
    <cellStyle name="Entrada 5 4 6 4" xfId="19013"/>
    <cellStyle name="Entrada 5 4 6 5" xfId="28356"/>
    <cellStyle name="Entrada 5 4 6 6" xfId="28763"/>
    <cellStyle name="Entrada 5 4 6 7" xfId="29906"/>
    <cellStyle name="Entrada 5 4 6 8" xfId="33879"/>
    <cellStyle name="Entrada 5 4 6 9" xfId="37441"/>
    <cellStyle name="Entrada 5 4 7" xfId="6222"/>
    <cellStyle name="Entrada 5 4 7 2" xfId="15376"/>
    <cellStyle name="Entrada 5 4 7 3" xfId="22372"/>
    <cellStyle name="Entrada 5 4 7 4" xfId="27243"/>
    <cellStyle name="Entrada 5 4 7 5" xfId="33267"/>
    <cellStyle name="Entrada 5 4 7 6" xfId="36942"/>
    <cellStyle name="Entrada 5 4 7 7" xfId="39668"/>
    <cellStyle name="Entrada 5 4 7 8" xfId="41302"/>
    <cellStyle name="Entrada 5 4 8" xfId="10849"/>
    <cellStyle name="Entrada 5 4 9" xfId="18265"/>
    <cellStyle name="Entrada 5 5" xfId="2320"/>
    <cellStyle name="Entrada 5 5 10" xfId="22549"/>
    <cellStyle name="Entrada 5 5 11" xfId="22442"/>
    <cellStyle name="Entrada 5 5 12" xfId="25067"/>
    <cellStyle name="Entrada 5 5 13" xfId="25700"/>
    <cellStyle name="Entrada 5 5 14" xfId="31207"/>
    <cellStyle name="Entrada 5 5 2" xfId="2720"/>
    <cellStyle name="Entrada 5 5 2 2" xfId="6229"/>
    <cellStyle name="Entrada 5 5 2 2 2" xfId="15383"/>
    <cellStyle name="Entrada 5 5 2 2 3" xfId="22379"/>
    <cellStyle name="Entrada 5 5 2 2 4" xfId="27246"/>
    <cellStyle name="Entrada 5 5 2 2 5" xfId="33274"/>
    <cellStyle name="Entrada 5 5 2 2 6" xfId="36949"/>
    <cellStyle name="Entrada 5 5 2 2 7" xfId="39675"/>
    <cellStyle name="Entrada 5 5 2 2 8" xfId="41309"/>
    <cellStyle name="Entrada 5 5 2 3" xfId="11874"/>
    <cellStyle name="Entrada 5 5 2 4" xfId="18877"/>
    <cellStyle name="Entrada 5 5 2 5" xfId="28420"/>
    <cellStyle name="Entrada 5 5 2 6" xfId="26319"/>
    <cellStyle name="Entrada 5 5 2 7" xfId="29011"/>
    <cellStyle name="Entrada 5 5 2 8" xfId="33946"/>
    <cellStyle name="Entrada 5 5 2 9" xfId="37508"/>
    <cellStyle name="Entrada 5 5 3" xfId="4002"/>
    <cellStyle name="Entrada 5 5 3 2" xfId="6230"/>
    <cellStyle name="Entrada 5 5 3 2 2" xfId="15384"/>
    <cellStyle name="Entrada 5 5 3 2 3" xfId="22380"/>
    <cellStyle name="Entrada 5 5 3 2 4" xfId="17513"/>
    <cellStyle name="Entrada 5 5 3 2 5" xfId="33275"/>
    <cellStyle name="Entrada 5 5 3 2 6" xfId="36950"/>
    <cellStyle name="Entrada 5 5 3 2 7" xfId="39676"/>
    <cellStyle name="Entrada 5 5 3 2 8" xfId="41310"/>
    <cellStyle name="Entrada 5 5 3 3" xfId="13156"/>
    <cellStyle name="Entrada 5 5 3 4" xfId="20154"/>
    <cellStyle name="Entrada 5 5 3 5" xfId="18222"/>
    <cellStyle name="Entrada 5 5 3 6" xfId="29201"/>
    <cellStyle name="Entrada 5 5 3 7" xfId="24357"/>
    <cellStyle name="Entrada 5 5 3 8" xfId="31677"/>
    <cellStyle name="Entrada 5 5 3 9" xfId="35357"/>
    <cellStyle name="Entrada 5 5 4" xfId="4440"/>
    <cellStyle name="Entrada 5 5 4 2" xfId="6231"/>
    <cellStyle name="Entrada 5 5 4 2 2" xfId="15385"/>
    <cellStyle name="Entrada 5 5 4 2 3" xfId="22381"/>
    <cellStyle name="Entrada 5 5 4 2 4" xfId="9728"/>
    <cellStyle name="Entrada 5 5 4 2 5" xfId="33276"/>
    <cellStyle name="Entrada 5 5 4 2 6" xfId="36951"/>
    <cellStyle name="Entrada 5 5 4 2 7" xfId="39677"/>
    <cellStyle name="Entrada 5 5 4 2 8" xfId="41311"/>
    <cellStyle name="Entrada 5 5 4 3" xfId="13594"/>
    <cellStyle name="Entrada 5 5 4 4" xfId="20592"/>
    <cellStyle name="Entrada 5 5 4 5" xfId="27608"/>
    <cellStyle name="Entrada 5 5 4 6" xfId="25196"/>
    <cellStyle name="Entrada 5 5 4 7" xfId="17538"/>
    <cellStyle name="Entrada 5 5 4 8" xfId="31871"/>
    <cellStyle name="Entrada 5 5 4 9" xfId="35525"/>
    <cellStyle name="Entrada 5 5 5" xfId="4694"/>
    <cellStyle name="Entrada 5 5 5 2" xfId="6232"/>
    <cellStyle name="Entrada 5 5 5 2 2" xfId="15386"/>
    <cellStyle name="Entrada 5 5 5 2 3" xfId="22382"/>
    <cellStyle name="Entrada 5 5 5 2 4" xfId="27245"/>
    <cellStyle name="Entrada 5 5 5 2 5" xfId="33277"/>
    <cellStyle name="Entrada 5 5 5 2 6" xfId="36952"/>
    <cellStyle name="Entrada 5 5 5 2 7" xfId="39678"/>
    <cellStyle name="Entrada 5 5 5 2 8" xfId="41312"/>
    <cellStyle name="Entrada 5 5 5 3" xfId="13848"/>
    <cellStyle name="Entrada 5 5 5 4" xfId="20846"/>
    <cellStyle name="Entrada 5 5 5 5" xfId="27489"/>
    <cellStyle name="Entrada 5 5 5 6" xfId="22712"/>
    <cellStyle name="Entrada 5 5 5 7" xfId="26811"/>
    <cellStyle name="Entrada 5 5 5 8" xfId="32177"/>
    <cellStyle name="Entrada 5 5 5 9" xfId="35852"/>
    <cellStyle name="Entrada 5 5 6" xfId="4940"/>
    <cellStyle name="Entrada 5 5 6 2" xfId="6233"/>
    <cellStyle name="Entrada 5 5 6 2 2" xfId="15387"/>
    <cellStyle name="Entrada 5 5 6 2 3" xfId="22383"/>
    <cellStyle name="Entrada 5 5 6 2 4" xfId="28191"/>
    <cellStyle name="Entrada 5 5 6 2 5" xfId="33278"/>
    <cellStyle name="Entrada 5 5 6 2 6" xfId="36953"/>
    <cellStyle name="Entrada 5 5 6 2 7" xfId="39679"/>
    <cellStyle name="Entrada 5 5 6 2 8" xfId="41313"/>
    <cellStyle name="Entrada 5 5 6 3" xfId="14094"/>
    <cellStyle name="Entrada 5 5 6 4" xfId="21092"/>
    <cellStyle name="Entrada 5 5 6 5" xfId="24269"/>
    <cellStyle name="Entrada 5 5 6 6" xfId="24090"/>
    <cellStyle name="Entrada 5 5 6 7" xfId="31986"/>
    <cellStyle name="Entrada 5 5 6 8" xfId="35664"/>
    <cellStyle name="Entrada 5 5 6 9" xfId="38575"/>
    <cellStyle name="Entrada 5 5 7" xfId="6228"/>
    <cellStyle name="Entrada 5 5 7 2" xfId="15382"/>
    <cellStyle name="Entrada 5 5 7 3" xfId="22378"/>
    <cellStyle name="Entrada 5 5 7 4" xfId="29355"/>
    <cellStyle name="Entrada 5 5 7 5" xfId="33273"/>
    <cellStyle name="Entrada 5 5 7 6" xfId="36948"/>
    <cellStyle name="Entrada 5 5 7 7" xfId="39674"/>
    <cellStyle name="Entrada 5 5 7 8" xfId="41308"/>
    <cellStyle name="Entrada 5 5 8" xfId="11474"/>
    <cellStyle name="Entrada 5 5 9" xfId="18477"/>
    <cellStyle name="Entrada 5 6" xfId="1638"/>
    <cellStyle name="Entrada 5 6 10" xfId="29055"/>
    <cellStyle name="Entrada 5 6 11" xfId="31003"/>
    <cellStyle name="Entrada 5 6 12" xfId="29598"/>
    <cellStyle name="Entrada 5 6 13" xfId="31621"/>
    <cellStyle name="Entrada 5 6 2" xfId="3294"/>
    <cellStyle name="Entrada 5 6 2 2" xfId="6235"/>
    <cellStyle name="Entrada 5 6 2 2 2" xfId="15389"/>
    <cellStyle name="Entrada 5 6 2 2 3" xfId="22385"/>
    <cellStyle name="Entrada 5 6 2 2 4" xfId="19363"/>
    <cellStyle name="Entrada 5 6 2 2 5" xfId="33280"/>
    <cellStyle name="Entrada 5 6 2 2 6" xfId="36955"/>
    <cellStyle name="Entrada 5 6 2 2 7" xfId="39681"/>
    <cellStyle name="Entrada 5 6 2 2 8" xfId="41315"/>
    <cellStyle name="Entrada 5 6 2 3" xfId="12448"/>
    <cellStyle name="Entrada 5 6 2 4" xfId="19450"/>
    <cellStyle name="Entrada 5 6 2 5" xfId="28180"/>
    <cellStyle name="Entrada 5 6 2 6" xfId="24537"/>
    <cellStyle name="Entrada 5 6 2 7" xfId="29702"/>
    <cellStyle name="Entrada 5 6 2 8" xfId="33680"/>
    <cellStyle name="Entrada 5 6 2 9" xfId="37268"/>
    <cellStyle name="Entrada 5 6 3" xfId="2932"/>
    <cellStyle name="Entrada 5 6 3 2" xfId="6236"/>
    <cellStyle name="Entrada 5 6 3 2 2" xfId="15390"/>
    <cellStyle name="Entrada 5 6 3 2 3" xfId="22386"/>
    <cellStyle name="Entrada 5 6 3 2 4" xfId="29352"/>
    <cellStyle name="Entrada 5 6 3 2 5" xfId="33281"/>
    <cellStyle name="Entrada 5 6 3 2 6" xfId="36956"/>
    <cellStyle name="Entrada 5 6 3 2 7" xfId="39682"/>
    <cellStyle name="Entrada 5 6 3 2 8" xfId="41316"/>
    <cellStyle name="Entrada 5 6 3 3" xfId="12086"/>
    <cellStyle name="Entrada 5 6 3 4" xfId="19089"/>
    <cellStyle name="Entrada 5 6 3 5" xfId="24002"/>
    <cellStyle name="Entrada 5 6 3 6" xfId="18191"/>
    <cellStyle name="Entrada 5 6 3 7" xfId="29867"/>
    <cellStyle name="Entrada 5 6 3 8" xfId="29658"/>
    <cellStyle name="Entrada 5 6 3 9" xfId="19382"/>
    <cellStyle name="Entrada 5 6 4" xfId="4248"/>
    <cellStyle name="Entrada 5 6 4 2" xfId="6237"/>
    <cellStyle name="Entrada 5 6 4 2 2" xfId="15391"/>
    <cellStyle name="Entrada 5 6 4 2 3" xfId="22387"/>
    <cellStyle name="Entrada 5 6 4 2 4" xfId="19665"/>
    <cellStyle name="Entrada 5 6 4 2 5" xfId="33282"/>
    <cellStyle name="Entrada 5 6 4 2 6" xfId="36957"/>
    <cellStyle name="Entrada 5 6 4 2 7" xfId="39683"/>
    <cellStyle name="Entrada 5 6 4 2 8" xfId="41317"/>
    <cellStyle name="Entrada 5 6 4 3" xfId="13402"/>
    <cellStyle name="Entrada 5 6 4 4" xfId="20400"/>
    <cellStyle name="Entrada 5 6 4 5" xfId="17556"/>
    <cellStyle name="Entrada 5 6 4 6" xfId="25044"/>
    <cellStyle name="Entrada 5 6 4 7" xfId="24355"/>
    <cellStyle name="Entrada 5 6 4 8" xfId="25953"/>
    <cellStyle name="Entrada 5 6 4 9" xfId="23244"/>
    <cellStyle name="Entrada 5 6 5" xfId="4192"/>
    <cellStyle name="Entrada 5 6 5 2" xfId="6238"/>
    <cellStyle name="Entrada 5 6 5 2 2" xfId="15392"/>
    <cellStyle name="Entrada 5 6 5 2 3" xfId="22388"/>
    <cellStyle name="Entrada 5 6 5 2 4" xfId="24846"/>
    <cellStyle name="Entrada 5 6 5 2 5" xfId="33283"/>
    <cellStyle name="Entrada 5 6 5 2 6" xfId="36958"/>
    <cellStyle name="Entrada 5 6 5 2 7" xfId="39684"/>
    <cellStyle name="Entrada 5 6 5 2 8" xfId="41318"/>
    <cellStyle name="Entrada 5 6 5 3" xfId="13346"/>
    <cellStyle name="Entrada 5 6 5 4" xfId="20344"/>
    <cellStyle name="Entrada 5 6 5 5" xfId="24230"/>
    <cellStyle name="Entrada 5 6 5 6" xfId="19759"/>
    <cellStyle name="Entrada 5 6 5 7" xfId="28634"/>
    <cellStyle name="Entrada 5 6 5 8" xfId="33371"/>
    <cellStyle name="Entrada 5 6 5 9" xfId="37046"/>
    <cellStyle name="Entrada 5 6 6" xfId="6234"/>
    <cellStyle name="Entrada 5 6 6 2" xfId="15388"/>
    <cellStyle name="Entrada 5 6 6 3" xfId="22384"/>
    <cellStyle name="Entrada 5 6 6 4" xfId="19538"/>
    <cellStyle name="Entrada 5 6 6 5" xfId="33279"/>
    <cellStyle name="Entrada 5 6 6 6" xfId="36954"/>
    <cellStyle name="Entrada 5 6 6 7" xfId="39680"/>
    <cellStyle name="Entrada 5 6 6 8" xfId="41314"/>
    <cellStyle name="Entrada 5 6 7" xfId="10792"/>
    <cellStyle name="Entrada 5 6 8" xfId="9847"/>
    <cellStyle name="Entrada 5 6 9" xfId="24470"/>
    <cellStyle name="Entrada 5 7" xfId="2466"/>
    <cellStyle name="Entrada 5 7 2" xfId="6239"/>
    <cellStyle name="Entrada 5 7 2 2" xfId="15393"/>
    <cellStyle name="Entrada 5 7 2 3" xfId="22389"/>
    <cellStyle name="Entrada 5 7 2 4" xfId="10143"/>
    <cellStyle name="Entrada 5 7 2 5" xfId="33284"/>
    <cellStyle name="Entrada 5 7 2 6" xfId="36959"/>
    <cellStyle name="Entrada 5 7 2 7" xfId="39685"/>
    <cellStyle name="Entrada 5 7 2 8" xfId="41319"/>
    <cellStyle name="Entrada 5 7 3" xfId="11620"/>
    <cellStyle name="Entrada 5 7 4" xfId="18623"/>
    <cellStyle name="Entrada 5 7 5" xfId="24614"/>
    <cellStyle name="Entrada 5 7 6" xfId="26203"/>
    <cellStyle name="Entrada 5 7 7" xfId="25667"/>
    <cellStyle name="Entrada 5 7 8" xfId="31486"/>
    <cellStyle name="Entrada 5 7 9" xfId="35202"/>
    <cellStyle name="Entrada 5 8" xfId="2945"/>
    <cellStyle name="Entrada 5 8 2" xfId="6240"/>
    <cellStyle name="Entrada 5 8 2 2" xfId="15394"/>
    <cellStyle name="Entrada 5 8 2 3" xfId="22390"/>
    <cellStyle name="Entrada 5 8 2 4" xfId="22430"/>
    <cellStyle name="Entrada 5 8 2 5" xfId="33285"/>
    <cellStyle name="Entrada 5 8 2 6" xfId="36960"/>
    <cellStyle name="Entrada 5 8 2 7" xfId="39686"/>
    <cellStyle name="Entrada 5 8 2 8" xfId="41320"/>
    <cellStyle name="Entrada 5 8 3" xfId="12099"/>
    <cellStyle name="Entrada 5 8 4" xfId="19102"/>
    <cellStyle name="Entrada 5 8 5" xfId="22740"/>
    <cellStyle name="Entrada 5 8 6" xfId="17195"/>
    <cellStyle name="Entrada 5 8 7" xfId="18152"/>
    <cellStyle name="Entrada 5 8 8" xfId="33838"/>
    <cellStyle name="Entrada 5 8 9" xfId="37400"/>
    <cellStyle name="Entrada 5 9" xfId="3187"/>
    <cellStyle name="Entrada 5 9 2" xfId="6241"/>
    <cellStyle name="Entrada 5 9 2 2" xfId="15395"/>
    <cellStyle name="Entrada 5 9 2 3" xfId="22391"/>
    <cellStyle name="Entrada 5 9 2 4" xfId="27247"/>
    <cellStyle name="Entrada 5 9 2 5" xfId="33286"/>
    <cellStyle name="Entrada 5 9 2 6" xfId="36961"/>
    <cellStyle name="Entrada 5 9 2 7" xfId="39687"/>
    <cellStyle name="Entrada 5 9 2 8" xfId="41321"/>
    <cellStyle name="Entrada 5 9 3" xfId="12341"/>
    <cellStyle name="Entrada 5 9 4" xfId="19344"/>
    <cellStyle name="Entrada 5 9 5" xfId="28233"/>
    <cellStyle name="Entrada 5 9 6" xfId="28511"/>
    <cellStyle name="Entrada 5 9 7" xfId="29747"/>
    <cellStyle name="Entrada 5 9 8" xfId="31122"/>
    <cellStyle name="Entrada 5 9 9" xfId="35000"/>
    <cellStyle name="Entrada 6" xfId="1144"/>
    <cellStyle name="Entrada 6 10" xfId="4235"/>
    <cellStyle name="Entrada 6 10 2" xfId="6242"/>
    <cellStyle name="Entrada 6 10 2 2" xfId="15396"/>
    <cellStyle name="Entrada 6 10 2 3" xfId="22392"/>
    <cellStyle name="Entrada 6 10 2 4" xfId="9362"/>
    <cellStyle name="Entrada 6 10 2 5" xfId="33287"/>
    <cellStyle name="Entrada 6 10 2 6" xfId="36962"/>
    <cellStyle name="Entrada 6 10 2 7" xfId="39688"/>
    <cellStyle name="Entrada 6 10 2 8" xfId="41322"/>
    <cellStyle name="Entrada 6 10 3" xfId="13389"/>
    <cellStyle name="Entrada 6 10 4" xfId="20387"/>
    <cellStyle name="Entrada 6 10 5" xfId="23103"/>
    <cellStyle name="Entrada 6 10 6" xfId="29213"/>
    <cellStyle name="Entrada 6 10 7" xfId="25881"/>
    <cellStyle name="Entrada 6 10 8" xfId="33351"/>
    <cellStyle name="Entrada 6 10 9" xfId="37026"/>
    <cellStyle name="Entrada 6 11" xfId="2176"/>
    <cellStyle name="Entrada 6 11 2" xfId="6243"/>
    <cellStyle name="Entrada 6 11 2 2" xfId="15397"/>
    <cellStyle name="Entrada 6 11 2 3" xfId="22393"/>
    <cellStyle name="Entrada 6 11 2 4" xfId="27232"/>
    <cellStyle name="Entrada 6 11 2 5" xfId="33288"/>
    <cellStyle name="Entrada 6 11 2 6" xfId="36963"/>
    <cellStyle name="Entrada 6 11 2 7" xfId="39689"/>
    <cellStyle name="Entrada 6 11 2 8" xfId="41323"/>
    <cellStyle name="Entrada 6 11 3" xfId="11330"/>
    <cellStyle name="Entrada 6 11 4" xfId="18333"/>
    <cellStyle name="Entrada 6 11 5" xfId="15507"/>
    <cellStyle name="Entrada 6 11 6" xfId="26076"/>
    <cellStyle name="Entrada 6 11 7" xfId="30239"/>
    <cellStyle name="Entrada 6 11 8" xfId="29078"/>
    <cellStyle name="Entrada 6 11 9" xfId="29030"/>
    <cellStyle name="Entrada 6 12" xfId="10298"/>
    <cellStyle name="Entrada 6 13" xfId="10094"/>
    <cellStyle name="Entrada 6 14" xfId="10011"/>
    <cellStyle name="Entrada 6 15" xfId="31218"/>
    <cellStyle name="Entrada 6 16" xfId="31278"/>
    <cellStyle name="Entrada 6 17" xfId="35099"/>
    <cellStyle name="Entrada 6 18" xfId="40304"/>
    <cellStyle name="Entrada 6 2" xfId="2331"/>
    <cellStyle name="Entrada 6 2 10" xfId="18213"/>
    <cellStyle name="Entrada 6 2 11" xfId="23001"/>
    <cellStyle name="Entrada 6 2 12" xfId="9218"/>
    <cellStyle name="Entrada 6 2 13" xfId="31475"/>
    <cellStyle name="Entrada 6 2 14" xfId="35185"/>
    <cellStyle name="Entrada 6 2 2" xfId="2731"/>
    <cellStyle name="Entrada 6 2 2 2" xfId="6245"/>
    <cellStyle name="Entrada 6 2 2 2 2" xfId="15399"/>
    <cellStyle name="Entrada 6 2 2 2 3" xfId="22395"/>
    <cellStyle name="Entrada 6 2 2 2 4" xfId="29356"/>
    <cellStyle name="Entrada 6 2 2 2 5" xfId="33290"/>
    <cellStyle name="Entrada 6 2 2 2 6" xfId="36965"/>
    <cellStyle name="Entrada 6 2 2 2 7" xfId="39691"/>
    <cellStyle name="Entrada 6 2 2 2 8" xfId="41325"/>
    <cellStyle name="Entrada 6 2 2 3" xfId="11885"/>
    <cellStyle name="Entrada 6 2 2 4" xfId="18888"/>
    <cellStyle name="Entrada 6 2 2 5" xfId="24638"/>
    <cellStyle name="Entrada 6 2 2 6" xfId="22979"/>
    <cellStyle name="Entrada 6 2 2 7" xfId="28793"/>
    <cellStyle name="Entrada 6 2 2 8" xfId="33944"/>
    <cellStyle name="Entrada 6 2 2 9" xfId="37506"/>
    <cellStyle name="Entrada 6 2 3" xfId="4013"/>
    <cellStyle name="Entrada 6 2 3 2" xfId="6246"/>
    <cellStyle name="Entrada 6 2 3 2 2" xfId="15400"/>
    <cellStyle name="Entrada 6 2 3 2 3" xfId="22396"/>
    <cellStyle name="Entrada 6 2 3 2 4" xfId="22704"/>
    <cellStyle name="Entrada 6 2 3 2 5" xfId="33291"/>
    <cellStyle name="Entrada 6 2 3 2 6" xfId="36966"/>
    <cellStyle name="Entrada 6 2 3 2 7" xfId="39692"/>
    <cellStyle name="Entrada 6 2 3 2 8" xfId="41326"/>
    <cellStyle name="Entrada 6 2 3 3" xfId="13167"/>
    <cellStyle name="Entrada 6 2 3 4" xfId="20165"/>
    <cellStyle name="Entrada 6 2 3 5" xfId="27824"/>
    <cellStyle name="Entrada 6 2 3 6" xfId="25493"/>
    <cellStyle name="Entrada 6 2 3 7" xfId="25610"/>
    <cellStyle name="Entrada 6 2 3 8" xfId="23197"/>
    <cellStyle name="Entrada 6 2 3 9" xfId="21268"/>
    <cellStyle name="Entrada 6 2 4" xfId="4451"/>
    <cellStyle name="Entrada 6 2 4 2" xfId="6247"/>
    <cellStyle name="Entrada 6 2 4 2 2" xfId="15401"/>
    <cellStyle name="Entrada 6 2 4 2 3" xfId="22397"/>
    <cellStyle name="Entrada 6 2 4 2 4" xfId="9283"/>
    <cellStyle name="Entrada 6 2 4 2 5" xfId="33292"/>
    <cellStyle name="Entrada 6 2 4 2 6" xfId="36967"/>
    <cellStyle name="Entrada 6 2 4 2 7" xfId="39693"/>
    <cellStyle name="Entrada 6 2 4 2 8" xfId="41327"/>
    <cellStyle name="Entrada 6 2 4 3" xfId="13605"/>
    <cellStyle name="Entrada 6 2 4 4" xfId="20603"/>
    <cellStyle name="Entrada 6 2 4 5" xfId="22755"/>
    <cellStyle name="Entrada 6 2 4 6" xfId="29231"/>
    <cellStyle name="Entrada 6 2 4 7" xfId="19402"/>
    <cellStyle name="Entrada 6 2 4 8" xfId="31869"/>
    <cellStyle name="Entrada 6 2 4 9" xfId="35523"/>
    <cellStyle name="Entrada 6 2 5" xfId="4705"/>
    <cellStyle name="Entrada 6 2 5 2" xfId="6248"/>
    <cellStyle name="Entrada 6 2 5 2 2" xfId="15402"/>
    <cellStyle name="Entrada 6 2 5 2 3" xfId="22398"/>
    <cellStyle name="Entrada 6 2 5 2 4" xfId="27251"/>
    <cellStyle name="Entrada 6 2 5 2 5" xfId="33293"/>
    <cellStyle name="Entrada 6 2 5 2 6" xfId="36968"/>
    <cellStyle name="Entrada 6 2 5 2 7" xfId="39694"/>
    <cellStyle name="Entrada 6 2 5 2 8" xfId="41328"/>
    <cellStyle name="Entrada 6 2 5 3" xfId="13859"/>
    <cellStyle name="Entrada 6 2 5 4" xfId="20857"/>
    <cellStyle name="Entrada 6 2 5 5" xfId="17423"/>
    <cellStyle name="Entrada 6 2 5 6" xfId="28005"/>
    <cellStyle name="Entrada 6 2 5 7" xfId="22832"/>
    <cellStyle name="Entrada 6 2 5 8" xfId="29727"/>
    <cellStyle name="Entrada 6 2 5 9" xfId="31124"/>
    <cellStyle name="Entrada 6 2 6" xfId="4951"/>
    <cellStyle name="Entrada 6 2 6 2" xfId="6249"/>
    <cellStyle name="Entrada 6 2 6 2 2" xfId="15403"/>
    <cellStyle name="Entrada 6 2 6 2 3" xfId="22399"/>
    <cellStyle name="Entrada 6 2 6 2 4" xfId="24845"/>
    <cellStyle name="Entrada 6 2 6 2 5" xfId="33294"/>
    <cellStyle name="Entrada 6 2 6 2 6" xfId="36969"/>
    <cellStyle name="Entrada 6 2 6 2 7" xfId="39695"/>
    <cellStyle name="Entrada 6 2 6 2 8" xfId="41329"/>
    <cellStyle name="Entrada 6 2 6 3" xfId="14105"/>
    <cellStyle name="Entrada 6 2 6 4" xfId="21103"/>
    <cellStyle name="Entrada 6 2 6 5" xfId="9473"/>
    <cellStyle name="Entrada 6 2 6 6" xfId="26779"/>
    <cellStyle name="Entrada 6 2 6 7" xfId="31997"/>
    <cellStyle name="Entrada 6 2 6 8" xfId="35675"/>
    <cellStyle name="Entrada 6 2 6 9" xfId="38586"/>
    <cellStyle name="Entrada 6 2 7" xfId="6244"/>
    <cellStyle name="Entrada 6 2 7 2" xfId="15398"/>
    <cellStyle name="Entrada 6 2 7 3" xfId="22394"/>
    <cellStyle name="Entrada 6 2 7 4" xfId="17796"/>
    <cellStyle name="Entrada 6 2 7 5" xfId="33289"/>
    <cellStyle name="Entrada 6 2 7 6" xfId="36964"/>
    <cellStyle name="Entrada 6 2 7 7" xfId="39690"/>
    <cellStyle name="Entrada 6 2 7 8" xfId="41324"/>
    <cellStyle name="Entrada 6 2 8" xfId="11485"/>
    <cellStyle name="Entrada 6 2 9" xfId="18488"/>
    <cellStyle name="Entrada 6 3" xfId="2358"/>
    <cellStyle name="Entrada 6 3 10" xfId="21263"/>
    <cellStyle name="Entrada 6 3 11" xfId="26150"/>
    <cellStyle name="Entrada 6 3 12" xfId="30152"/>
    <cellStyle name="Entrada 6 3 13" xfId="31073"/>
    <cellStyle name="Entrada 6 3 14" xfId="31326"/>
    <cellStyle name="Entrada 6 3 2" xfId="2758"/>
    <cellStyle name="Entrada 6 3 2 2" xfId="6251"/>
    <cellStyle name="Entrada 6 3 2 2 2" xfId="15405"/>
    <cellStyle name="Entrada 6 3 2 2 3" xfId="22401"/>
    <cellStyle name="Entrada 6 3 2 2 4" xfId="24844"/>
    <cellStyle name="Entrada 6 3 2 2 5" xfId="33296"/>
    <cellStyle name="Entrada 6 3 2 2 6" xfId="36971"/>
    <cellStyle name="Entrada 6 3 2 2 7" xfId="39697"/>
    <cellStyle name="Entrada 6 3 2 2 8" xfId="41331"/>
    <cellStyle name="Entrada 6 3 2 3" xfId="11912"/>
    <cellStyle name="Entrada 6 3 2 4" xfId="18915"/>
    <cellStyle name="Entrada 6 3 2 5" xfId="22729"/>
    <cellStyle name="Entrada 6 3 2 6" xfId="26333"/>
    <cellStyle name="Entrada 6 3 2 7" xfId="17330"/>
    <cellStyle name="Entrada 6 3 2 8" xfId="31531"/>
    <cellStyle name="Entrada 6 3 2 9" xfId="35235"/>
    <cellStyle name="Entrada 6 3 3" xfId="4040"/>
    <cellStyle name="Entrada 6 3 3 2" xfId="6252"/>
    <cellStyle name="Entrada 6 3 3 2 2" xfId="15406"/>
    <cellStyle name="Entrada 6 3 3 2 3" xfId="22402"/>
    <cellStyle name="Entrada 6 3 3 2 4" xfId="23209"/>
    <cellStyle name="Entrada 6 3 3 2 5" xfId="33297"/>
    <cellStyle name="Entrada 6 3 3 2 6" xfId="36972"/>
    <cellStyle name="Entrada 6 3 3 2 7" xfId="39698"/>
    <cellStyle name="Entrada 6 3 3 2 8" xfId="41332"/>
    <cellStyle name="Entrada 6 3 3 3" xfId="13194"/>
    <cellStyle name="Entrada 6 3 3 4" xfId="20192"/>
    <cellStyle name="Entrada 6 3 3 5" xfId="9360"/>
    <cellStyle name="Entrada 6 3 3 6" xfId="22651"/>
    <cellStyle name="Entrada 6 3 3 7" xfId="24598"/>
    <cellStyle name="Entrada 6 3 3 8" xfId="33444"/>
    <cellStyle name="Entrada 6 3 3 9" xfId="37119"/>
    <cellStyle name="Entrada 6 3 4" xfId="4478"/>
    <cellStyle name="Entrada 6 3 4 2" xfId="6253"/>
    <cellStyle name="Entrada 6 3 4 2 2" xfId="15407"/>
    <cellStyle name="Entrada 6 3 4 2 3" xfId="22403"/>
    <cellStyle name="Entrada 6 3 4 2 4" xfId="17517"/>
    <cellStyle name="Entrada 6 3 4 2 5" xfId="33298"/>
    <cellStyle name="Entrada 6 3 4 2 6" xfId="36973"/>
    <cellStyle name="Entrada 6 3 4 2 7" xfId="39699"/>
    <cellStyle name="Entrada 6 3 4 2 8" xfId="41333"/>
    <cellStyle name="Entrada 6 3 4 3" xfId="13632"/>
    <cellStyle name="Entrada 6 3 4 4" xfId="20630"/>
    <cellStyle name="Entrada 6 3 4 5" xfId="27589"/>
    <cellStyle name="Entrada 6 3 4 6" xfId="29504"/>
    <cellStyle name="Entrada 6 3 4 7" xfId="19771"/>
    <cellStyle name="Entrada 6 3 4 8" xfId="26533"/>
    <cellStyle name="Entrada 6 3 4 9" xfId="34881"/>
    <cellStyle name="Entrada 6 3 5" xfId="4732"/>
    <cellStyle name="Entrada 6 3 5 2" xfId="6254"/>
    <cellStyle name="Entrada 6 3 5 2 2" xfId="15408"/>
    <cellStyle name="Entrada 6 3 5 2 3" xfId="22404"/>
    <cellStyle name="Entrada 6 3 5 2 4" xfId="28632"/>
    <cellStyle name="Entrada 6 3 5 2 5" xfId="33299"/>
    <cellStyle name="Entrada 6 3 5 2 6" xfId="36974"/>
    <cellStyle name="Entrada 6 3 5 2 7" xfId="39700"/>
    <cellStyle name="Entrada 6 3 5 2 8" xfId="41334"/>
    <cellStyle name="Entrada 6 3 5 3" xfId="13886"/>
    <cellStyle name="Entrada 6 3 5 4" xfId="20884"/>
    <cellStyle name="Entrada 6 3 5 5" xfId="27471"/>
    <cellStyle name="Entrada 6 3 5 6" xfId="21279"/>
    <cellStyle name="Entrada 6 3 5 7" xfId="28740"/>
    <cellStyle name="Entrada 6 3 5 8" xfId="29725"/>
    <cellStyle name="Entrada 6 3 5 9" xfId="12781"/>
    <cellStyle name="Entrada 6 3 6" xfId="4978"/>
    <cellStyle name="Entrada 6 3 6 2" xfId="6255"/>
    <cellStyle name="Entrada 6 3 6 2 2" xfId="15409"/>
    <cellStyle name="Entrada 6 3 6 2 3" xfId="22405"/>
    <cellStyle name="Entrada 6 3 6 2 4" xfId="29357"/>
    <cellStyle name="Entrada 6 3 6 2 5" xfId="33300"/>
    <cellStyle name="Entrada 6 3 6 2 6" xfId="36975"/>
    <cellStyle name="Entrada 6 3 6 2 7" xfId="39701"/>
    <cellStyle name="Entrada 6 3 6 2 8" xfId="41335"/>
    <cellStyle name="Entrada 6 3 6 3" xfId="14132"/>
    <cellStyle name="Entrada 6 3 6 4" xfId="21130"/>
    <cellStyle name="Entrada 6 3 6 5" xfId="9339"/>
    <cellStyle name="Entrada 6 3 6 6" xfId="28919"/>
    <cellStyle name="Entrada 6 3 6 7" xfId="32024"/>
    <cellStyle name="Entrada 6 3 6 8" xfId="35702"/>
    <cellStyle name="Entrada 6 3 6 9" xfId="38613"/>
    <cellStyle name="Entrada 6 3 7" xfId="6250"/>
    <cellStyle name="Entrada 6 3 7 2" xfId="15404"/>
    <cellStyle name="Entrada 6 3 7 3" xfId="22400"/>
    <cellStyle name="Entrada 6 3 7 4" xfId="28882"/>
    <cellStyle name="Entrada 6 3 7 5" xfId="33295"/>
    <cellStyle name="Entrada 6 3 7 6" xfId="36970"/>
    <cellStyle name="Entrada 6 3 7 7" xfId="39696"/>
    <cellStyle name="Entrada 6 3 7 8" xfId="41330"/>
    <cellStyle name="Entrada 6 3 8" xfId="11512"/>
    <cellStyle name="Entrada 6 3 9" xfId="18515"/>
    <cellStyle name="Entrada 6 4" xfId="2385"/>
    <cellStyle name="Entrada 6 4 10" xfId="21255"/>
    <cellStyle name="Entrada 6 4 11" xfId="17228"/>
    <cellStyle name="Entrada 6 4 12" xfId="25673"/>
    <cellStyle name="Entrada 6 4 13" xfId="31480"/>
    <cellStyle name="Entrada 6 4 14" xfId="35190"/>
    <cellStyle name="Entrada 6 4 2" xfId="2785"/>
    <cellStyle name="Entrada 6 4 2 2" xfId="6257"/>
    <cellStyle name="Entrada 6 4 2 2 2" xfId="15411"/>
    <cellStyle name="Entrada 6 4 2 2 3" xfId="22407"/>
    <cellStyle name="Entrada 6 4 2 2 4" xfId="22798"/>
    <cellStyle name="Entrada 6 4 2 2 5" xfId="33302"/>
    <cellStyle name="Entrada 6 4 2 2 6" xfId="36977"/>
    <cellStyle name="Entrada 6 4 2 2 7" xfId="39703"/>
    <cellStyle name="Entrada 6 4 2 2 8" xfId="41337"/>
    <cellStyle name="Entrada 6 4 2 3" xfId="11939"/>
    <cellStyle name="Entrada 6 4 2 4" xfId="18942"/>
    <cellStyle name="Entrada 6 4 2 5" xfId="28390"/>
    <cellStyle name="Entrada 6 4 2 6" xfId="24163"/>
    <cellStyle name="Entrada 6 4 2 7" xfId="9565"/>
    <cellStyle name="Entrada 6 4 2 8" xfId="31097"/>
    <cellStyle name="Entrada 6 4 2 9" xfId="34986"/>
    <cellStyle name="Entrada 6 4 3" xfId="4067"/>
    <cellStyle name="Entrada 6 4 3 2" xfId="6258"/>
    <cellStyle name="Entrada 6 4 3 2 2" xfId="15412"/>
    <cellStyle name="Entrada 6 4 3 2 3" xfId="22408"/>
    <cellStyle name="Entrada 6 4 3 2 4" xfId="17077"/>
    <cellStyle name="Entrada 6 4 3 2 5" xfId="33303"/>
    <cellStyle name="Entrada 6 4 3 2 6" xfId="36978"/>
    <cellStyle name="Entrada 6 4 3 2 7" xfId="39704"/>
    <cellStyle name="Entrada 6 4 3 2 8" xfId="41338"/>
    <cellStyle name="Entrada 6 4 3 3" xfId="13221"/>
    <cellStyle name="Entrada 6 4 3 4" xfId="20219"/>
    <cellStyle name="Entrada 6 4 3 5" xfId="22438"/>
    <cellStyle name="Entrada 6 4 3 6" xfId="28136"/>
    <cellStyle name="Entrada 6 4 3 7" xfId="17826"/>
    <cellStyle name="Entrada 6 4 3 8" xfId="25826"/>
    <cellStyle name="Entrada 6 4 3 9" xfId="31255"/>
    <cellStyle name="Entrada 6 4 4" xfId="4505"/>
    <cellStyle name="Entrada 6 4 4 2" xfId="6259"/>
    <cellStyle name="Entrada 6 4 4 2 2" xfId="15413"/>
    <cellStyle name="Entrada 6 4 4 2 3" xfId="22409"/>
    <cellStyle name="Entrada 6 4 4 2 4" xfId="27252"/>
    <cellStyle name="Entrada 6 4 4 2 5" xfId="33304"/>
    <cellStyle name="Entrada 6 4 4 2 6" xfId="36979"/>
    <cellStyle name="Entrada 6 4 4 2 7" xfId="39705"/>
    <cellStyle name="Entrada 6 4 4 2 8" xfId="41339"/>
    <cellStyle name="Entrada 6 4 4 3" xfId="13659"/>
    <cellStyle name="Entrada 6 4 4 4" xfId="20657"/>
    <cellStyle name="Entrada 6 4 4 5" xfId="17736"/>
    <cellStyle name="Entrada 6 4 4 6" xfId="28591"/>
    <cellStyle name="Entrada 6 4 4 7" xfId="25568"/>
    <cellStyle name="Entrada 6 4 4 8" xfId="30959"/>
    <cellStyle name="Entrada 6 4 4 9" xfId="25765"/>
    <cellStyle name="Entrada 6 4 5" xfId="4759"/>
    <cellStyle name="Entrada 6 4 5 2" xfId="6260"/>
    <cellStyle name="Entrada 6 4 5 2 2" xfId="15414"/>
    <cellStyle name="Entrada 6 4 5 2 3" xfId="22410"/>
    <cellStyle name="Entrada 6 4 5 2 4" xfId="28198"/>
    <cellStyle name="Entrada 6 4 5 2 5" xfId="33305"/>
    <cellStyle name="Entrada 6 4 5 2 6" xfId="36980"/>
    <cellStyle name="Entrada 6 4 5 2 7" xfId="39706"/>
    <cellStyle name="Entrada 6 4 5 2 8" xfId="41340"/>
    <cellStyle name="Entrada 6 4 5 3" xfId="13913"/>
    <cellStyle name="Entrada 6 4 5 4" xfId="20911"/>
    <cellStyle name="Entrada 6 4 5 5" xfId="27426"/>
    <cellStyle name="Entrada 6 4 5 6" xfId="26743"/>
    <cellStyle name="Entrada 6 4 5 7" xfId="29070"/>
    <cellStyle name="Entrada 6 4 5 8" xfId="22702"/>
    <cellStyle name="Entrada 6 4 5 9" xfId="25547"/>
    <cellStyle name="Entrada 6 4 6" xfId="5005"/>
    <cellStyle name="Entrada 6 4 6 2" xfId="6261"/>
    <cellStyle name="Entrada 6 4 6 2 2" xfId="15415"/>
    <cellStyle name="Entrada 6 4 6 2 3" xfId="22411"/>
    <cellStyle name="Entrada 6 4 6 2 4" xfId="24282"/>
    <cellStyle name="Entrada 6 4 6 2 5" xfId="33306"/>
    <cellStyle name="Entrada 6 4 6 2 6" xfId="36981"/>
    <cellStyle name="Entrada 6 4 6 2 7" xfId="39707"/>
    <cellStyle name="Entrada 6 4 6 2 8" xfId="41341"/>
    <cellStyle name="Entrada 6 4 6 3" xfId="14159"/>
    <cellStyle name="Entrada 6 4 6 4" xfId="21157"/>
    <cellStyle name="Entrada 6 4 6 5" xfId="22790"/>
    <cellStyle name="Entrada 6 4 6 6" xfId="22709"/>
    <cellStyle name="Entrada 6 4 6 7" xfId="32051"/>
    <cellStyle name="Entrada 6 4 6 8" xfId="35729"/>
    <cellStyle name="Entrada 6 4 6 9" xfId="38640"/>
    <cellStyle name="Entrada 6 4 7" xfId="6256"/>
    <cellStyle name="Entrada 6 4 7 2" xfId="15410"/>
    <cellStyle name="Entrada 6 4 7 3" xfId="22406"/>
    <cellStyle name="Entrada 6 4 7 4" xfId="27253"/>
    <cellStyle name="Entrada 6 4 7 5" xfId="33301"/>
    <cellStyle name="Entrada 6 4 7 6" xfId="36976"/>
    <cellStyle name="Entrada 6 4 7 7" xfId="39702"/>
    <cellStyle name="Entrada 6 4 7 8" xfId="41336"/>
    <cellStyle name="Entrada 6 4 8" xfId="11539"/>
    <cellStyle name="Entrada 6 4 9" xfId="18542"/>
    <cellStyle name="Entrada 6 5" xfId="2409"/>
    <cellStyle name="Entrada 6 5 10" xfId="23335"/>
    <cellStyle name="Entrada 6 5 11" xfId="19565"/>
    <cellStyle name="Entrada 6 5 12" xfId="17879"/>
    <cellStyle name="Entrada 6 5 13" xfId="34102"/>
    <cellStyle name="Entrada 6 5 14" xfId="37664"/>
    <cellStyle name="Entrada 6 5 2" xfId="2809"/>
    <cellStyle name="Entrada 6 5 2 2" xfId="6263"/>
    <cellStyle name="Entrada 6 5 2 2 2" xfId="15417"/>
    <cellStyle name="Entrada 6 5 2 2 3" xfId="22413"/>
    <cellStyle name="Entrada 6 5 2 2 4" xfId="17450"/>
    <cellStyle name="Entrada 6 5 2 2 5" xfId="33308"/>
    <cellStyle name="Entrada 6 5 2 2 6" xfId="36983"/>
    <cellStyle name="Entrada 6 5 2 2 7" xfId="39709"/>
    <cellStyle name="Entrada 6 5 2 2 8" xfId="41343"/>
    <cellStyle name="Entrada 6 5 2 3" xfId="11963"/>
    <cellStyle name="Entrada 6 5 2 4" xfId="18966"/>
    <cellStyle name="Entrada 6 5 2 5" xfId="22735"/>
    <cellStyle name="Entrada 6 5 2 6" xfId="26353"/>
    <cellStyle name="Entrada 6 5 2 7" xfId="29929"/>
    <cellStyle name="Entrada 6 5 2 8" xfId="31539"/>
    <cellStyle name="Entrada 6 5 2 9" xfId="35249"/>
    <cellStyle name="Entrada 6 5 3" xfId="4091"/>
    <cellStyle name="Entrada 6 5 3 2" xfId="6264"/>
    <cellStyle name="Entrada 6 5 3 2 2" xfId="15418"/>
    <cellStyle name="Entrada 6 5 3 2 3" xfId="22414"/>
    <cellStyle name="Entrada 6 5 3 2 4" xfId="17188"/>
    <cellStyle name="Entrada 6 5 3 2 5" xfId="33309"/>
    <cellStyle name="Entrada 6 5 3 2 6" xfId="36984"/>
    <cellStyle name="Entrada 6 5 3 2 7" xfId="39710"/>
    <cellStyle name="Entrada 6 5 3 2 8" xfId="41344"/>
    <cellStyle name="Entrada 6 5 3 3" xfId="13245"/>
    <cellStyle name="Entrada 6 5 3 4" xfId="20243"/>
    <cellStyle name="Entrada 6 5 3 5" xfId="27785"/>
    <cellStyle name="Entrada 6 5 3 6" xfId="28139"/>
    <cellStyle name="Entrada 6 5 3 7" xfId="25099"/>
    <cellStyle name="Entrada 6 5 3 8" xfId="22441"/>
    <cellStyle name="Entrada 6 5 3 9" xfId="31208"/>
    <cellStyle name="Entrada 6 5 4" xfId="4529"/>
    <cellStyle name="Entrada 6 5 4 2" xfId="6265"/>
    <cellStyle name="Entrada 6 5 4 2 2" xfId="15419"/>
    <cellStyle name="Entrada 6 5 4 2 3" xfId="22415"/>
    <cellStyle name="Entrada 6 5 4 2 4" xfId="27250"/>
    <cellStyle name="Entrada 6 5 4 2 5" xfId="33310"/>
    <cellStyle name="Entrada 6 5 4 2 6" xfId="36985"/>
    <cellStyle name="Entrada 6 5 4 2 7" xfId="39711"/>
    <cellStyle name="Entrada 6 5 4 2 8" xfId="41345"/>
    <cellStyle name="Entrada 6 5 4 3" xfId="13683"/>
    <cellStyle name="Entrada 6 5 4 4" xfId="20681"/>
    <cellStyle name="Entrada 6 5 4 5" xfId="27572"/>
    <cellStyle name="Entrada 6 5 4 6" xfId="28158"/>
    <cellStyle name="Entrada 6 5 4 7" xfId="26848"/>
    <cellStyle name="Entrada 6 5 4 8" xfId="32252"/>
    <cellStyle name="Entrada 6 5 4 9" xfId="35927"/>
    <cellStyle name="Entrada 6 5 5" xfId="4783"/>
    <cellStyle name="Entrada 6 5 5 2" xfId="6266"/>
    <cellStyle name="Entrada 6 5 5 2 2" xfId="15420"/>
    <cellStyle name="Entrada 6 5 5 2 3" xfId="22416"/>
    <cellStyle name="Entrada 6 5 5 2 4" xfId="28883"/>
    <cellStyle name="Entrada 6 5 5 2 5" xfId="33311"/>
    <cellStyle name="Entrada 6 5 5 2 6" xfId="36986"/>
    <cellStyle name="Entrada 6 5 5 2 7" xfId="39712"/>
    <cellStyle name="Entrada 6 5 5 2 8" xfId="41346"/>
    <cellStyle name="Entrada 6 5 5 3" xfId="13937"/>
    <cellStyle name="Entrada 6 5 5 4" xfId="20935"/>
    <cellStyle name="Entrada 6 5 5 5" xfId="27447"/>
    <cellStyle name="Entrada 6 5 5 6" xfId="26751"/>
    <cellStyle name="Entrada 6 5 5 7" xfId="25362"/>
    <cellStyle name="Entrada 6 5 5 8" xfId="29731"/>
    <cellStyle name="Entrada 6 5 5 9" xfId="33693"/>
    <cellStyle name="Entrada 6 5 6" xfId="5029"/>
    <cellStyle name="Entrada 6 5 6 2" xfId="6267"/>
    <cellStyle name="Entrada 6 5 6 2 2" xfId="15421"/>
    <cellStyle name="Entrada 6 5 6 2 3" xfId="22417"/>
    <cellStyle name="Entrada 6 5 6 2 4" xfId="17510"/>
    <cellStyle name="Entrada 6 5 6 2 5" xfId="33312"/>
    <cellStyle name="Entrada 6 5 6 2 6" xfId="36987"/>
    <cellStyle name="Entrada 6 5 6 2 7" xfId="39713"/>
    <cellStyle name="Entrada 6 5 6 2 8" xfId="41347"/>
    <cellStyle name="Entrada 6 5 6 3" xfId="14183"/>
    <cellStyle name="Entrada 6 5 6 4" xfId="21181"/>
    <cellStyle name="Entrada 6 5 6 5" xfId="27324"/>
    <cellStyle name="Entrada 6 5 6 6" xfId="25009"/>
    <cellStyle name="Entrada 6 5 6 7" xfId="32075"/>
    <cellStyle name="Entrada 6 5 6 8" xfId="35753"/>
    <cellStyle name="Entrada 6 5 6 9" xfId="38664"/>
    <cellStyle name="Entrada 6 5 7" xfId="6262"/>
    <cellStyle name="Entrada 6 5 7 2" xfId="15416"/>
    <cellStyle name="Entrada 6 5 7 3" xfId="22412"/>
    <cellStyle name="Entrada 6 5 7 4" xfId="19660"/>
    <cellStyle name="Entrada 6 5 7 5" xfId="33307"/>
    <cellStyle name="Entrada 6 5 7 6" xfId="36982"/>
    <cellStyle name="Entrada 6 5 7 7" xfId="39708"/>
    <cellStyle name="Entrada 6 5 7 8" xfId="41342"/>
    <cellStyle name="Entrada 6 5 8" xfId="11563"/>
    <cellStyle name="Entrada 6 5 9" xfId="18566"/>
    <cellStyle name="Entrada 6 6" xfId="2611"/>
    <cellStyle name="Entrada 6 6 10" xfId="9448"/>
    <cellStyle name="Entrada 6 6 11" xfId="30020"/>
    <cellStyle name="Entrada 6 6 12" xfId="31510"/>
    <cellStyle name="Entrada 6 6 13" xfId="35221"/>
    <cellStyle name="Entrada 6 6 2" xfId="3870"/>
    <cellStyle name="Entrada 6 6 2 2" xfId="6269"/>
    <cellStyle name="Entrada 6 6 2 2 2" xfId="15423"/>
    <cellStyle name="Entrada 6 6 2 2 3" xfId="22419"/>
    <cellStyle name="Entrada 6 6 2 2 4" xfId="27254"/>
    <cellStyle name="Entrada 6 6 2 2 5" xfId="33314"/>
    <cellStyle name="Entrada 6 6 2 2 6" xfId="36989"/>
    <cellStyle name="Entrada 6 6 2 2 7" xfId="39715"/>
    <cellStyle name="Entrada 6 6 2 2 8" xfId="41349"/>
    <cellStyle name="Entrada 6 6 2 3" xfId="13024"/>
    <cellStyle name="Entrada 6 6 2 4" xfId="20023"/>
    <cellStyle name="Entrada 6 6 2 5" xfId="27895"/>
    <cellStyle name="Entrada 6 6 2 6" xfId="17162"/>
    <cellStyle name="Entrada 6 6 2 7" xfId="17852"/>
    <cellStyle name="Entrada 6 6 2 8" xfId="33483"/>
    <cellStyle name="Entrada 6 6 2 9" xfId="37151"/>
    <cellStyle name="Entrada 6 6 3" xfId="4334"/>
    <cellStyle name="Entrada 6 6 3 2" xfId="6270"/>
    <cellStyle name="Entrada 6 6 3 2 2" xfId="15424"/>
    <cellStyle name="Entrada 6 6 3 2 3" xfId="22420"/>
    <cellStyle name="Entrada 6 6 3 2 4" xfId="28633"/>
    <cellStyle name="Entrada 6 6 3 2 5" xfId="33315"/>
    <cellStyle name="Entrada 6 6 3 2 6" xfId="36990"/>
    <cellStyle name="Entrada 6 6 3 2 7" xfId="39716"/>
    <cellStyle name="Entrada 6 6 3 2 8" xfId="41350"/>
    <cellStyle name="Entrada 6 6 3 3" xfId="13488"/>
    <cellStyle name="Entrada 6 6 3 4" xfId="20486"/>
    <cellStyle name="Entrada 6 6 3 5" xfId="27666"/>
    <cellStyle name="Entrada 6 6 3 6" xfId="28846"/>
    <cellStyle name="Entrada 6 6 3 7" xfId="27257"/>
    <cellStyle name="Entrada 6 6 3 8" xfId="31169"/>
    <cellStyle name="Entrada 6 6 3 9" xfId="31913"/>
    <cellStyle name="Entrada 6 6 4" xfId="4593"/>
    <cellStyle name="Entrada 6 6 4 2" xfId="6271"/>
    <cellStyle name="Entrada 6 6 4 2 2" xfId="15425"/>
    <cellStyle name="Entrada 6 6 4 2 3" xfId="22421"/>
    <cellStyle name="Entrada 6 6 4 2 4" xfId="29358"/>
    <cellStyle name="Entrada 6 6 4 2 5" xfId="33316"/>
    <cellStyle name="Entrada 6 6 4 2 6" xfId="36991"/>
    <cellStyle name="Entrada 6 6 4 2 7" xfId="39717"/>
    <cellStyle name="Entrada 6 6 4 2 8" xfId="41351"/>
    <cellStyle name="Entrada 6 6 4 3" xfId="13747"/>
    <cellStyle name="Entrada 6 6 4 4" xfId="20745"/>
    <cellStyle name="Entrada 6 6 4 5" xfId="27541"/>
    <cellStyle name="Entrada 6 6 4 6" xfId="29244"/>
    <cellStyle name="Entrada 6 6 4 7" xfId="23262"/>
    <cellStyle name="Entrada 6 6 4 8" xfId="17201"/>
    <cellStyle name="Entrada 6 6 4 9" xfId="34888"/>
    <cellStyle name="Entrada 6 6 5" xfId="4843"/>
    <cellStyle name="Entrada 6 6 5 2" xfId="6272"/>
    <cellStyle name="Entrada 6 6 5 2 2" xfId="15426"/>
    <cellStyle name="Entrada 6 6 5 2 3" xfId="22422"/>
    <cellStyle name="Entrada 6 6 5 2 4" xfId="29474"/>
    <cellStyle name="Entrada 6 6 5 2 5" xfId="33317"/>
    <cellStyle name="Entrada 6 6 5 2 6" xfId="36992"/>
    <cellStyle name="Entrada 6 6 5 2 7" xfId="39718"/>
    <cellStyle name="Entrada 6 6 5 2 8" xfId="41352"/>
    <cellStyle name="Entrada 6 6 5 3" xfId="13997"/>
    <cellStyle name="Entrada 6 6 5 4" xfId="20995"/>
    <cellStyle name="Entrada 6 6 5 5" xfId="27409"/>
    <cellStyle name="Entrada 6 6 5 6" xfId="23358"/>
    <cellStyle name="Entrada 6 6 5 7" xfId="24996"/>
    <cellStyle name="Entrada 6 6 5 8" xfId="26535"/>
    <cellStyle name="Entrada 6 6 5 9" xfId="31267"/>
    <cellStyle name="Entrada 6 6 6" xfId="6268"/>
    <cellStyle name="Entrada 6 6 6 2" xfId="15422"/>
    <cellStyle name="Entrada 6 6 6 3" xfId="22418"/>
    <cellStyle name="Entrada 6 6 6 4" xfId="22679"/>
    <cellStyle name="Entrada 6 6 6 5" xfId="33313"/>
    <cellStyle name="Entrada 6 6 6 6" xfId="36988"/>
    <cellStyle name="Entrada 6 6 6 7" xfId="39714"/>
    <cellStyle name="Entrada 6 6 6 8" xfId="41348"/>
    <cellStyle name="Entrada 6 6 7" xfId="11765"/>
    <cellStyle name="Entrada 6 6 8" xfId="18768"/>
    <cellStyle name="Entrada 6 6 9" xfId="21256"/>
    <cellStyle name="Entrada 6 7" xfId="3174"/>
    <cellStyle name="Entrada 6 7 2" xfId="6273"/>
    <cellStyle name="Entrada 6 7 2 2" xfId="15427"/>
    <cellStyle name="Entrada 6 7 2 3" xfId="22423"/>
    <cellStyle name="Entrada 6 7 2 4" xfId="27249"/>
    <cellStyle name="Entrada 6 7 2 5" xfId="33318"/>
    <cellStyle name="Entrada 6 7 2 6" xfId="36993"/>
    <cellStyle name="Entrada 6 7 2 7" xfId="39719"/>
    <cellStyle name="Entrada 6 7 2 8" xfId="41353"/>
    <cellStyle name="Entrada 6 7 3" xfId="12328"/>
    <cellStyle name="Entrada 6 7 4" xfId="19331"/>
    <cellStyle name="Entrada 6 7 5" xfId="21322"/>
    <cellStyle name="Entrada 6 7 6" xfId="26440"/>
    <cellStyle name="Entrada 6 7 7" xfId="29754"/>
    <cellStyle name="Entrada 6 7 8" xfId="33730"/>
    <cellStyle name="Entrada 6 7 9" xfId="37292"/>
    <cellStyle name="Entrada 6 8" xfId="2978"/>
    <cellStyle name="Entrada 6 8 2" xfId="6274"/>
    <cellStyle name="Entrada 6 8 2 2" xfId="15428"/>
    <cellStyle name="Entrada 6 8 2 3" xfId="22424"/>
    <cellStyle name="Entrada 6 8 2 4" xfId="27255"/>
    <cellStyle name="Entrada 6 8 2 5" xfId="33319"/>
    <cellStyle name="Entrada 6 8 2 6" xfId="36994"/>
    <cellStyle name="Entrada 6 8 2 7" xfId="39720"/>
    <cellStyle name="Entrada 6 8 2 8" xfId="41354"/>
    <cellStyle name="Entrada 6 8 3" xfId="12132"/>
    <cellStyle name="Entrada 6 8 4" xfId="19135"/>
    <cellStyle name="Entrada 6 8 5" xfId="24670"/>
    <cellStyle name="Entrada 6 8 6" xfId="29134"/>
    <cellStyle name="Entrada 6 8 7" xfId="28110"/>
    <cellStyle name="Entrada 6 8 8" xfId="25789"/>
    <cellStyle name="Entrada 6 8 9" xfId="31044"/>
    <cellStyle name="Entrada 6 9" xfId="3684"/>
    <cellStyle name="Entrada 6 9 2" xfId="6275"/>
    <cellStyle name="Entrada 6 9 2 2" xfId="15429"/>
    <cellStyle name="Entrada 6 9 2 3" xfId="22425"/>
    <cellStyle name="Entrada 6 9 2 4" xfId="28881"/>
    <cellStyle name="Entrada 6 9 2 5" xfId="33320"/>
    <cellStyle name="Entrada 6 9 2 6" xfId="36995"/>
    <cellStyle name="Entrada 6 9 2 7" xfId="39721"/>
    <cellStyle name="Entrada 6 9 2 8" xfId="41355"/>
    <cellStyle name="Entrada 6 9 3" xfId="12838"/>
    <cellStyle name="Entrada 6 9 4" xfId="19837"/>
    <cellStyle name="Entrada 6 9 5" xfId="27987"/>
    <cellStyle name="Entrada 6 9 6" xfId="29180"/>
    <cellStyle name="Entrada 6 9 7" xfId="19597"/>
    <cellStyle name="Entrada 6 9 8" xfId="33568"/>
    <cellStyle name="Entrada 6 9 9" xfId="37236"/>
    <cellStyle name="Entrada 7" xfId="9125"/>
    <cellStyle name="Entrada 7 2" xfId="18256"/>
    <cellStyle name="Entrada 7 3" xfId="25242"/>
    <cellStyle name="Entrada 7 4" xfId="25497"/>
    <cellStyle name="Entrada 7 5" xfId="35546"/>
    <cellStyle name="Entrada 7 6" xfId="38468"/>
    <cellStyle name="Entrada 8" xfId="9126"/>
    <cellStyle name="Entrada 8 2" xfId="18257"/>
    <cellStyle name="Entrada 8 3" xfId="25243"/>
    <cellStyle name="Entrada 8 4" xfId="25500"/>
    <cellStyle name="Entrada 8 5" xfId="35547"/>
    <cellStyle name="Entrada 8 6" xfId="38469"/>
    <cellStyle name="Entrada 9" xfId="9127"/>
    <cellStyle name="Entrada 9 2" xfId="18258"/>
    <cellStyle name="Entrada 9 3" xfId="25244"/>
    <cellStyle name="Entrada 9 4" xfId="10100"/>
    <cellStyle name="Entrada 9 5" xfId="35548"/>
    <cellStyle name="Entrada 9 6" xfId="38470"/>
    <cellStyle name="Euro" xfId="45"/>
    <cellStyle name="Euro 2" xfId="354"/>
    <cellStyle name="Excel Built-in Normal" xfId="355"/>
    <cellStyle name="Excel_BuiltIn_Bom" xfId="356"/>
    <cellStyle name="Hiperlink" xfId="9109" builtinId="8"/>
    <cellStyle name="Hyperlink 2 2" xfId="46"/>
    <cellStyle name="Hyperlink 2 2 2" xfId="357"/>
    <cellStyle name="Hyperlink 2 2 3" xfId="358"/>
    <cellStyle name="Hyperlink 2 3" xfId="47"/>
    <cellStyle name="Hyperlink 2 3 2" xfId="359"/>
    <cellStyle name="Hyperlink 2 3 3" xfId="360"/>
    <cellStyle name="Hyperlink_BD-cidades" xfId="9128"/>
    <cellStyle name="Incorreto 2" xfId="48"/>
    <cellStyle name="Incorreto 3" xfId="361"/>
    <cellStyle name="Moeda 10" xfId="49"/>
    <cellStyle name="Moeda 10 2" xfId="362"/>
    <cellStyle name="Moeda 10 3" xfId="363"/>
    <cellStyle name="Moeda 10 4" xfId="364"/>
    <cellStyle name="Moeda 11" xfId="365"/>
    <cellStyle name="Moeda 11 2" xfId="366"/>
    <cellStyle name="Moeda 11 3" xfId="367"/>
    <cellStyle name="Moeda 12" xfId="368"/>
    <cellStyle name="Moeda 12 2" xfId="369"/>
    <cellStyle name="Moeda 12 2 2" xfId="9129"/>
    <cellStyle name="Moeda 12 3" xfId="9130"/>
    <cellStyle name="Moeda 13" xfId="370"/>
    <cellStyle name="Moeda 14" xfId="50"/>
    <cellStyle name="Moeda 14 2" xfId="371"/>
    <cellStyle name="Moeda 14 3" xfId="1145"/>
    <cellStyle name="Moeda 15" xfId="372"/>
    <cellStyle name="Moeda 15 2" xfId="373"/>
    <cellStyle name="Moeda 15 3" xfId="374"/>
    <cellStyle name="Moeda 16" xfId="375"/>
    <cellStyle name="Moeda 16 2" xfId="376"/>
    <cellStyle name="Moeda 17" xfId="377"/>
    <cellStyle name="Moeda 17 2" xfId="378"/>
    <cellStyle name="Moeda 17 2 2" xfId="379"/>
    <cellStyle name="Moeda 17 2 2 2" xfId="1763"/>
    <cellStyle name="Moeda 17 2 2 2 2" xfId="6279"/>
    <cellStyle name="Moeda 17 2 2 2 3" xfId="10917"/>
    <cellStyle name="Moeda 17 2 2 3" xfId="3297"/>
    <cellStyle name="Moeda 17 2 2 3 2" xfId="6280"/>
    <cellStyle name="Moeda 17 2 2 3 3" xfId="12451"/>
    <cellStyle name="Moeda 17 2 2 4" xfId="1248"/>
    <cellStyle name="Moeda 17 2 2 4 2" xfId="6281"/>
    <cellStyle name="Moeda 17 2 2 4 3" xfId="10402"/>
    <cellStyle name="Moeda 17 2 2 5" xfId="6278"/>
    <cellStyle name="Moeda 17 2 2 6" xfId="9537"/>
    <cellStyle name="Moeda 17 2 3" xfId="1762"/>
    <cellStyle name="Moeda 17 2 3 2" xfId="6282"/>
    <cellStyle name="Moeda 17 2 3 3" xfId="10916"/>
    <cellStyle name="Moeda 17 2 4" xfId="3296"/>
    <cellStyle name="Moeda 17 2 4 2" xfId="6283"/>
    <cellStyle name="Moeda 17 2 4 3" xfId="12450"/>
    <cellStyle name="Moeda 17 2 5" xfId="1247"/>
    <cellStyle name="Moeda 17 2 5 2" xfId="6284"/>
    <cellStyle name="Moeda 17 2 5 3" xfId="10401"/>
    <cellStyle name="Moeda 17 2 6" xfId="6277"/>
    <cellStyle name="Moeda 17 2 7" xfId="9536"/>
    <cellStyle name="Moeda 17 3" xfId="380"/>
    <cellStyle name="Moeda 17 3 2" xfId="1764"/>
    <cellStyle name="Moeda 17 3 2 2" xfId="6286"/>
    <cellStyle name="Moeda 17 3 2 3" xfId="10918"/>
    <cellStyle name="Moeda 17 3 3" xfId="3298"/>
    <cellStyle name="Moeda 17 3 3 2" xfId="6287"/>
    <cellStyle name="Moeda 17 3 3 3" xfId="12452"/>
    <cellStyle name="Moeda 17 3 4" xfId="1249"/>
    <cellStyle name="Moeda 17 3 4 2" xfId="6288"/>
    <cellStyle name="Moeda 17 3 4 3" xfId="10403"/>
    <cellStyle name="Moeda 17 3 5" xfId="6285"/>
    <cellStyle name="Moeda 17 3 6" xfId="9538"/>
    <cellStyle name="Moeda 17 4" xfId="381"/>
    <cellStyle name="Moeda 17 5" xfId="1761"/>
    <cellStyle name="Moeda 17 5 2" xfId="6289"/>
    <cellStyle name="Moeda 17 5 3" xfId="10915"/>
    <cellStyle name="Moeda 17 6" xfId="3295"/>
    <cellStyle name="Moeda 17 6 2" xfId="6290"/>
    <cellStyle name="Moeda 17 6 3" xfId="12449"/>
    <cellStyle name="Moeda 17 7" xfId="1246"/>
    <cellStyle name="Moeda 17 7 2" xfId="6291"/>
    <cellStyle name="Moeda 17 7 3" xfId="10400"/>
    <cellStyle name="Moeda 17 8" xfId="6276"/>
    <cellStyle name="Moeda 17 9" xfId="9535"/>
    <cellStyle name="Moeda 18" xfId="382"/>
    <cellStyle name="Moeda 19" xfId="383"/>
    <cellStyle name="Moeda 19 2" xfId="384"/>
    <cellStyle name="Moeda 19 2 2" xfId="1766"/>
    <cellStyle name="Moeda 19 2 2 2" xfId="6294"/>
    <cellStyle name="Moeda 19 2 2 3" xfId="10920"/>
    <cellStyle name="Moeda 19 2 3" xfId="3300"/>
    <cellStyle name="Moeda 19 2 3 2" xfId="6295"/>
    <cellStyle name="Moeda 19 2 3 3" xfId="12454"/>
    <cellStyle name="Moeda 19 2 4" xfId="1251"/>
    <cellStyle name="Moeda 19 2 4 2" xfId="6296"/>
    <cellStyle name="Moeda 19 2 4 3" xfId="10405"/>
    <cellStyle name="Moeda 19 2 5" xfId="6293"/>
    <cellStyle name="Moeda 19 2 6" xfId="9542"/>
    <cellStyle name="Moeda 19 3" xfId="1765"/>
    <cellStyle name="Moeda 19 3 2" xfId="6297"/>
    <cellStyle name="Moeda 19 3 3" xfId="10919"/>
    <cellStyle name="Moeda 19 4" xfId="3299"/>
    <cellStyle name="Moeda 19 4 2" xfId="6298"/>
    <cellStyle name="Moeda 19 4 3" xfId="12453"/>
    <cellStyle name="Moeda 19 5" xfId="1250"/>
    <cellStyle name="Moeda 19 5 2" xfId="6299"/>
    <cellStyle name="Moeda 19 5 3" xfId="10404"/>
    <cellStyle name="Moeda 19 6" xfId="6292"/>
    <cellStyle name="Moeda 19 7" xfId="9541"/>
    <cellStyle name="Moeda 2" xfId="2"/>
    <cellStyle name="Moeda 2 10" xfId="51"/>
    <cellStyle name="Moeda 2 11" xfId="385"/>
    <cellStyle name="Moeda 2 11 2" xfId="386"/>
    <cellStyle name="Moeda 2 11 3" xfId="387"/>
    <cellStyle name="Moeda 2 12" xfId="388"/>
    <cellStyle name="Moeda 2 2" xfId="52"/>
    <cellStyle name="Moeda 2 2 2" xfId="389"/>
    <cellStyle name="Moeda 2 2 2 2" xfId="390"/>
    <cellStyle name="Moeda 2 2 3" xfId="391"/>
    <cellStyle name="Moeda 2 2 4" xfId="392"/>
    <cellStyle name="Moeda 2 2 5" xfId="393"/>
    <cellStyle name="Moeda 2 3" xfId="53"/>
    <cellStyle name="Moeda 2 3 2" xfId="394"/>
    <cellStyle name="Moeda 2 3 2 2" xfId="395"/>
    <cellStyle name="Moeda 2 3 3" xfId="396"/>
    <cellStyle name="Moeda 2 3 4" xfId="397"/>
    <cellStyle name="Moeda 2 3 5" xfId="398"/>
    <cellStyle name="Moeda 2 4" xfId="54"/>
    <cellStyle name="Moeda 2 4 2" xfId="399"/>
    <cellStyle name="Moeda 2 5" xfId="55"/>
    <cellStyle name="Moeda 2 5 2" xfId="400"/>
    <cellStyle name="Moeda 2 6" xfId="56"/>
    <cellStyle name="Moeda 2 6 2" xfId="57"/>
    <cellStyle name="Moeda 2 6 2 2" xfId="58"/>
    <cellStyle name="Moeda 2 6 2 2 2" xfId="401"/>
    <cellStyle name="Moeda 2 6 2 2 3" xfId="402"/>
    <cellStyle name="Moeda 2 6 2 3" xfId="403"/>
    <cellStyle name="Moeda 2 6 2 4" xfId="404"/>
    <cellStyle name="Moeda 2 6 3" xfId="59"/>
    <cellStyle name="Moeda 2 6 3 2" xfId="405"/>
    <cellStyle name="Moeda 2 6 3 2 2" xfId="406"/>
    <cellStyle name="Moeda 2 6 3 3" xfId="407"/>
    <cellStyle name="Moeda 2 6 4" xfId="408"/>
    <cellStyle name="Moeda 2 6 5" xfId="409"/>
    <cellStyle name="Moeda 2 7" xfId="60"/>
    <cellStyle name="Moeda 2 7 2" xfId="410"/>
    <cellStyle name="Moeda 2 8" xfId="61"/>
    <cellStyle name="Moeda 2 8 2" xfId="411"/>
    <cellStyle name="Moeda 2 9" xfId="62"/>
    <cellStyle name="Moeda 2 9 2" xfId="412"/>
    <cellStyle name="Moeda 20" xfId="413"/>
    <cellStyle name="Moeda 20 2" xfId="1774"/>
    <cellStyle name="Moeda 20 2 2" xfId="6301"/>
    <cellStyle name="Moeda 20 2 3" xfId="10928"/>
    <cellStyle name="Moeda 20 3" xfId="3301"/>
    <cellStyle name="Moeda 20 3 2" xfId="6302"/>
    <cellStyle name="Moeda 20 3 3" xfId="12455"/>
    <cellStyle name="Moeda 20 4" xfId="1252"/>
    <cellStyle name="Moeda 20 4 2" xfId="6303"/>
    <cellStyle name="Moeda 20 4 3" xfId="10406"/>
    <cellStyle name="Moeda 20 5" xfId="6300"/>
    <cellStyle name="Moeda 20 6" xfId="9570"/>
    <cellStyle name="Moeda 21" xfId="414"/>
    <cellStyle name="Moeda 22" xfId="415"/>
    <cellStyle name="Moeda 23" xfId="1116"/>
    <cellStyle name="Moeda 23 2" xfId="6304"/>
    <cellStyle name="Moeda 24" xfId="9112"/>
    <cellStyle name="Moeda 24 2" xfId="9131"/>
    <cellStyle name="Moeda 24 3" xfId="9132"/>
    <cellStyle name="Moeda 3" xfId="63"/>
    <cellStyle name="Moeda 3 2" xfId="64"/>
    <cellStyle name="Moeda 3 2 10" xfId="1253"/>
    <cellStyle name="Moeda 3 2 10 2" xfId="6305"/>
    <cellStyle name="Moeda 3 2 10 3" xfId="10407"/>
    <cellStyle name="Moeda 3 2 2" xfId="416"/>
    <cellStyle name="Moeda 3 2 2 10" xfId="1254"/>
    <cellStyle name="Moeda 3 2 2 10 2" xfId="6307"/>
    <cellStyle name="Moeda 3 2 2 10 3" xfId="10408"/>
    <cellStyle name="Moeda 3 2 2 11" xfId="6306"/>
    <cellStyle name="Moeda 3 2 2 12" xfId="9573"/>
    <cellStyle name="Moeda 3 2 2 2" xfId="417"/>
    <cellStyle name="Moeda 3 2 2 2 2" xfId="418"/>
    <cellStyle name="Moeda 3 2 2 2 2 2" xfId="419"/>
    <cellStyle name="Moeda 3 2 2 2 2 2 2" xfId="1780"/>
    <cellStyle name="Moeda 3 2 2 2 2 2 2 2" xfId="6311"/>
    <cellStyle name="Moeda 3 2 2 2 2 2 2 3" xfId="10934"/>
    <cellStyle name="Moeda 3 2 2 2 2 2 3" xfId="3304"/>
    <cellStyle name="Moeda 3 2 2 2 2 2 3 2" xfId="6312"/>
    <cellStyle name="Moeda 3 2 2 2 2 2 3 3" xfId="12458"/>
    <cellStyle name="Moeda 3 2 2 2 2 2 4" xfId="1257"/>
    <cellStyle name="Moeda 3 2 2 2 2 2 4 2" xfId="6313"/>
    <cellStyle name="Moeda 3 2 2 2 2 2 4 3" xfId="10411"/>
    <cellStyle name="Moeda 3 2 2 2 2 2 5" xfId="6310"/>
    <cellStyle name="Moeda 3 2 2 2 2 2 6" xfId="9576"/>
    <cellStyle name="Moeda 3 2 2 2 2 3" xfId="1779"/>
    <cellStyle name="Moeda 3 2 2 2 2 3 2" xfId="6314"/>
    <cellStyle name="Moeda 3 2 2 2 2 3 3" xfId="10933"/>
    <cellStyle name="Moeda 3 2 2 2 2 4" xfId="3303"/>
    <cellStyle name="Moeda 3 2 2 2 2 4 2" xfId="6315"/>
    <cellStyle name="Moeda 3 2 2 2 2 4 3" xfId="12457"/>
    <cellStyle name="Moeda 3 2 2 2 2 5" xfId="1256"/>
    <cellStyle name="Moeda 3 2 2 2 2 5 2" xfId="6316"/>
    <cellStyle name="Moeda 3 2 2 2 2 5 3" xfId="10410"/>
    <cellStyle name="Moeda 3 2 2 2 2 6" xfId="6309"/>
    <cellStyle name="Moeda 3 2 2 2 2 7" xfId="9575"/>
    <cellStyle name="Moeda 3 2 2 2 3" xfId="420"/>
    <cellStyle name="Moeda 3 2 2 2 3 2" xfId="1781"/>
    <cellStyle name="Moeda 3 2 2 2 3 2 2" xfId="6318"/>
    <cellStyle name="Moeda 3 2 2 2 3 2 3" xfId="10935"/>
    <cellStyle name="Moeda 3 2 2 2 3 3" xfId="3305"/>
    <cellStyle name="Moeda 3 2 2 2 3 3 2" xfId="6319"/>
    <cellStyle name="Moeda 3 2 2 2 3 3 3" xfId="12459"/>
    <cellStyle name="Moeda 3 2 2 2 3 4" xfId="1258"/>
    <cellStyle name="Moeda 3 2 2 2 3 4 2" xfId="6320"/>
    <cellStyle name="Moeda 3 2 2 2 3 4 3" xfId="10412"/>
    <cellStyle name="Moeda 3 2 2 2 3 5" xfId="6317"/>
    <cellStyle name="Moeda 3 2 2 2 3 6" xfId="9577"/>
    <cellStyle name="Moeda 3 2 2 2 4" xfId="421"/>
    <cellStyle name="Moeda 3 2 2 2 5" xfId="1778"/>
    <cellStyle name="Moeda 3 2 2 2 5 2" xfId="6321"/>
    <cellStyle name="Moeda 3 2 2 2 5 3" xfId="10932"/>
    <cellStyle name="Moeda 3 2 2 2 6" xfId="3302"/>
    <cellStyle name="Moeda 3 2 2 2 6 2" xfId="6322"/>
    <cellStyle name="Moeda 3 2 2 2 6 3" xfId="12456"/>
    <cellStyle name="Moeda 3 2 2 2 7" xfId="1255"/>
    <cellStyle name="Moeda 3 2 2 2 7 2" xfId="6323"/>
    <cellStyle name="Moeda 3 2 2 2 7 3" xfId="10409"/>
    <cellStyle name="Moeda 3 2 2 2 8" xfId="6308"/>
    <cellStyle name="Moeda 3 2 2 2 9" xfId="9574"/>
    <cellStyle name="Moeda 3 2 2 3" xfId="422"/>
    <cellStyle name="Moeda 3 2 2 3 2" xfId="423"/>
    <cellStyle name="Moeda 3 2 2 3 2 2" xfId="424"/>
    <cellStyle name="Moeda 3 2 2 3 2 2 2" xfId="1785"/>
    <cellStyle name="Moeda 3 2 2 3 2 2 2 2" xfId="6327"/>
    <cellStyle name="Moeda 3 2 2 3 2 2 2 3" xfId="10939"/>
    <cellStyle name="Moeda 3 2 2 3 2 2 3" xfId="3308"/>
    <cellStyle name="Moeda 3 2 2 3 2 2 3 2" xfId="6328"/>
    <cellStyle name="Moeda 3 2 2 3 2 2 3 3" xfId="12462"/>
    <cellStyle name="Moeda 3 2 2 3 2 2 4" xfId="1261"/>
    <cellStyle name="Moeda 3 2 2 3 2 2 4 2" xfId="6329"/>
    <cellStyle name="Moeda 3 2 2 3 2 2 4 3" xfId="10415"/>
    <cellStyle name="Moeda 3 2 2 3 2 2 5" xfId="6326"/>
    <cellStyle name="Moeda 3 2 2 3 2 2 6" xfId="9581"/>
    <cellStyle name="Moeda 3 2 2 3 2 3" xfId="1784"/>
    <cellStyle name="Moeda 3 2 2 3 2 3 2" xfId="6330"/>
    <cellStyle name="Moeda 3 2 2 3 2 3 3" xfId="10938"/>
    <cellStyle name="Moeda 3 2 2 3 2 4" xfId="3307"/>
    <cellStyle name="Moeda 3 2 2 3 2 4 2" xfId="6331"/>
    <cellStyle name="Moeda 3 2 2 3 2 4 3" xfId="12461"/>
    <cellStyle name="Moeda 3 2 2 3 2 5" xfId="1260"/>
    <cellStyle name="Moeda 3 2 2 3 2 5 2" xfId="6332"/>
    <cellStyle name="Moeda 3 2 2 3 2 5 3" xfId="10414"/>
    <cellStyle name="Moeda 3 2 2 3 2 6" xfId="6325"/>
    <cellStyle name="Moeda 3 2 2 3 2 7" xfId="9580"/>
    <cellStyle name="Moeda 3 2 2 3 3" xfId="425"/>
    <cellStyle name="Moeda 3 2 2 3 3 2" xfId="1786"/>
    <cellStyle name="Moeda 3 2 2 3 3 2 2" xfId="6334"/>
    <cellStyle name="Moeda 3 2 2 3 3 2 3" xfId="10940"/>
    <cellStyle name="Moeda 3 2 2 3 3 3" xfId="3309"/>
    <cellStyle name="Moeda 3 2 2 3 3 3 2" xfId="6335"/>
    <cellStyle name="Moeda 3 2 2 3 3 3 3" xfId="12463"/>
    <cellStyle name="Moeda 3 2 2 3 3 4" xfId="1262"/>
    <cellStyle name="Moeda 3 2 2 3 3 4 2" xfId="6336"/>
    <cellStyle name="Moeda 3 2 2 3 3 4 3" xfId="10416"/>
    <cellStyle name="Moeda 3 2 2 3 3 5" xfId="6333"/>
    <cellStyle name="Moeda 3 2 2 3 3 6" xfId="9582"/>
    <cellStyle name="Moeda 3 2 2 3 4" xfId="1783"/>
    <cellStyle name="Moeda 3 2 2 3 4 2" xfId="6337"/>
    <cellStyle name="Moeda 3 2 2 3 4 3" xfId="10937"/>
    <cellStyle name="Moeda 3 2 2 3 5" xfId="3306"/>
    <cellStyle name="Moeda 3 2 2 3 5 2" xfId="6338"/>
    <cellStyle name="Moeda 3 2 2 3 5 3" xfId="12460"/>
    <cellStyle name="Moeda 3 2 2 3 6" xfId="1259"/>
    <cellStyle name="Moeda 3 2 2 3 6 2" xfId="6339"/>
    <cellStyle name="Moeda 3 2 2 3 6 3" xfId="10413"/>
    <cellStyle name="Moeda 3 2 2 3 7" xfId="6324"/>
    <cellStyle name="Moeda 3 2 2 3 8" xfId="9579"/>
    <cellStyle name="Moeda 3 2 2 4" xfId="426"/>
    <cellStyle name="Moeda 3 2 2 4 2" xfId="427"/>
    <cellStyle name="Moeda 3 2 2 4 2 2" xfId="1788"/>
    <cellStyle name="Moeda 3 2 2 4 2 2 2" xfId="6342"/>
    <cellStyle name="Moeda 3 2 2 4 2 2 3" xfId="10942"/>
    <cellStyle name="Moeda 3 2 2 4 2 3" xfId="3311"/>
    <cellStyle name="Moeda 3 2 2 4 2 3 2" xfId="6343"/>
    <cellStyle name="Moeda 3 2 2 4 2 3 3" xfId="12465"/>
    <cellStyle name="Moeda 3 2 2 4 2 4" xfId="1264"/>
    <cellStyle name="Moeda 3 2 2 4 2 4 2" xfId="6344"/>
    <cellStyle name="Moeda 3 2 2 4 2 4 3" xfId="10418"/>
    <cellStyle name="Moeda 3 2 2 4 2 5" xfId="6341"/>
    <cellStyle name="Moeda 3 2 2 4 2 6" xfId="9584"/>
    <cellStyle name="Moeda 3 2 2 4 3" xfId="1787"/>
    <cellStyle name="Moeda 3 2 2 4 3 2" xfId="6345"/>
    <cellStyle name="Moeda 3 2 2 4 3 3" xfId="10941"/>
    <cellStyle name="Moeda 3 2 2 4 4" xfId="3310"/>
    <cellStyle name="Moeda 3 2 2 4 4 2" xfId="6346"/>
    <cellStyle name="Moeda 3 2 2 4 4 3" xfId="12464"/>
    <cellStyle name="Moeda 3 2 2 4 5" xfId="1263"/>
    <cellStyle name="Moeda 3 2 2 4 5 2" xfId="6347"/>
    <cellStyle name="Moeda 3 2 2 4 5 3" xfId="10417"/>
    <cellStyle name="Moeda 3 2 2 4 6" xfId="6340"/>
    <cellStyle name="Moeda 3 2 2 4 7" xfId="9583"/>
    <cellStyle name="Moeda 3 2 2 5" xfId="428"/>
    <cellStyle name="Moeda 3 2 2 5 2" xfId="1789"/>
    <cellStyle name="Moeda 3 2 2 5 2 2" xfId="6349"/>
    <cellStyle name="Moeda 3 2 2 5 2 3" xfId="10943"/>
    <cellStyle name="Moeda 3 2 2 5 3" xfId="3312"/>
    <cellStyle name="Moeda 3 2 2 5 3 2" xfId="6350"/>
    <cellStyle name="Moeda 3 2 2 5 3 3" xfId="12466"/>
    <cellStyle name="Moeda 3 2 2 5 4" xfId="1265"/>
    <cellStyle name="Moeda 3 2 2 5 4 2" xfId="6351"/>
    <cellStyle name="Moeda 3 2 2 5 4 3" xfId="10419"/>
    <cellStyle name="Moeda 3 2 2 5 5" xfId="6348"/>
    <cellStyle name="Moeda 3 2 2 5 6" xfId="9585"/>
    <cellStyle name="Moeda 3 2 2 6" xfId="429"/>
    <cellStyle name="Moeda 3 2 2 7" xfId="1146"/>
    <cellStyle name="Moeda 3 2 2 7 2" xfId="3892"/>
    <cellStyle name="Moeda 3 2 2 7 2 2" xfId="6353"/>
    <cellStyle name="Moeda 3 2 2 7 2 3" xfId="13046"/>
    <cellStyle name="Moeda 3 2 2 7 3" xfId="2198"/>
    <cellStyle name="Moeda 3 2 2 7 3 2" xfId="6354"/>
    <cellStyle name="Moeda 3 2 2 7 3 3" xfId="11352"/>
    <cellStyle name="Moeda 3 2 2 7 4" xfId="6352"/>
    <cellStyle name="Moeda 3 2 2 7 5" xfId="10300"/>
    <cellStyle name="Moeda 3 2 2 8" xfId="1777"/>
    <cellStyle name="Moeda 3 2 2 8 2" xfId="6355"/>
    <cellStyle name="Moeda 3 2 2 8 3" xfId="10931"/>
    <cellStyle name="Moeda 3 2 2 9" xfId="3214"/>
    <cellStyle name="Moeda 3 2 2 9 2" xfId="6356"/>
    <cellStyle name="Moeda 3 2 2 9 3" xfId="12368"/>
    <cellStyle name="Moeda 3 2 3" xfId="430"/>
    <cellStyle name="Moeda 3 2 3 2" xfId="431"/>
    <cellStyle name="Moeda 3 2 3 2 2" xfId="432"/>
    <cellStyle name="Moeda 3 2 3 2 2 2" xfId="1793"/>
    <cellStyle name="Moeda 3 2 3 2 2 2 2" xfId="6360"/>
    <cellStyle name="Moeda 3 2 3 2 2 2 3" xfId="10947"/>
    <cellStyle name="Moeda 3 2 3 2 2 3" xfId="3314"/>
    <cellStyle name="Moeda 3 2 3 2 2 3 2" xfId="6361"/>
    <cellStyle name="Moeda 3 2 3 2 2 3 3" xfId="12468"/>
    <cellStyle name="Moeda 3 2 3 2 2 4" xfId="1268"/>
    <cellStyle name="Moeda 3 2 3 2 2 4 2" xfId="6362"/>
    <cellStyle name="Moeda 3 2 3 2 2 4 3" xfId="10422"/>
    <cellStyle name="Moeda 3 2 3 2 2 5" xfId="6359"/>
    <cellStyle name="Moeda 3 2 3 2 2 6" xfId="9589"/>
    <cellStyle name="Moeda 3 2 3 2 3" xfId="1792"/>
    <cellStyle name="Moeda 3 2 3 2 3 2" xfId="6363"/>
    <cellStyle name="Moeda 3 2 3 2 3 3" xfId="10946"/>
    <cellStyle name="Moeda 3 2 3 2 4" xfId="3313"/>
    <cellStyle name="Moeda 3 2 3 2 4 2" xfId="6364"/>
    <cellStyle name="Moeda 3 2 3 2 4 3" xfId="12467"/>
    <cellStyle name="Moeda 3 2 3 2 5" xfId="1267"/>
    <cellStyle name="Moeda 3 2 3 2 5 2" xfId="6365"/>
    <cellStyle name="Moeda 3 2 3 2 5 3" xfId="10421"/>
    <cellStyle name="Moeda 3 2 3 2 6" xfId="6358"/>
    <cellStyle name="Moeda 3 2 3 2 7" xfId="9588"/>
    <cellStyle name="Moeda 3 2 3 3" xfId="433"/>
    <cellStyle name="Moeda 3 2 3 3 2" xfId="1794"/>
    <cellStyle name="Moeda 3 2 3 3 2 2" xfId="6367"/>
    <cellStyle name="Moeda 3 2 3 3 2 3" xfId="10948"/>
    <cellStyle name="Moeda 3 2 3 3 3" xfId="3315"/>
    <cellStyle name="Moeda 3 2 3 3 3 2" xfId="6368"/>
    <cellStyle name="Moeda 3 2 3 3 3 3" xfId="12469"/>
    <cellStyle name="Moeda 3 2 3 3 4" xfId="1269"/>
    <cellStyle name="Moeda 3 2 3 3 4 2" xfId="6369"/>
    <cellStyle name="Moeda 3 2 3 3 4 3" xfId="10423"/>
    <cellStyle name="Moeda 3 2 3 3 5" xfId="6366"/>
    <cellStyle name="Moeda 3 2 3 3 6" xfId="9590"/>
    <cellStyle name="Moeda 3 2 3 4" xfId="1147"/>
    <cellStyle name="Moeda 3 2 3 4 2" xfId="3905"/>
    <cellStyle name="Moeda 3 2 3 4 2 2" xfId="6371"/>
    <cellStyle name="Moeda 3 2 3 4 2 3" xfId="13059"/>
    <cellStyle name="Moeda 3 2 3 4 3" xfId="2211"/>
    <cellStyle name="Moeda 3 2 3 4 3 2" xfId="6372"/>
    <cellStyle name="Moeda 3 2 3 4 3 3" xfId="11365"/>
    <cellStyle name="Moeda 3 2 3 4 4" xfId="6370"/>
    <cellStyle name="Moeda 3 2 3 4 5" xfId="10301"/>
    <cellStyle name="Moeda 3 2 3 5" xfId="1791"/>
    <cellStyle name="Moeda 3 2 3 5 2" xfId="6373"/>
    <cellStyle name="Moeda 3 2 3 5 3" xfId="10945"/>
    <cellStyle name="Moeda 3 2 3 6" xfId="3222"/>
    <cellStyle name="Moeda 3 2 3 6 2" xfId="6374"/>
    <cellStyle name="Moeda 3 2 3 6 3" xfId="12376"/>
    <cellStyle name="Moeda 3 2 3 7" xfId="1266"/>
    <cellStyle name="Moeda 3 2 3 7 2" xfId="6375"/>
    <cellStyle name="Moeda 3 2 3 7 3" xfId="10420"/>
    <cellStyle name="Moeda 3 2 3 8" xfId="6357"/>
    <cellStyle name="Moeda 3 2 3 9" xfId="9587"/>
    <cellStyle name="Moeda 3 2 4" xfId="434"/>
    <cellStyle name="Moeda 3 2 5" xfId="1124"/>
    <cellStyle name="Moeda 3 2 6" xfId="1148"/>
    <cellStyle name="Moeda 3 2 6 2" xfId="3871"/>
    <cellStyle name="Moeda 3 2 6 2 2" xfId="6377"/>
    <cellStyle name="Moeda 3 2 6 2 3" xfId="13025"/>
    <cellStyle name="Moeda 3 2 6 3" xfId="2177"/>
    <cellStyle name="Moeda 3 2 6 3 2" xfId="6378"/>
    <cellStyle name="Moeda 3 2 6 3 3" xfId="11331"/>
    <cellStyle name="Moeda 3 2 6 4" xfId="6376"/>
    <cellStyle name="Moeda 3 2 6 5" xfId="10302"/>
    <cellStyle name="Moeda 3 2 7" xfId="1149"/>
    <cellStyle name="Moeda 3 2 7 2" xfId="3884"/>
    <cellStyle name="Moeda 3 2 7 2 2" xfId="6380"/>
    <cellStyle name="Moeda 3 2 7 2 3" xfId="13038"/>
    <cellStyle name="Moeda 3 2 7 3" xfId="2190"/>
    <cellStyle name="Moeda 3 2 7 3 2" xfId="6381"/>
    <cellStyle name="Moeda 3 2 7 3 3" xfId="11344"/>
    <cellStyle name="Moeda 3 2 7 4" xfId="6379"/>
    <cellStyle name="Moeda 3 2 7 5" xfId="10303"/>
    <cellStyle name="Moeda 3 2 8" xfId="1671"/>
    <cellStyle name="Moeda 3 2 8 2" xfId="3648"/>
    <cellStyle name="Moeda 3 2 8 2 2" xfId="6383"/>
    <cellStyle name="Moeda 3 2 8 2 3" xfId="12802"/>
    <cellStyle name="Moeda 3 2 8 3" xfId="6382"/>
    <cellStyle name="Moeda 3 2 8 4" xfId="10825"/>
    <cellStyle name="Moeda 3 2 9" xfId="3207"/>
    <cellStyle name="Moeda 3 2 9 2" xfId="6384"/>
    <cellStyle name="Moeda 3 2 9 3" xfId="12361"/>
    <cellStyle name="Moeda 3 3" xfId="435"/>
    <cellStyle name="Moeda 3 4" xfId="65"/>
    <cellStyle name="Moeda 3 4 2" xfId="66"/>
    <cellStyle name="Moeda 3 4 2 2" xfId="436"/>
    <cellStyle name="Moeda 3 4 2 3" xfId="437"/>
    <cellStyle name="Moeda 3 4 3" xfId="438"/>
    <cellStyle name="Moeda 3 5" xfId="439"/>
    <cellStyle name="Moeda 3 6" xfId="440"/>
    <cellStyle name="Moeda 3 7" xfId="441"/>
    <cellStyle name="Moeda 3 7 2" xfId="442"/>
    <cellStyle name="Moeda 3 7 2 2" xfId="1799"/>
    <cellStyle name="Moeda 3 7 2 2 2" xfId="6387"/>
    <cellStyle name="Moeda 3 7 2 2 3" xfId="10953"/>
    <cellStyle name="Moeda 3 7 2 3" xfId="3317"/>
    <cellStyle name="Moeda 3 7 2 3 2" xfId="6388"/>
    <cellStyle name="Moeda 3 7 2 3 3" xfId="12471"/>
    <cellStyle name="Moeda 3 7 2 4" xfId="1271"/>
    <cellStyle name="Moeda 3 7 2 4 2" xfId="6389"/>
    <cellStyle name="Moeda 3 7 2 4 3" xfId="10425"/>
    <cellStyle name="Moeda 3 7 2 5" xfId="6386"/>
    <cellStyle name="Moeda 3 7 2 6" xfId="9599"/>
    <cellStyle name="Moeda 3 7 3" xfId="1798"/>
    <cellStyle name="Moeda 3 7 3 2" xfId="6390"/>
    <cellStyle name="Moeda 3 7 3 3" xfId="10952"/>
    <cellStyle name="Moeda 3 7 4" xfId="3316"/>
    <cellStyle name="Moeda 3 7 4 2" xfId="6391"/>
    <cellStyle name="Moeda 3 7 4 3" xfId="12470"/>
    <cellStyle name="Moeda 3 7 5" xfId="1270"/>
    <cellStyle name="Moeda 3 7 5 2" xfId="6392"/>
    <cellStyle name="Moeda 3 7 5 3" xfId="10424"/>
    <cellStyle name="Moeda 3 7 6" xfId="6385"/>
    <cellStyle name="Moeda 3 7 7" xfId="9598"/>
    <cellStyle name="Moeda 3 8" xfId="443"/>
    <cellStyle name="Moeda 3 8 2" xfId="1800"/>
    <cellStyle name="Moeda 3 8 2 2" xfId="6394"/>
    <cellStyle name="Moeda 3 8 2 3" xfId="10954"/>
    <cellStyle name="Moeda 3 8 3" xfId="3318"/>
    <cellStyle name="Moeda 3 8 3 2" xfId="6395"/>
    <cellStyle name="Moeda 3 8 3 3" xfId="12472"/>
    <cellStyle name="Moeda 3 8 4" xfId="1272"/>
    <cellStyle name="Moeda 3 8 4 2" xfId="6396"/>
    <cellStyle name="Moeda 3 8 4 3" xfId="10426"/>
    <cellStyle name="Moeda 3 8 5" xfId="6393"/>
    <cellStyle name="Moeda 3 8 6" xfId="9600"/>
    <cellStyle name="Moeda 3 9" xfId="444"/>
    <cellStyle name="Moeda 3 9 2" xfId="1801"/>
    <cellStyle name="Moeda 3 9 2 2" xfId="6398"/>
    <cellStyle name="Moeda 3 9 2 3" xfId="10955"/>
    <cellStyle name="Moeda 3 9 3" xfId="3319"/>
    <cellStyle name="Moeda 3 9 3 2" xfId="6399"/>
    <cellStyle name="Moeda 3 9 3 3" xfId="12473"/>
    <cellStyle name="Moeda 3 9 4" xfId="1273"/>
    <cellStyle name="Moeda 3 9 4 2" xfId="6400"/>
    <cellStyle name="Moeda 3 9 4 3" xfId="10427"/>
    <cellStyle name="Moeda 3 9 5" xfId="6397"/>
    <cellStyle name="Moeda 3 9 6" xfId="9601"/>
    <cellStyle name="Moeda 4" xfId="67"/>
    <cellStyle name="Moeda 4 2" xfId="445"/>
    <cellStyle name="Moeda 4 3" xfId="446"/>
    <cellStyle name="Moeda 5" xfId="68"/>
    <cellStyle name="Moeda 5 2" xfId="447"/>
    <cellStyle name="Moeda 5 3" xfId="448"/>
    <cellStyle name="Moeda 6" xfId="69"/>
    <cellStyle name="Moeda 6 2" xfId="449"/>
    <cellStyle name="Moeda 6 3" xfId="450"/>
    <cellStyle name="Moeda 7" xfId="70"/>
    <cellStyle name="Moeda 7 2" xfId="451"/>
    <cellStyle name="Moeda 7 2 2" xfId="452"/>
    <cellStyle name="Moeda 7 2 3" xfId="453"/>
    <cellStyle name="Moeda 7 2 4" xfId="6401"/>
    <cellStyle name="Moeda 8" xfId="71"/>
    <cellStyle name="Moeda 8 10" xfId="72"/>
    <cellStyle name="Moeda 8 10 2" xfId="454"/>
    <cellStyle name="Moeda 8 11" xfId="73"/>
    <cellStyle name="Moeda 8 11 2" xfId="455"/>
    <cellStyle name="Moeda 8 12" xfId="74"/>
    <cellStyle name="Moeda 8 12 2" xfId="456"/>
    <cellStyle name="Moeda 8 13" xfId="75"/>
    <cellStyle name="Moeda 8 13 2" xfId="457"/>
    <cellStyle name="Moeda 8 14" xfId="76"/>
    <cellStyle name="Moeda 8 14 2" xfId="458"/>
    <cellStyle name="Moeda 8 15" xfId="77"/>
    <cellStyle name="Moeda 8 15 2" xfId="459"/>
    <cellStyle name="Moeda 8 16" xfId="78"/>
    <cellStyle name="Moeda 8 16 2" xfId="460"/>
    <cellStyle name="Moeda 8 17" xfId="79"/>
    <cellStyle name="Moeda 8 17 2" xfId="461"/>
    <cellStyle name="Moeda 8 17 2 2" xfId="462"/>
    <cellStyle name="Moeda 8 17 3" xfId="463"/>
    <cellStyle name="Moeda 8 18" xfId="80"/>
    <cellStyle name="Moeda 8 18 2" xfId="464"/>
    <cellStyle name="Moeda 8 19" xfId="81"/>
    <cellStyle name="Moeda 8 19 2" xfId="465"/>
    <cellStyle name="Moeda 8 2" xfId="82"/>
    <cellStyle name="Moeda 8 2 2" xfId="466"/>
    <cellStyle name="Moeda 8 2 3" xfId="467"/>
    <cellStyle name="Moeda 8 20" xfId="83"/>
    <cellStyle name="Moeda 8 20 2" xfId="468"/>
    <cellStyle name="Moeda 8 21" xfId="84"/>
    <cellStyle name="Moeda 8 21 2" xfId="469"/>
    <cellStyle name="Moeda 8 22" xfId="85"/>
    <cellStyle name="Moeda 8 22 2" xfId="470"/>
    <cellStyle name="Moeda 8 23" xfId="86"/>
    <cellStyle name="Moeda 8 23 2" xfId="471"/>
    <cellStyle name="Moeda 8 24" xfId="472"/>
    <cellStyle name="Moeda 8 24 2" xfId="473"/>
    <cellStyle name="Moeda 8 25" xfId="474"/>
    <cellStyle name="Moeda 8 3" xfId="87"/>
    <cellStyle name="Moeda 8 3 2" xfId="475"/>
    <cellStyle name="Moeda 8 3 3" xfId="476"/>
    <cellStyle name="Moeda 8 4" xfId="88"/>
    <cellStyle name="Moeda 8 4 2" xfId="477"/>
    <cellStyle name="Moeda 8 5" xfId="89"/>
    <cellStyle name="Moeda 8 5 2" xfId="478"/>
    <cellStyle name="Moeda 8 6" xfId="90"/>
    <cellStyle name="Moeda 8 6 2" xfId="479"/>
    <cellStyle name="Moeda 8 7" xfId="91"/>
    <cellStyle name="Moeda 8 7 2" xfId="480"/>
    <cellStyle name="Moeda 8 8" xfId="92"/>
    <cellStyle name="Moeda 8 8 2" xfId="481"/>
    <cellStyle name="Moeda 8 9" xfId="93"/>
    <cellStyle name="Moeda 8 9 2" xfId="482"/>
    <cellStyle name="Moeda 9" xfId="94"/>
    <cellStyle name="Moeda 9 2" xfId="483"/>
    <cellStyle name="Moeda 9 3" xfId="484"/>
    <cellStyle name="Moeda 9 4" xfId="1125"/>
    <cellStyle name="Moeda 9 5" xfId="1150"/>
    <cellStyle name="Neutra 2" xfId="95"/>
    <cellStyle name="Neutra 2 2" xfId="485"/>
    <cellStyle name="Neutra 3" xfId="486"/>
    <cellStyle name="Normal" xfId="0" builtinId="0"/>
    <cellStyle name="Normal 10" xfId="96"/>
    <cellStyle name="Normal 10 2" xfId="487"/>
    <cellStyle name="Normal 10 2 2" xfId="488"/>
    <cellStyle name="Normal 10 2 3" xfId="489"/>
    <cellStyle name="Normal 10 3" xfId="490"/>
    <cellStyle name="Normal 10 3 2" xfId="491"/>
    <cellStyle name="Normal 10 3 2 2" xfId="492"/>
    <cellStyle name="Normal 10 3 2 2 2" xfId="493"/>
    <cellStyle name="Normal 10 3 2 2 2 2" xfId="1816"/>
    <cellStyle name="Normal 10 3 2 2 2 2 2" xfId="6406"/>
    <cellStyle name="Normal 10 3 2 2 2 2 2 2" xfId="15559"/>
    <cellStyle name="Normal 10 3 2 2 2 2 3" xfId="10970"/>
    <cellStyle name="Normal 10 3 2 2 2 3" xfId="3323"/>
    <cellStyle name="Normal 10 3 2 2 2 3 2" xfId="6407"/>
    <cellStyle name="Normal 10 3 2 2 2 3 2 2" xfId="15560"/>
    <cellStyle name="Normal 10 3 2 2 2 3 3" xfId="12477"/>
    <cellStyle name="Normal 10 3 2 2 2 4" xfId="1277"/>
    <cellStyle name="Normal 10 3 2 2 2 4 2" xfId="6408"/>
    <cellStyle name="Normal 10 3 2 2 2 4 2 2" xfId="15561"/>
    <cellStyle name="Normal 10 3 2 2 2 4 3" xfId="10431"/>
    <cellStyle name="Normal 10 3 2 2 2 5" xfId="6405"/>
    <cellStyle name="Normal 10 3 2 2 2 5 2" xfId="15558"/>
    <cellStyle name="Normal 10 3 2 2 2 6" xfId="9650"/>
    <cellStyle name="Normal 10 3 2 2 3" xfId="1815"/>
    <cellStyle name="Normal 10 3 2 2 3 2" xfId="6409"/>
    <cellStyle name="Normal 10 3 2 2 3 2 2" xfId="15562"/>
    <cellStyle name="Normal 10 3 2 2 3 3" xfId="10969"/>
    <cellStyle name="Normal 10 3 2 2 4" xfId="3322"/>
    <cellStyle name="Normal 10 3 2 2 4 2" xfId="6410"/>
    <cellStyle name="Normal 10 3 2 2 4 2 2" xfId="15563"/>
    <cellStyle name="Normal 10 3 2 2 4 3" xfId="12476"/>
    <cellStyle name="Normal 10 3 2 2 5" xfId="1276"/>
    <cellStyle name="Normal 10 3 2 2 5 2" xfId="6411"/>
    <cellStyle name="Normal 10 3 2 2 5 2 2" xfId="15564"/>
    <cellStyle name="Normal 10 3 2 2 5 3" xfId="10430"/>
    <cellStyle name="Normal 10 3 2 2 6" xfId="6404"/>
    <cellStyle name="Normal 10 3 2 2 6 2" xfId="15557"/>
    <cellStyle name="Normal 10 3 2 2 7" xfId="9649"/>
    <cellStyle name="Normal 10 3 2 3" xfId="494"/>
    <cellStyle name="Normal 10 3 2 3 2" xfId="1817"/>
    <cellStyle name="Normal 10 3 2 3 2 2" xfId="6413"/>
    <cellStyle name="Normal 10 3 2 3 2 2 2" xfId="15566"/>
    <cellStyle name="Normal 10 3 2 3 2 3" xfId="10971"/>
    <cellStyle name="Normal 10 3 2 3 3" xfId="3324"/>
    <cellStyle name="Normal 10 3 2 3 3 2" xfId="6414"/>
    <cellStyle name="Normal 10 3 2 3 3 2 2" xfId="15567"/>
    <cellStyle name="Normal 10 3 2 3 3 3" xfId="12478"/>
    <cellStyle name="Normal 10 3 2 3 4" xfId="1278"/>
    <cellStyle name="Normal 10 3 2 3 4 2" xfId="6415"/>
    <cellStyle name="Normal 10 3 2 3 4 2 2" xfId="15568"/>
    <cellStyle name="Normal 10 3 2 3 4 3" xfId="10432"/>
    <cellStyle name="Normal 10 3 2 3 5" xfId="6412"/>
    <cellStyle name="Normal 10 3 2 3 5 2" xfId="15565"/>
    <cellStyle name="Normal 10 3 2 3 6" xfId="9651"/>
    <cellStyle name="Normal 10 3 2 4" xfId="1814"/>
    <cellStyle name="Normal 10 3 2 4 2" xfId="6416"/>
    <cellStyle name="Normal 10 3 2 4 2 2" xfId="15569"/>
    <cellStyle name="Normal 10 3 2 4 3" xfId="10968"/>
    <cellStyle name="Normal 10 3 2 5" xfId="3321"/>
    <cellStyle name="Normal 10 3 2 5 2" xfId="6417"/>
    <cellStyle name="Normal 10 3 2 5 2 2" xfId="15570"/>
    <cellStyle name="Normal 10 3 2 5 3" xfId="12475"/>
    <cellStyle name="Normal 10 3 2 6" xfId="1275"/>
    <cellStyle name="Normal 10 3 2 6 2" xfId="6418"/>
    <cellStyle name="Normal 10 3 2 6 2 2" xfId="15571"/>
    <cellStyle name="Normal 10 3 2 6 3" xfId="10429"/>
    <cellStyle name="Normal 10 3 2 7" xfId="6403"/>
    <cellStyle name="Normal 10 3 2 7 2" xfId="15556"/>
    <cellStyle name="Normal 10 3 2 8" xfId="9648"/>
    <cellStyle name="Normal 10 3 3" xfId="495"/>
    <cellStyle name="Normal 10 3 3 2" xfId="496"/>
    <cellStyle name="Normal 10 3 3 2 2" xfId="1819"/>
    <cellStyle name="Normal 10 3 3 2 2 2" xfId="6421"/>
    <cellStyle name="Normal 10 3 3 2 2 2 2" xfId="15574"/>
    <cellStyle name="Normal 10 3 3 2 2 3" xfId="10973"/>
    <cellStyle name="Normal 10 3 3 2 3" xfId="3326"/>
    <cellStyle name="Normal 10 3 3 2 3 2" xfId="6422"/>
    <cellStyle name="Normal 10 3 3 2 3 2 2" xfId="15575"/>
    <cellStyle name="Normal 10 3 3 2 3 3" xfId="12480"/>
    <cellStyle name="Normal 10 3 3 2 4" xfId="1280"/>
    <cellStyle name="Normal 10 3 3 2 4 2" xfId="6423"/>
    <cellStyle name="Normal 10 3 3 2 4 2 2" xfId="15576"/>
    <cellStyle name="Normal 10 3 3 2 4 3" xfId="10434"/>
    <cellStyle name="Normal 10 3 3 2 5" xfId="6420"/>
    <cellStyle name="Normal 10 3 3 2 5 2" xfId="15573"/>
    <cellStyle name="Normal 10 3 3 2 6" xfId="9653"/>
    <cellStyle name="Normal 10 3 3 3" xfId="1818"/>
    <cellStyle name="Normal 10 3 3 3 2" xfId="6424"/>
    <cellStyle name="Normal 10 3 3 3 2 2" xfId="15577"/>
    <cellStyle name="Normal 10 3 3 3 3" xfId="10972"/>
    <cellStyle name="Normal 10 3 3 4" xfId="3325"/>
    <cellStyle name="Normal 10 3 3 4 2" xfId="6425"/>
    <cellStyle name="Normal 10 3 3 4 2 2" xfId="15578"/>
    <cellStyle name="Normal 10 3 3 4 3" xfId="12479"/>
    <cellStyle name="Normal 10 3 3 5" xfId="1279"/>
    <cellStyle name="Normal 10 3 3 5 2" xfId="6426"/>
    <cellStyle name="Normal 10 3 3 5 2 2" xfId="15579"/>
    <cellStyle name="Normal 10 3 3 5 3" xfId="10433"/>
    <cellStyle name="Normal 10 3 3 6" xfId="6419"/>
    <cellStyle name="Normal 10 3 3 6 2" xfId="15572"/>
    <cellStyle name="Normal 10 3 3 7" xfId="9652"/>
    <cellStyle name="Normal 10 3 4" xfId="497"/>
    <cellStyle name="Normal 10 3 4 2" xfId="1820"/>
    <cellStyle name="Normal 10 3 4 2 2" xfId="6428"/>
    <cellStyle name="Normal 10 3 4 2 2 2" xfId="15581"/>
    <cellStyle name="Normal 10 3 4 2 3" xfId="10974"/>
    <cellStyle name="Normal 10 3 4 3" xfId="3327"/>
    <cellStyle name="Normal 10 3 4 3 2" xfId="6429"/>
    <cellStyle name="Normal 10 3 4 3 2 2" xfId="15582"/>
    <cellStyle name="Normal 10 3 4 3 3" xfId="12481"/>
    <cellStyle name="Normal 10 3 4 4" xfId="1281"/>
    <cellStyle name="Normal 10 3 4 4 2" xfId="6430"/>
    <cellStyle name="Normal 10 3 4 4 2 2" xfId="15583"/>
    <cellStyle name="Normal 10 3 4 4 3" xfId="10435"/>
    <cellStyle name="Normal 10 3 4 5" xfId="6427"/>
    <cellStyle name="Normal 10 3 4 5 2" xfId="15580"/>
    <cellStyle name="Normal 10 3 4 6" xfId="9654"/>
    <cellStyle name="Normal 10 3 5" xfId="1813"/>
    <cellStyle name="Normal 10 3 5 2" xfId="6431"/>
    <cellStyle name="Normal 10 3 5 2 2" xfId="15584"/>
    <cellStyle name="Normal 10 3 5 3" xfId="10967"/>
    <cellStyle name="Normal 10 3 6" xfId="3320"/>
    <cellStyle name="Normal 10 3 6 2" xfId="6432"/>
    <cellStyle name="Normal 10 3 6 2 2" xfId="15585"/>
    <cellStyle name="Normal 10 3 6 3" xfId="12474"/>
    <cellStyle name="Normal 10 3 7" xfId="1274"/>
    <cellStyle name="Normal 10 3 7 2" xfId="6433"/>
    <cellStyle name="Normal 10 3 7 2 2" xfId="15586"/>
    <cellStyle name="Normal 10 3 7 3" xfId="10428"/>
    <cellStyle name="Normal 10 3 8" xfId="6402"/>
    <cellStyle name="Normal 10 3 8 2" xfId="15555"/>
    <cellStyle name="Normal 10 3 9" xfId="9647"/>
    <cellStyle name="Normal 11" xfId="97"/>
    <cellStyle name="Normal 11 2" xfId="498"/>
    <cellStyle name="Normal 11 2 2" xfId="499"/>
    <cellStyle name="Normal 11 2 2 2" xfId="500"/>
    <cellStyle name="Normal 11 2 2 2 2" xfId="501"/>
    <cellStyle name="Normal 11 2 2 2 2 2" xfId="1824"/>
    <cellStyle name="Normal 11 2 2 2 2 2 2" xfId="6438"/>
    <cellStyle name="Normal 11 2 2 2 2 2 2 2" xfId="15591"/>
    <cellStyle name="Normal 11 2 2 2 2 2 3" xfId="10978"/>
    <cellStyle name="Normal 11 2 2 2 2 3" xfId="3331"/>
    <cellStyle name="Normal 11 2 2 2 2 3 2" xfId="6439"/>
    <cellStyle name="Normal 11 2 2 2 2 3 2 2" xfId="15592"/>
    <cellStyle name="Normal 11 2 2 2 2 3 3" xfId="12485"/>
    <cellStyle name="Normal 11 2 2 2 2 4" xfId="1285"/>
    <cellStyle name="Normal 11 2 2 2 2 4 2" xfId="6440"/>
    <cellStyle name="Normal 11 2 2 2 2 4 2 2" xfId="15593"/>
    <cellStyle name="Normal 11 2 2 2 2 4 3" xfId="10439"/>
    <cellStyle name="Normal 11 2 2 2 2 5" xfId="6437"/>
    <cellStyle name="Normal 11 2 2 2 2 5 2" xfId="15590"/>
    <cellStyle name="Normal 11 2 2 2 2 6" xfId="9658"/>
    <cellStyle name="Normal 11 2 2 2 3" xfId="1823"/>
    <cellStyle name="Normal 11 2 2 2 3 2" xfId="6441"/>
    <cellStyle name="Normal 11 2 2 2 3 2 2" xfId="15594"/>
    <cellStyle name="Normal 11 2 2 2 3 3" xfId="10977"/>
    <cellStyle name="Normal 11 2 2 2 4" xfId="3330"/>
    <cellStyle name="Normal 11 2 2 2 4 2" xfId="6442"/>
    <cellStyle name="Normal 11 2 2 2 4 2 2" xfId="15595"/>
    <cellStyle name="Normal 11 2 2 2 4 3" xfId="12484"/>
    <cellStyle name="Normal 11 2 2 2 5" xfId="1284"/>
    <cellStyle name="Normal 11 2 2 2 5 2" xfId="6443"/>
    <cellStyle name="Normal 11 2 2 2 5 2 2" xfId="15596"/>
    <cellStyle name="Normal 11 2 2 2 5 3" xfId="10438"/>
    <cellStyle name="Normal 11 2 2 2 6" xfId="6436"/>
    <cellStyle name="Normal 11 2 2 2 6 2" xfId="15589"/>
    <cellStyle name="Normal 11 2 2 2 7" xfId="9657"/>
    <cellStyle name="Normal 11 2 2 3" xfId="502"/>
    <cellStyle name="Normal 11 2 2 3 2" xfId="1825"/>
    <cellStyle name="Normal 11 2 2 3 2 2" xfId="6445"/>
    <cellStyle name="Normal 11 2 2 3 2 2 2" xfId="15598"/>
    <cellStyle name="Normal 11 2 2 3 2 3" xfId="10979"/>
    <cellStyle name="Normal 11 2 2 3 3" xfId="3332"/>
    <cellStyle name="Normal 11 2 2 3 3 2" xfId="6446"/>
    <cellStyle name="Normal 11 2 2 3 3 2 2" xfId="15599"/>
    <cellStyle name="Normal 11 2 2 3 3 3" xfId="12486"/>
    <cellStyle name="Normal 11 2 2 3 4" xfId="1286"/>
    <cellStyle name="Normal 11 2 2 3 4 2" xfId="6447"/>
    <cellStyle name="Normal 11 2 2 3 4 2 2" xfId="15600"/>
    <cellStyle name="Normal 11 2 2 3 4 3" xfId="10440"/>
    <cellStyle name="Normal 11 2 2 3 5" xfId="6444"/>
    <cellStyle name="Normal 11 2 2 3 5 2" xfId="15597"/>
    <cellStyle name="Normal 11 2 2 3 6" xfId="9659"/>
    <cellStyle name="Normal 11 2 2 4" xfId="1822"/>
    <cellStyle name="Normal 11 2 2 4 2" xfId="6448"/>
    <cellStyle name="Normal 11 2 2 4 2 2" xfId="15601"/>
    <cellStyle name="Normal 11 2 2 4 3" xfId="10976"/>
    <cellStyle name="Normal 11 2 2 5" xfId="3329"/>
    <cellStyle name="Normal 11 2 2 5 2" xfId="6449"/>
    <cellStyle name="Normal 11 2 2 5 2 2" xfId="15602"/>
    <cellStyle name="Normal 11 2 2 5 3" xfId="12483"/>
    <cellStyle name="Normal 11 2 2 6" xfId="1283"/>
    <cellStyle name="Normal 11 2 2 6 2" xfId="6450"/>
    <cellStyle name="Normal 11 2 2 6 2 2" xfId="15603"/>
    <cellStyle name="Normal 11 2 2 6 3" xfId="10437"/>
    <cellStyle name="Normal 11 2 2 7" xfId="6435"/>
    <cellStyle name="Normal 11 2 2 7 2" xfId="15588"/>
    <cellStyle name="Normal 11 2 2 8" xfId="9656"/>
    <cellStyle name="Normal 11 2 3" xfId="503"/>
    <cellStyle name="Normal 11 2 3 2" xfId="504"/>
    <cellStyle name="Normal 11 2 3 2 2" xfId="1827"/>
    <cellStyle name="Normal 11 2 3 2 2 2" xfId="6453"/>
    <cellStyle name="Normal 11 2 3 2 2 2 2" xfId="15606"/>
    <cellStyle name="Normal 11 2 3 2 2 3" xfId="10981"/>
    <cellStyle name="Normal 11 2 3 2 3" xfId="3334"/>
    <cellStyle name="Normal 11 2 3 2 3 2" xfId="6454"/>
    <cellStyle name="Normal 11 2 3 2 3 2 2" xfId="15607"/>
    <cellStyle name="Normal 11 2 3 2 3 3" xfId="12488"/>
    <cellStyle name="Normal 11 2 3 2 4" xfId="1288"/>
    <cellStyle name="Normal 11 2 3 2 4 2" xfId="6455"/>
    <cellStyle name="Normal 11 2 3 2 4 2 2" xfId="15608"/>
    <cellStyle name="Normal 11 2 3 2 4 3" xfId="10442"/>
    <cellStyle name="Normal 11 2 3 2 5" xfId="6452"/>
    <cellStyle name="Normal 11 2 3 2 5 2" xfId="15605"/>
    <cellStyle name="Normal 11 2 3 2 6" xfId="9661"/>
    <cellStyle name="Normal 11 2 3 3" xfId="1826"/>
    <cellStyle name="Normal 11 2 3 3 2" xfId="6456"/>
    <cellStyle name="Normal 11 2 3 3 2 2" xfId="15609"/>
    <cellStyle name="Normal 11 2 3 3 3" xfId="10980"/>
    <cellStyle name="Normal 11 2 3 4" xfId="3333"/>
    <cellStyle name="Normal 11 2 3 4 2" xfId="6457"/>
    <cellStyle name="Normal 11 2 3 4 2 2" xfId="15610"/>
    <cellStyle name="Normal 11 2 3 4 3" xfId="12487"/>
    <cellStyle name="Normal 11 2 3 5" xfId="1287"/>
    <cellStyle name="Normal 11 2 3 5 2" xfId="6458"/>
    <cellStyle name="Normal 11 2 3 5 2 2" xfId="15611"/>
    <cellStyle name="Normal 11 2 3 5 3" xfId="10441"/>
    <cellStyle name="Normal 11 2 3 6" xfId="6451"/>
    <cellStyle name="Normal 11 2 3 6 2" xfId="15604"/>
    <cellStyle name="Normal 11 2 3 7" xfId="9660"/>
    <cellStyle name="Normal 11 2 4" xfId="505"/>
    <cellStyle name="Normal 11 2 4 2" xfId="1828"/>
    <cellStyle name="Normal 11 2 4 2 2" xfId="6460"/>
    <cellStyle name="Normal 11 2 4 2 2 2" xfId="15613"/>
    <cellStyle name="Normal 11 2 4 2 3" xfId="10982"/>
    <cellStyle name="Normal 11 2 4 3" xfId="3335"/>
    <cellStyle name="Normal 11 2 4 3 2" xfId="6461"/>
    <cellStyle name="Normal 11 2 4 3 2 2" xfId="15614"/>
    <cellStyle name="Normal 11 2 4 3 3" xfId="12489"/>
    <cellStyle name="Normal 11 2 4 4" xfId="1289"/>
    <cellStyle name="Normal 11 2 4 4 2" xfId="6462"/>
    <cellStyle name="Normal 11 2 4 4 2 2" xfId="15615"/>
    <cellStyle name="Normal 11 2 4 4 3" xfId="10443"/>
    <cellStyle name="Normal 11 2 4 5" xfId="6459"/>
    <cellStyle name="Normal 11 2 4 5 2" xfId="15612"/>
    <cellStyle name="Normal 11 2 4 6" xfId="9662"/>
    <cellStyle name="Normal 11 2 5" xfId="1821"/>
    <cellStyle name="Normal 11 2 5 2" xfId="6463"/>
    <cellStyle name="Normal 11 2 5 2 2" xfId="15616"/>
    <cellStyle name="Normal 11 2 5 3" xfId="10975"/>
    <cellStyle name="Normal 11 2 6" xfId="3328"/>
    <cellStyle name="Normal 11 2 6 2" xfId="6464"/>
    <cellStyle name="Normal 11 2 6 2 2" xfId="15617"/>
    <cellStyle name="Normal 11 2 6 3" xfId="12482"/>
    <cellStyle name="Normal 11 2 7" xfId="1282"/>
    <cellStyle name="Normal 11 2 7 2" xfId="6465"/>
    <cellStyle name="Normal 11 2 7 2 2" xfId="15618"/>
    <cellStyle name="Normal 11 2 7 3" xfId="10436"/>
    <cellStyle name="Normal 11 2 8" xfId="6434"/>
    <cellStyle name="Normal 11 2 8 2" xfId="15587"/>
    <cellStyle name="Normal 11 2 9" xfId="9655"/>
    <cellStyle name="Normal 11 3" xfId="506"/>
    <cellStyle name="Normal 11 4" xfId="507"/>
    <cellStyle name="Normal 11 5" xfId="508"/>
    <cellStyle name="Normal 11 5 2" xfId="509"/>
    <cellStyle name="Normal 11 5 2 2" xfId="1830"/>
    <cellStyle name="Normal 11 5 2 2 2" xfId="6468"/>
    <cellStyle name="Normal 11 5 2 2 2 2" xfId="15621"/>
    <cellStyle name="Normal 11 5 2 2 3" xfId="10984"/>
    <cellStyle name="Normal 11 5 2 3" xfId="3337"/>
    <cellStyle name="Normal 11 5 2 3 2" xfId="6469"/>
    <cellStyle name="Normal 11 5 2 3 2 2" xfId="15622"/>
    <cellStyle name="Normal 11 5 2 3 3" xfId="12491"/>
    <cellStyle name="Normal 11 5 2 4" xfId="1291"/>
    <cellStyle name="Normal 11 5 2 4 2" xfId="6470"/>
    <cellStyle name="Normal 11 5 2 4 2 2" xfId="15623"/>
    <cellStyle name="Normal 11 5 2 4 3" xfId="10445"/>
    <cellStyle name="Normal 11 5 2 5" xfId="6467"/>
    <cellStyle name="Normal 11 5 2 5 2" xfId="15620"/>
    <cellStyle name="Normal 11 5 2 6" xfId="9666"/>
    <cellStyle name="Normal 11 5 3" xfId="1829"/>
    <cellStyle name="Normal 11 5 3 2" xfId="6471"/>
    <cellStyle name="Normal 11 5 3 2 2" xfId="15624"/>
    <cellStyle name="Normal 11 5 3 3" xfId="10983"/>
    <cellStyle name="Normal 11 5 4" xfId="3336"/>
    <cellStyle name="Normal 11 5 4 2" xfId="6472"/>
    <cellStyle name="Normal 11 5 4 2 2" xfId="15625"/>
    <cellStyle name="Normal 11 5 4 3" xfId="12490"/>
    <cellStyle name="Normal 11 5 5" xfId="1290"/>
    <cellStyle name="Normal 11 5 5 2" xfId="6473"/>
    <cellStyle name="Normal 11 5 5 2 2" xfId="15626"/>
    <cellStyle name="Normal 11 5 5 3" xfId="10444"/>
    <cellStyle name="Normal 11 5 6" xfId="6466"/>
    <cellStyle name="Normal 11 5 6 2" xfId="15619"/>
    <cellStyle name="Normal 11 5 7" xfId="9665"/>
    <cellStyle name="Normal 11 6" xfId="510"/>
    <cellStyle name="Normal 12" xfId="98"/>
    <cellStyle name="Normal 12 2" xfId="511"/>
    <cellStyle name="Normal 12 2 10" xfId="9668"/>
    <cellStyle name="Normal 12 2 2" xfId="512"/>
    <cellStyle name="Normal 12 2 2 2" xfId="513"/>
    <cellStyle name="Normal 12 2 3" xfId="514"/>
    <cellStyle name="Normal 12 2 3 2" xfId="515"/>
    <cellStyle name="Normal 12 2 3 2 2" xfId="1836"/>
    <cellStyle name="Normal 12 2 3 2 2 2" xfId="6478"/>
    <cellStyle name="Normal 12 2 3 2 2 2 2" xfId="15631"/>
    <cellStyle name="Normal 12 2 3 2 2 3" xfId="10990"/>
    <cellStyle name="Normal 12 2 3 2 3" xfId="3340"/>
    <cellStyle name="Normal 12 2 3 2 3 2" xfId="6479"/>
    <cellStyle name="Normal 12 2 3 2 3 2 2" xfId="15632"/>
    <cellStyle name="Normal 12 2 3 2 3 3" xfId="12494"/>
    <cellStyle name="Normal 12 2 3 2 4" xfId="1294"/>
    <cellStyle name="Normal 12 2 3 2 4 2" xfId="6480"/>
    <cellStyle name="Normal 12 2 3 2 4 2 2" xfId="15633"/>
    <cellStyle name="Normal 12 2 3 2 4 3" xfId="10448"/>
    <cellStyle name="Normal 12 2 3 2 5" xfId="6477"/>
    <cellStyle name="Normal 12 2 3 2 5 2" xfId="15630"/>
    <cellStyle name="Normal 12 2 3 2 6" xfId="9672"/>
    <cellStyle name="Normal 12 2 3 3" xfId="1835"/>
    <cellStyle name="Normal 12 2 3 3 2" xfId="6481"/>
    <cellStyle name="Normal 12 2 3 3 2 2" xfId="15634"/>
    <cellStyle name="Normal 12 2 3 3 3" xfId="10989"/>
    <cellStyle name="Normal 12 2 3 4" xfId="3339"/>
    <cellStyle name="Normal 12 2 3 4 2" xfId="6482"/>
    <cellStyle name="Normal 12 2 3 4 2 2" xfId="15635"/>
    <cellStyle name="Normal 12 2 3 4 3" xfId="12493"/>
    <cellStyle name="Normal 12 2 3 5" xfId="1293"/>
    <cellStyle name="Normal 12 2 3 5 2" xfId="6483"/>
    <cellStyle name="Normal 12 2 3 5 2 2" xfId="15636"/>
    <cellStyle name="Normal 12 2 3 5 3" xfId="10447"/>
    <cellStyle name="Normal 12 2 3 6" xfId="6476"/>
    <cellStyle name="Normal 12 2 3 6 2" xfId="15629"/>
    <cellStyle name="Normal 12 2 3 7" xfId="9671"/>
    <cellStyle name="Normal 12 2 4" xfId="516"/>
    <cellStyle name="Normal 12 2 4 2" xfId="1837"/>
    <cellStyle name="Normal 12 2 4 2 2" xfId="6485"/>
    <cellStyle name="Normal 12 2 4 2 2 2" xfId="15638"/>
    <cellStyle name="Normal 12 2 4 2 3" xfId="10991"/>
    <cellStyle name="Normal 12 2 4 3" xfId="3341"/>
    <cellStyle name="Normal 12 2 4 3 2" xfId="6486"/>
    <cellStyle name="Normal 12 2 4 3 2 2" xfId="15639"/>
    <cellStyle name="Normal 12 2 4 3 3" xfId="12495"/>
    <cellStyle name="Normal 12 2 4 4" xfId="1295"/>
    <cellStyle name="Normal 12 2 4 4 2" xfId="6487"/>
    <cellStyle name="Normal 12 2 4 4 2 2" xfId="15640"/>
    <cellStyle name="Normal 12 2 4 4 3" xfId="10449"/>
    <cellStyle name="Normal 12 2 4 5" xfId="6484"/>
    <cellStyle name="Normal 12 2 4 5 2" xfId="15637"/>
    <cellStyle name="Normal 12 2 4 6" xfId="9673"/>
    <cellStyle name="Normal 12 2 5" xfId="517"/>
    <cellStyle name="Normal 12 2 6" xfId="1832"/>
    <cellStyle name="Normal 12 2 6 2" xfId="6488"/>
    <cellStyle name="Normal 12 2 6 2 2" xfId="15641"/>
    <cellStyle name="Normal 12 2 6 3" xfId="10986"/>
    <cellStyle name="Normal 12 2 7" xfId="3338"/>
    <cellStyle name="Normal 12 2 7 2" xfId="6489"/>
    <cellStyle name="Normal 12 2 7 2 2" xfId="15642"/>
    <cellStyle name="Normal 12 2 7 3" xfId="12492"/>
    <cellStyle name="Normal 12 2 8" xfId="1292"/>
    <cellStyle name="Normal 12 2 8 2" xfId="6490"/>
    <cellStyle name="Normal 12 2 8 2 2" xfId="15643"/>
    <cellStyle name="Normal 12 2 8 3" xfId="10446"/>
    <cellStyle name="Normal 12 2 9" xfId="6475"/>
    <cellStyle name="Normal 12 2 9 2" xfId="15628"/>
    <cellStyle name="Normal 12 3" xfId="518"/>
    <cellStyle name="Normal 12 3 10" xfId="6491"/>
    <cellStyle name="Normal 12 3 10 2" xfId="15644"/>
    <cellStyle name="Normal 12 3 2" xfId="519"/>
    <cellStyle name="Normal 12 3 2 2" xfId="520"/>
    <cellStyle name="Normal 12 3 2 2 2" xfId="521"/>
    <cellStyle name="Normal 12 3 2 2 2 2" xfId="1841"/>
    <cellStyle name="Normal 12 3 2 2 2 2 2" xfId="6495"/>
    <cellStyle name="Normal 12 3 2 2 2 2 2 2" xfId="15648"/>
    <cellStyle name="Normal 12 3 2 2 2 2 3" xfId="10995"/>
    <cellStyle name="Normal 12 3 2 2 2 3" xfId="3345"/>
    <cellStyle name="Normal 12 3 2 2 2 3 2" xfId="6496"/>
    <cellStyle name="Normal 12 3 2 2 2 3 2 2" xfId="15649"/>
    <cellStyle name="Normal 12 3 2 2 2 3 3" xfId="12499"/>
    <cellStyle name="Normal 12 3 2 2 2 4" xfId="1299"/>
    <cellStyle name="Normal 12 3 2 2 2 4 2" xfId="6497"/>
    <cellStyle name="Normal 12 3 2 2 2 4 2 2" xfId="15650"/>
    <cellStyle name="Normal 12 3 2 2 2 4 3" xfId="10453"/>
    <cellStyle name="Normal 12 3 2 2 2 5" xfId="6494"/>
    <cellStyle name="Normal 12 3 2 2 2 5 2" xfId="15647"/>
    <cellStyle name="Normal 12 3 2 2 2 6" xfId="9678"/>
    <cellStyle name="Normal 12 3 2 2 3" xfId="1840"/>
    <cellStyle name="Normal 12 3 2 2 3 2" xfId="6498"/>
    <cellStyle name="Normal 12 3 2 2 3 2 2" xfId="15651"/>
    <cellStyle name="Normal 12 3 2 2 3 3" xfId="10994"/>
    <cellStyle name="Normal 12 3 2 2 4" xfId="3344"/>
    <cellStyle name="Normal 12 3 2 2 4 2" xfId="6499"/>
    <cellStyle name="Normal 12 3 2 2 4 2 2" xfId="15652"/>
    <cellStyle name="Normal 12 3 2 2 4 3" xfId="12498"/>
    <cellStyle name="Normal 12 3 2 2 5" xfId="1298"/>
    <cellStyle name="Normal 12 3 2 2 5 2" xfId="6500"/>
    <cellStyle name="Normal 12 3 2 2 5 2 2" xfId="15653"/>
    <cellStyle name="Normal 12 3 2 2 5 3" xfId="10452"/>
    <cellStyle name="Normal 12 3 2 2 6" xfId="6493"/>
    <cellStyle name="Normal 12 3 2 2 6 2" xfId="15646"/>
    <cellStyle name="Normal 12 3 2 2 7" xfId="9677"/>
    <cellStyle name="Normal 12 3 2 3" xfId="522"/>
    <cellStyle name="Normal 12 3 2 3 2" xfId="1842"/>
    <cellStyle name="Normal 12 3 2 3 2 2" xfId="6502"/>
    <cellStyle name="Normal 12 3 2 3 2 2 2" xfId="15655"/>
    <cellStyle name="Normal 12 3 2 3 2 3" xfId="10996"/>
    <cellStyle name="Normal 12 3 2 3 3" xfId="3346"/>
    <cellStyle name="Normal 12 3 2 3 3 2" xfId="6503"/>
    <cellStyle name="Normal 12 3 2 3 3 2 2" xfId="15656"/>
    <cellStyle name="Normal 12 3 2 3 3 3" xfId="12500"/>
    <cellStyle name="Normal 12 3 2 3 4" xfId="1300"/>
    <cellStyle name="Normal 12 3 2 3 4 2" xfId="6504"/>
    <cellStyle name="Normal 12 3 2 3 4 2 2" xfId="15657"/>
    <cellStyle name="Normal 12 3 2 3 4 3" xfId="10454"/>
    <cellStyle name="Normal 12 3 2 3 5" xfId="6501"/>
    <cellStyle name="Normal 12 3 2 3 5 2" xfId="15654"/>
    <cellStyle name="Normal 12 3 2 3 6" xfId="9679"/>
    <cellStyle name="Normal 12 3 2 4" xfId="1839"/>
    <cellStyle name="Normal 12 3 2 4 2" xfId="6505"/>
    <cellStyle name="Normal 12 3 2 4 2 2" xfId="15658"/>
    <cellStyle name="Normal 12 3 2 4 3" xfId="10993"/>
    <cellStyle name="Normal 12 3 2 5" xfId="3343"/>
    <cellStyle name="Normal 12 3 2 5 2" xfId="6506"/>
    <cellStyle name="Normal 12 3 2 5 2 2" xfId="15659"/>
    <cellStyle name="Normal 12 3 2 5 3" xfId="12497"/>
    <cellStyle name="Normal 12 3 2 6" xfId="1297"/>
    <cellStyle name="Normal 12 3 2 6 2" xfId="6507"/>
    <cellStyle name="Normal 12 3 2 6 2 2" xfId="15660"/>
    <cellStyle name="Normal 12 3 2 6 3" xfId="10451"/>
    <cellStyle name="Normal 12 3 2 7" xfId="6492"/>
    <cellStyle name="Normal 12 3 2 7 2" xfId="15645"/>
    <cellStyle name="Normal 12 3 2 8" xfId="9676"/>
    <cellStyle name="Normal 12 3 3" xfId="523"/>
    <cellStyle name="Normal 12 3 3 2" xfId="524"/>
    <cellStyle name="Normal 12 3 3 2 2" xfId="525"/>
    <cellStyle name="Normal 12 3 3 2 2 2" xfId="1845"/>
    <cellStyle name="Normal 12 3 3 2 2 2 2" xfId="6511"/>
    <cellStyle name="Normal 12 3 3 2 2 2 2 2" xfId="15664"/>
    <cellStyle name="Normal 12 3 3 2 2 2 3" xfId="10999"/>
    <cellStyle name="Normal 12 3 3 2 2 3" xfId="3349"/>
    <cellStyle name="Normal 12 3 3 2 2 3 2" xfId="6512"/>
    <cellStyle name="Normal 12 3 3 2 2 3 2 2" xfId="15665"/>
    <cellStyle name="Normal 12 3 3 2 2 3 3" xfId="12503"/>
    <cellStyle name="Normal 12 3 3 2 2 4" xfId="1303"/>
    <cellStyle name="Normal 12 3 3 2 2 4 2" xfId="6513"/>
    <cellStyle name="Normal 12 3 3 2 2 4 2 2" xfId="15666"/>
    <cellStyle name="Normal 12 3 3 2 2 4 3" xfId="10457"/>
    <cellStyle name="Normal 12 3 3 2 2 5" xfId="6510"/>
    <cellStyle name="Normal 12 3 3 2 2 5 2" xfId="15663"/>
    <cellStyle name="Normal 12 3 3 2 2 6" xfId="9682"/>
    <cellStyle name="Normal 12 3 3 2 3" xfId="1844"/>
    <cellStyle name="Normal 12 3 3 2 3 2" xfId="6514"/>
    <cellStyle name="Normal 12 3 3 2 3 2 2" xfId="15667"/>
    <cellStyle name="Normal 12 3 3 2 3 3" xfId="10998"/>
    <cellStyle name="Normal 12 3 3 2 4" xfId="3348"/>
    <cellStyle name="Normal 12 3 3 2 4 2" xfId="6515"/>
    <cellStyle name="Normal 12 3 3 2 4 2 2" xfId="15668"/>
    <cellStyle name="Normal 12 3 3 2 4 3" xfId="12502"/>
    <cellStyle name="Normal 12 3 3 2 5" xfId="1302"/>
    <cellStyle name="Normal 12 3 3 2 5 2" xfId="6516"/>
    <cellStyle name="Normal 12 3 3 2 5 2 2" xfId="15669"/>
    <cellStyle name="Normal 12 3 3 2 5 3" xfId="10456"/>
    <cellStyle name="Normal 12 3 3 2 6" xfId="6509"/>
    <cellStyle name="Normal 12 3 3 2 6 2" xfId="15662"/>
    <cellStyle name="Normal 12 3 3 2 7" xfId="9681"/>
    <cellStyle name="Normal 12 3 3 3" xfId="526"/>
    <cellStyle name="Normal 12 3 3 3 2" xfId="1846"/>
    <cellStyle name="Normal 12 3 3 3 2 2" xfId="6518"/>
    <cellStyle name="Normal 12 3 3 3 2 2 2" xfId="15671"/>
    <cellStyle name="Normal 12 3 3 3 2 3" xfId="11000"/>
    <cellStyle name="Normal 12 3 3 3 3" xfId="3350"/>
    <cellStyle name="Normal 12 3 3 3 3 2" xfId="6519"/>
    <cellStyle name="Normal 12 3 3 3 3 2 2" xfId="15672"/>
    <cellStyle name="Normal 12 3 3 3 3 3" xfId="12504"/>
    <cellStyle name="Normal 12 3 3 3 4" xfId="1304"/>
    <cellStyle name="Normal 12 3 3 3 4 2" xfId="6520"/>
    <cellStyle name="Normal 12 3 3 3 4 2 2" xfId="15673"/>
    <cellStyle name="Normal 12 3 3 3 4 3" xfId="10458"/>
    <cellStyle name="Normal 12 3 3 3 5" xfId="6517"/>
    <cellStyle name="Normal 12 3 3 3 5 2" xfId="15670"/>
    <cellStyle name="Normal 12 3 3 3 6" xfId="9683"/>
    <cellStyle name="Normal 12 3 3 4" xfId="1843"/>
    <cellStyle name="Normal 12 3 3 4 2" xfId="6521"/>
    <cellStyle name="Normal 12 3 3 4 2 2" xfId="15674"/>
    <cellStyle name="Normal 12 3 3 4 3" xfId="10997"/>
    <cellStyle name="Normal 12 3 3 5" xfId="3347"/>
    <cellStyle name="Normal 12 3 3 5 2" xfId="6522"/>
    <cellStyle name="Normal 12 3 3 5 2 2" xfId="15675"/>
    <cellStyle name="Normal 12 3 3 5 3" xfId="12501"/>
    <cellStyle name="Normal 12 3 3 6" xfId="1301"/>
    <cellStyle name="Normal 12 3 3 6 2" xfId="6523"/>
    <cellStyle name="Normal 12 3 3 6 2 2" xfId="15676"/>
    <cellStyle name="Normal 12 3 3 6 3" xfId="10455"/>
    <cellStyle name="Normal 12 3 3 7" xfId="6508"/>
    <cellStyle name="Normal 12 3 3 7 2" xfId="15661"/>
    <cellStyle name="Normal 12 3 3 8" xfId="9680"/>
    <cellStyle name="Normal 12 3 4" xfId="527"/>
    <cellStyle name="Normal 12 3 4 2" xfId="528"/>
    <cellStyle name="Normal 12 3 4 2 2" xfId="1848"/>
    <cellStyle name="Normal 12 3 4 2 2 2" xfId="6526"/>
    <cellStyle name="Normal 12 3 4 2 2 2 2" xfId="15679"/>
    <cellStyle name="Normal 12 3 4 2 2 3" xfId="11002"/>
    <cellStyle name="Normal 12 3 4 2 3" xfId="3352"/>
    <cellStyle name="Normal 12 3 4 2 3 2" xfId="6527"/>
    <cellStyle name="Normal 12 3 4 2 3 2 2" xfId="15680"/>
    <cellStyle name="Normal 12 3 4 2 3 3" xfId="12506"/>
    <cellStyle name="Normal 12 3 4 2 4" xfId="1306"/>
    <cellStyle name="Normal 12 3 4 2 4 2" xfId="6528"/>
    <cellStyle name="Normal 12 3 4 2 4 2 2" xfId="15681"/>
    <cellStyle name="Normal 12 3 4 2 4 3" xfId="10460"/>
    <cellStyle name="Normal 12 3 4 2 5" xfId="6525"/>
    <cellStyle name="Normal 12 3 4 2 5 2" xfId="15678"/>
    <cellStyle name="Normal 12 3 4 2 6" xfId="9685"/>
    <cellStyle name="Normal 12 3 4 3" xfId="1847"/>
    <cellStyle name="Normal 12 3 4 3 2" xfId="6529"/>
    <cellStyle name="Normal 12 3 4 3 2 2" xfId="15682"/>
    <cellStyle name="Normal 12 3 4 3 3" xfId="11001"/>
    <cellStyle name="Normal 12 3 4 4" xfId="3351"/>
    <cellStyle name="Normal 12 3 4 4 2" xfId="6530"/>
    <cellStyle name="Normal 12 3 4 4 2 2" xfId="15683"/>
    <cellStyle name="Normal 12 3 4 4 3" xfId="12505"/>
    <cellStyle name="Normal 12 3 4 5" xfId="1305"/>
    <cellStyle name="Normal 12 3 4 5 2" xfId="6531"/>
    <cellStyle name="Normal 12 3 4 5 2 2" xfId="15684"/>
    <cellStyle name="Normal 12 3 4 5 3" xfId="10459"/>
    <cellStyle name="Normal 12 3 4 6" xfId="6524"/>
    <cellStyle name="Normal 12 3 4 6 2" xfId="15677"/>
    <cellStyle name="Normal 12 3 4 7" xfId="9684"/>
    <cellStyle name="Normal 12 3 5" xfId="529"/>
    <cellStyle name="Normal 12 3 5 2" xfId="1849"/>
    <cellStyle name="Normal 12 3 5 2 2" xfId="6533"/>
    <cellStyle name="Normal 12 3 5 2 2 2" xfId="15686"/>
    <cellStyle name="Normal 12 3 5 2 3" xfId="11003"/>
    <cellStyle name="Normal 12 3 5 3" xfId="3353"/>
    <cellStyle name="Normal 12 3 5 3 2" xfId="6534"/>
    <cellStyle name="Normal 12 3 5 3 2 2" xfId="15687"/>
    <cellStyle name="Normal 12 3 5 3 3" xfId="12507"/>
    <cellStyle name="Normal 12 3 5 4" xfId="1307"/>
    <cellStyle name="Normal 12 3 5 4 2" xfId="6535"/>
    <cellStyle name="Normal 12 3 5 4 2 2" xfId="15688"/>
    <cellStyle name="Normal 12 3 5 4 3" xfId="10461"/>
    <cellStyle name="Normal 12 3 5 5" xfId="6532"/>
    <cellStyle name="Normal 12 3 5 5 2" xfId="15685"/>
    <cellStyle name="Normal 12 3 5 6" xfId="9686"/>
    <cellStyle name="Normal 12 3 6" xfId="530"/>
    <cellStyle name="Normal 12 3 7" xfId="1120"/>
    <cellStyle name="Normal 12 3 7 2" xfId="1702"/>
    <cellStyle name="Normal 12 3 7 2 2" xfId="6537"/>
    <cellStyle name="Normal 12 3 7 2 2 2" xfId="15690"/>
    <cellStyle name="Normal 12 3 7 2 3" xfId="9115"/>
    <cellStyle name="Normal 12 3 7 3" xfId="6536"/>
    <cellStyle name="Normal 12 3 7 3 2" xfId="15689"/>
    <cellStyle name="Normal 12 3 8" xfId="3342"/>
    <cellStyle name="Normal 12 3 8 2" xfId="6538"/>
    <cellStyle name="Normal 12 3 8 2 2" xfId="15691"/>
    <cellStyle name="Normal 12 3 8 3" xfId="12496"/>
    <cellStyle name="Normal 12 3 9" xfId="1296"/>
    <cellStyle name="Normal 12 3 9 2" xfId="6539"/>
    <cellStyle name="Normal 12 3 9 2 2" xfId="15692"/>
    <cellStyle name="Normal 12 3 9 3" xfId="10450"/>
    <cellStyle name="Normal 12 4" xfId="531"/>
    <cellStyle name="Normal 12 5" xfId="532"/>
    <cellStyle name="Normal 12 5 2" xfId="1852"/>
    <cellStyle name="Normal 12 5 2 2" xfId="6541"/>
    <cellStyle name="Normal 12 5 2 2 2" xfId="15694"/>
    <cellStyle name="Normal 12 5 2 3" xfId="11006"/>
    <cellStyle name="Normal 12 5 3" xfId="3354"/>
    <cellStyle name="Normal 12 5 3 2" xfId="6542"/>
    <cellStyle name="Normal 12 5 3 2 2" xfId="15695"/>
    <cellStyle name="Normal 12 5 3 3" xfId="12508"/>
    <cellStyle name="Normal 12 5 4" xfId="1308"/>
    <cellStyle name="Normal 12 5 4 2" xfId="6543"/>
    <cellStyle name="Normal 12 5 4 2 2" xfId="15696"/>
    <cellStyle name="Normal 12 5 4 3" xfId="10462"/>
    <cellStyle name="Normal 12 5 5" xfId="6540"/>
    <cellStyle name="Normal 12 5 5 2" xfId="15693"/>
    <cellStyle name="Normal 12 5 6" xfId="9689"/>
    <cellStyle name="Normal 12 6" xfId="533"/>
    <cellStyle name="Normal 12 7" xfId="6474"/>
    <cellStyle name="Normal 12 7 2" xfId="15627"/>
    <cellStyle name="Normal 13" xfId="215"/>
    <cellStyle name="Normal 13 10" xfId="5054"/>
    <cellStyle name="Normal 13 2" xfId="534"/>
    <cellStyle name="Normal 13 2 2" xfId="535"/>
    <cellStyle name="Normal 13 2 2 2" xfId="536"/>
    <cellStyle name="Normal 13 2 2 2 2" xfId="1857"/>
    <cellStyle name="Normal 13 2 2 2 2 2" xfId="6547"/>
    <cellStyle name="Normal 13 2 2 2 2 2 2" xfId="15700"/>
    <cellStyle name="Normal 13 2 2 2 2 3" xfId="11011"/>
    <cellStyle name="Normal 13 2 2 2 3" xfId="3358"/>
    <cellStyle name="Normal 13 2 2 2 3 2" xfId="6548"/>
    <cellStyle name="Normal 13 2 2 2 3 2 2" xfId="15701"/>
    <cellStyle name="Normal 13 2 2 2 3 3" xfId="12512"/>
    <cellStyle name="Normal 13 2 2 2 4" xfId="1312"/>
    <cellStyle name="Normal 13 2 2 2 4 2" xfId="6549"/>
    <cellStyle name="Normal 13 2 2 2 4 2 2" xfId="15702"/>
    <cellStyle name="Normal 13 2 2 2 4 3" xfId="10466"/>
    <cellStyle name="Normal 13 2 2 2 5" xfId="6546"/>
    <cellStyle name="Normal 13 2 2 2 5 2" xfId="15699"/>
    <cellStyle name="Normal 13 2 2 2 6" xfId="9693"/>
    <cellStyle name="Normal 13 2 2 3" xfId="1856"/>
    <cellStyle name="Normal 13 2 2 3 2" xfId="6550"/>
    <cellStyle name="Normal 13 2 2 3 2 2" xfId="15703"/>
    <cellStyle name="Normal 13 2 2 3 3" xfId="11010"/>
    <cellStyle name="Normal 13 2 2 4" xfId="3357"/>
    <cellStyle name="Normal 13 2 2 4 2" xfId="6551"/>
    <cellStyle name="Normal 13 2 2 4 2 2" xfId="15704"/>
    <cellStyle name="Normal 13 2 2 4 3" xfId="12511"/>
    <cellStyle name="Normal 13 2 2 5" xfId="1311"/>
    <cellStyle name="Normal 13 2 2 5 2" xfId="6552"/>
    <cellStyle name="Normal 13 2 2 5 2 2" xfId="15705"/>
    <cellStyle name="Normal 13 2 2 5 3" xfId="10465"/>
    <cellStyle name="Normal 13 2 2 6" xfId="6545"/>
    <cellStyle name="Normal 13 2 2 6 2" xfId="15698"/>
    <cellStyle name="Normal 13 2 2 7" xfId="9692"/>
    <cellStyle name="Normal 13 2 3" xfId="537"/>
    <cellStyle name="Normal 13 2 3 2" xfId="1858"/>
    <cellStyle name="Normal 13 2 3 2 2" xfId="6554"/>
    <cellStyle name="Normal 13 2 3 2 2 2" xfId="15707"/>
    <cellStyle name="Normal 13 2 3 2 3" xfId="11012"/>
    <cellStyle name="Normal 13 2 3 3" xfId="3359"/>
    <cellStyle name="Normal 13 2 3 3 2" xfId="6555"/>
    <cellStyle name="Normal 13 2 3 3 2 2" xfId="15708"/>
    <cellStyle name="Normal 13 2 3 3 3" xfId="12513"/>
    <cellStyle name="Normal 13 2 3 4" xfId="1313"/>
    <cellStyle name="Normal 13 2 3 4 2" xfId="6556"/>
    <cellStyle name="Normal 13 2 3 4 2 2" xfId="15709"/>
    <cellStyle name="Normal 13 2 3 4 3" xfId="10467"/>
    <cellStyle name="Normal 13 2 3 5" xfId="6553"/>
    <cellStyle name="Normal 13 2 3 5 2" xfId="15706"/>
    <cellStyle name="Normal 13 2 3 6" xfId="9694"/>
    <cellStyle name="Normal 13 2 4" xfId="1855"/>
    <cellStyle name="Normal 13 2 4 2" xfId="6557"/>
    <cellStyle name="Normal 13 2 4 2 2" xfId="15710"/>
    <cellStyle name="Normal 13 2 4 3" xfId="11009"/>
    <cellStyle name="Normal 13 2 5" xfId="3356"/>
    <cellStyle name="Normal 13 2 5 2" xfId="6558"/>
    <cellStyle name="Normal 13 2 5 2 2" xfId="15711"/>
    <cellStyle name="Normal 13 2 5 3" xfId="12510"/>
    <cellStyle name="Normal 13 2 6" xfId="1310"/>
    <cellStyle name="Normal 13 2 6 2" xfId="6559"/>
    <cellStyle name="Normal 13 2 6 2 2" xfId="15712"/>
    <cellStyle name="Normal 13 2 6 3" xfId="10464"/>
    <cellStyle name="Normal 13 2 7" xfId="6544"/>
    <cellStyle name="Normal 13 2 7 2" xfId="15697"/>
    <cellStyle name="Normal 13 2 8" xfId="9691"/>
    <cellStyle name="Normal 13 3" xfId="538"/>
    <cellStyle name="Normal 13 3 2" xfId="539"/>
    <cellStyle name="Normal 13 3 2 2" xfId="540"/>
    <cellStyle name="Normal 13 3 2 2 2" xfId="1861"/>
    <cellStyle name="Normal 13 3 2 2 2 2" xfId="6563"/>
    <cellStyle name="Normal 13 3 2 2 2 2 2" xfId="15716"/>
    <cellStyle name="Normal 13 3 2 2 2 3" xfId="11015"/>
    <cellStyle name="Normal 13 3 2 2 3" xfId="3362"/>
    <cellStyle name="Normal 13 3 2 2 3 2" xfId="6564"/>
    <cellStyle name="Normal 13 3 2 2 3 2 2" xfId="15717"/>
    <cellStyle name="Normal 13 3 2 2 3 3" xfId="12516"/>
    <cellStyle name="Normal 13 3 2 2 4" xfId="1316"/>
    <cellStyle name="Normal 13 3 2 2 4 2" xfId="6565"/>
    <cellStyle name="Normal 13 3 2 2 4 2 2" xfId="15718"/>
    <cellStyle name="Normal 13 3 2 2 4 3" xfId="10470"/>
    <cellStyle name="Normal 13 3 2 2 5" xfId="6562"/>
    <cellStyle name="Normal 13 3 2 2 5 2" xfId="15715"/>
    <cellStyle name="Normal 13 3 2 2 6" xfId="9697"/>
    <cellStyle name="Normal 13 3 2 3" xfId="1860"/>
    <cellStyle name="Normal 13 3 2 3 2" xfId="6566"/>
    <cellStyle name="Normal 13 3 2 3 2 2" xfId="15719"/>
    <cellStyle name="Normal 13 3 2 3 3" xfId="11014"/>
    <cellStyle name="Normal 13 3 2 4" xfId="3361"/>
    <cellStyle name="Normal 13 3 2 4 2" xfId="6567"/>
    <cellStyle name="Normal 13 3 2 4 2 2" xfId="15720"/>
    <cellStyle name="Normal 13 3 2 4 3" xfId="12515"/>
    <cellStyle name="Normal 13 3 2 5" xfId="1315"/>
    <cellStyle name="Normal 13 3 2 5 2" xfId="6568"/>
    <cellStyle name="Normal 13 3 2 5 2 2" xfId="15721"/>
    <cellStyle name="Normal 13 3 2 5 3" xfId="10469"/>
    <cellStyle name="Normal 13 3 2 6" xfId="6561"/>
    <cellStyle name="Normal 13 3 2 6 2" xfId="15714"/>
    <cellStyle name="Normal 13 3 2 7" xfId="9696"/>
    <cellStyle name="Normal 13 3 3" xfId="541"/>
    <cellStyle name="Normal 13 3 3 2" xfId="1862"/>
    <cellStyle name="Normal 13 3 3 2 2" xfId="6570"/>
    <cellStyle name="Normal 13 3 3 2 2 2" xfId="15723"/>
    <cellStyle name="Normal 13 3 3 2 3" xfId="11016"/>
    <cellStyle name="Normal 13 3 3 3" xfId="3363"/>
    <cellStyle name="Normal 13 3 3 3 2" xfId="6571"/>
    <cellStyle name="Normal 13 3 3 3 2 2" xfId="15724"/>
    <cellStyle name="Normal 13 3 3 3 3" xfId="12517"/>
    <cellStyle name="Normal 13 3 3 4" xfId="1317"/>
    <cellStyle name="Normal 13 3 3 4 2" xfId="6572"/>
    <cellStyle name="Normal 13 3 3 4 2 2" xfId="15725"/>
    <cellStyle name="Normal 13 3 3 4 3" xfId="10471"/>
    <cellStyle name="Normal 13 3 3 5" xfId="6569"/>
    <cellStyle name="Normal 13 3 3 5 2" xfId="15722"/>
    <cellStyle name="Normal 13 3 3 6" xfId="9698"/>
    <cellStyle name="Normal 13 3 4" xfId="1859"/>
    <cellStyle name="Normal 13 3 4 2" xfId="6573"/>
    <cellStyle name="Normal 13 3 4 2 2" xfId="15726"/>
    <cellStyle name="Normal 13 3 4 3" xfId="11013"/>
    <cellStyle name="Normal 13 3 5" xfId="3360"/>
    <cellStyle name="Normal 13 3 5 2" xfId="6574"/>
    <cellStyle name="Normal 13 3 5 2 2" xfId="15727"/>
    <cellStyle name="Normal 13 3 5 3" xfId="12514"/>
    <cellStyle name="Normal 13 3 6" xfId="1314"/>
    <cellStyle name="Normal 13 3 6 2" xfId="6575"/>
    <cellStyle name="Normal 13 3 6 2 2" xfId="15728"/>
    <cellStyle name="Normal 13 3 6 3" xfId="10468"/>
    <cellStyle name="Normal 13 3 7" xfId="6560"/>
    <cellStyle name="Normal 13 3 7 2" xfId="15713"/>
    <cellStyle name="Normal 13 3 8" xfId="9695"/>
    <cellStyle name="Normal 13 4" xfId="542"/>
    <cellStyle name="Normal 13 4 2" xfId="543"/>
    <cellStyle name="Normal 13 4 2 2" xfId="1864"/>
    <cellStyle name="Normal 13 4 2 2 2" xfId="6578"/>
    <cellStyle name="Normal 13 4 2 2 2 2" xfId="15731"/>
    <cellStyle name="Normal 13 4 2 2 3" xfId="11018"/>
    <cellStyle name="Normal 13 4 2 3" xfId="3365"/>
    <cellStyle name="Normal 13 4 2 3 2" xfId="6579"/>
    <cellStyle name="Normal 13 4 2 3 2 2" xfId="15732"/>
    <cellStyle name="Normal 13 4 2 3 3" xfId="12519"/>
    <cellStyle name="Normal 13 4 2 4" xfId="1319"/>
    <cellStyle name="Normal 13 4 2 4 2" xfId="6580"/>
    <cellStyle name="Normal 13 4 2 4 2 2" xfId="15733"/>
    <cellStyle name="Normal 13 4 2 4 3" xfId="10473"/>
    <cellStyle name="Normal 13 4 2 5" xfId="6577"/>
    <cellStyle name="Normal 13 4 2 5 2" xfId="15730"/>
    <cellStyle name="Normal 13 4 2 6" xfId="9700"/>
    <cellStyle name="Normal 13 4 3" xfId="1863"/>
    <cellStyle name="Normal 13 4 3 2" xfId="6581"/>
    <cellStyle name="Normal 13 4 3 2 2" xfId="15734"/>
    <cellStyle name="Normal 13 4 3 3" xfId="11017"/>
    <cellStyle name="Normal 13 4 4" xfId="3364"/>
    <cellStyle name="Normal 13 4 4 2" xfId="6582"/>
    <cellStyle name="Normal 13 4 4 2 2" xfId="15735"/>
    <cellStyle name="Normal 13 4 4 3" xfId="12518"/>
    <cellStyle name="Normal 13 4 5" xfId="1318"/>
    <cellStyle name="Normal 13 4 5 2" xfId="6583"/>
    <cellStyle name="Normal 13 4 5 2 2" xfId="15736"/>
    <cellStyle name="Normal 13 4 5 3" xfId="10472"/>
    <cellStyle name="Normal 13 4 6" xfId="6576"/>
    <cellStyle name="Normal 13 4 6 2" xfId="15729"/>
    <cellStyle name="Normal 13 4 7" xfId="9699"/>
    <cellStyle name="Normal 13 5" xfId="544"/>
    <cellStyle name="Normal 13 5 2" xfId="1865"/>
    <cellStyle name="Normal 13 5 2 2" xfId="6585"/>
    <cellStyle name="Normal 13 5 2 2 2" xfId="15738"/>
    <cellStyle name="Normal 13 5 2 3" xfId="11019"/>
    <cellStyle name="Normal 13 5 3" xfId="3366"/>
    <cellStyle name="Normal 13 5 3 2" xfId="6586"/>
    <cellStyle name="Normal 13 5 3 2 2" xfId="15739"/>
    <cellStyle name="Normal 13 5 3 3" xfId="12520"/>
    <cellStyle name="Normal 13 5 4" xfId="1320"/>
    <cellStyle name="Normal 13 5 4 2" xfId="6587"/>
    <cellStyle name="Normal 13 5 4 2 2" xfId="15740"/>
    <cellStyle name="Normal 13 5 4 3" xfId="10474"/>
    <cellStyle name="Normal 13 5 5" xfId="6584"/>
    <cellStyle name="Normal 13 5 5 2" xfId="15737"/>
    <cellStyle name="Normal 13 5 6" xfId="9701"/>
    <cellStyle name="Normal 13 6" xfId="545"/>
    <cellStyle name="Normal 13 7" xfId="1854"/>
    <cellStyle name="Normal 13 7 2" xfId="6588"/>
    <cellStyle name="Normal 13 7 2 2" xfId="15741"/>
    <cellStyle name="Normal 13 7 3" xfId="11008"/>
    <cellStyle name="Normal 13 8" xfId="3355"/>
    <cellStyle name="Normal 13 8 2" xfId="6589"/>
    <cellStyle name="Normal 13 8 2 2" xfId="15742"/>
    <cellStyle name="Normal 13 8 3" xfId="12509"/>
    <cellStyle name="Normal 13 9" xfId="1309"/>
    <cellStyle name="Normal 13 9 2" xfId="6590"/>
    <cellStyle name="Normal 13 9 2 2" xfId="15743"/>
    <cellStyle name="Normal 13 9 3" xfId="10463"/>
    <cellStyle name="Normal 14" xfId="546"/>
    <cellStyle name="Normal 14 2" xfId="547"/>
    <cellStyle name="Normal 15" xfId="548"/>
    <cellStyle name="Normal 15 10" xfId="9705"/>
    <cellStyle name="Normal 15 2" xfId="549"/>
    <cellStyle name="Normal 15 2 2" xfId="550"/>
    <cellStyle name="Normal 15 3" xfId="551"/>
    <cellStyle name="Normal 15 3 2" xfId="552"/>
    <cellStyle name="Normal 15 3 2 2" xfId="1873"/>
    <cellStyle name="Normal 15 3 2 2 2" xfId="6594"/>
    <cellStyle name="Normal 15 3 2 2 2 2" xfId="15747"/>
    <cellStyle name="Normal 15 3 2 2 3" xfId="11027"/>
    <cellStyle name="Normal 15 3 2 3" xfId="3369"/>
    <cellStyle name="Normal 15 3 2 3 2" xfId="6595"/>
    <cellStyle name="Normal 15 3 2 3 2 2" xfId="15748"/>
    <cellStyle name="Normal 15 3 2 3 3" xfId="12523"/>
    <cellStyle name="Normal 15 3 2 4" xfId="1323"/>
    <cellStyle name="Normal 15 3 2 4 2" xfId="6596"/>
    <cellStyle name="Normal 15 3 2 4 2 2" xfId="15749"/>
    <cellStyle name="Normal 15 3 2 4 3" xfId="10477"/>
    <cellStyle name="Normal 15 3 2 5" xfId="6593"/>
    <cellStyle name="Normal 15 3 2 5 2" xfId="15746"/>
    <cellStyle name="Normal 15 3 2 6" xfId="9709"/>
    <cellStyle name="Normal 15 3 3" xfId="1872"/>
    <cellStyle name="Normal 15 3 3 2" xfId="6597"/>
    <cellStyle name="Normal 15 3 3 2 2" xfId="15750"/>
    <cellStyle name="Normal 15 3 3 3" xfId="11026"/>
    <cellStyle name="Normal 15 3 4" xfId="3368"/>
    <cellStyle name="Normal 15 3 4 2" xfId="6598"/>
    <cellStyle name="Normal 15 3 4 2 2" xfId="15751"/>
    <cellStyle name="Normal 15 3 4 3" xfId="12522"/>
    <cellStyle name="Normal 15 3 5" xfId="1322"/>
    <cellStyle name="Normal 15 3 5 2" xfId="6599"/>
    <cellStyle name="Normal 15 3 5 2 2" xfId="15752"/>
    <cellStyle name="Normal 15 3 5 3" xfId="10476"/>
    <cellStyle name="Normal 15 3 6" xfId="6592"/>
    <cellStyle name="Normal 15 3 6 2" xfId="15745"/>
    <cellStyle name="Normal 15 3 7" xfId="9708"/>
    <cellStyle name="Normal 15 4" xfId="553"/>
    <cellStyle name="Normal 15 4 2" xfId="1874"/>
    <cellStyle name="Normal 15 4 2 2" xfId="6601"/>
    <cellStyle name="Normal 15 4 2 2 2" xfId="15754"/>
    <cellStyle name="Normal 15 4 2 3" xfId="11028"/>
    <cellStyle name="Normal 15 4 3" xfId="3370"/>
    <cellStyle name="Normal 15 4 3 2" xfId="6602"/>
    <cellStyle name="Normal 15 4 3 2 2" xfId="15755"/>
    <cellStyle name="Normal 15 4 3 3" xfId="12524"/>
    <cellStyle name="Normal 15 4 4" xfId="1324"/>
    <cellStyle name="Normal 15 4 4 2" xfId="6603"/>
    <cellStyle name="Normal 15 4 4 2 2" xfId="15756"/>
    <cellStyle name="Normal 15 4 4 3" xfId="10478"/>
    <cellStyle name="Normal 15 4 5" xfId="6600"/>
    <cellStyle name="Normal 15 4 5 2" xfId="15753"/>
    <cellStyle name="Normal 15 4 6" xfId="9710"/>
    <cellStyle name="Normal 15 5" xfId="554"/>
    <cellStyle name="Normal 15 6" xfId="1869"/>
    <cellStyle name="Normal 15 6 2" xfId="6604"/>
    <cellStyle name="Normal 15 6 2 2" xfId="15757"/>
    <cellStyle name="Normal 15 6 3" xfId="11023"/>
    <cellStyle name="Normal 15 7" xfId="3367"/>
    <cellStyle name="Normal 15 7 2" xfId="6605"/>
    <cellStyle name="Normal 15 7 2 2" xfId="15758"/>
    <cellStyle name="Normal 15 7 3" xfId="12521"/>
    <cellStyle name="Normal 15 8" xfId="1321"/>
    <cellStyle name="Normal 15 8 2" xfId="6606"/>
    <cellStyle name="Normal 15 8 2 2" xfId="15759"/>
    <cellStyle name="Normal 15 8 3" xfId="10475"/>
    <cellStyle name="Normal 15 9" xfId="6591"/>
    <cellStyle name="Normal 15 9 2" xfId="15744"/>
    <cellStyle name="Normal 16" xfId="555"/>
    <cellStyle name="Normal 16 10" xfId="6607"/>
    <cellStyle name="Normal 16 10 2" xfId="15760"/>
    <cellStyle name="Normal 16 11" xfId="9712"/>
    <cellStyle name="Normal 16 2" xfId="556"/>
    <cellStyle name="Normal 16 2 2" xfId="557"/>
    <cellStyle name="Normal 16 2 2 2" xfId="558"/>
    <cellStyle name="Normal 16 2 2 2 2" xfId="1878"/>
    <cellStyle name="Normal 16 2 2 2 2 2" xfId="6611"/>
    <cellStyle name="Normal 16 2 2 2 2 2 2" xfId="15764"/>
    <cellStyle name="Normal 16 2 2 2 2 3" xfId="11032"/>
    <cellStyle name="Normal 16 2 2 2 3" xfId="3374"/>
    <cellStyle name="Normal 16 2 2 2 3 2" xfId="6612"/>
    <cellStyle name="Normal 16 2 2 2 3 2 2" xfId="15765"/>
    <cellStyle name="Normal 16 2 2 2 3 3" xfId="12528"/>
    <cellStyle name="Normal 16 2 2 2 4" xfId="1328"/>
    <cellStyle name="Normal 16 2 2 2 4 2" xfId="6613"/>
    <cellStyle name="Normal 16 2 2 2 4 2 2" xfId="15766"/>
    <cellStyle name="Normal 16 2 2 2 4 3" xfId="10482"/>
    <cellStyle name="Normal 16 2 2 2 5" xfId="6610"/>
    <cellStyle name="Normal 16 2 2 2 5 2" xfId="15763"/>
    <cellStyle name="Normal 16 2 2 2 6" xfId="9715"/>
    <cellStyle name="Normal 16 2 2 3" xfId="1877"/>
    <cellStyle name="Normal 16 2 2 3 2" xfId="6614"/>
    <cellStyle name="Normal 16 2 2 3 2 2" xfId="15767"/>
    <cellStyle name="Normal 16 2 2 3 3" xfId="11031"/>
    <cellStyle name="Normal 16 2 2 4" xfId="3373"/>
    <cellStyle name="Normal 16 2 2 4 2" xfId="6615"/>
    <cellStyle name="Normal 16 2 2 4 2 2" xfId="15768"/>
    <cellStyle name="Normal 16 2 2 4 3" xfId="12527"/>
    <cellStyle name="Normal 16 2 2 5" xfId="1327"/>
    <cellStyle name="Normal 16 2 2 5 2" xfId="6616"/>
    <cellStyle name="Normal 16 2 2 5 2 2" xfId="15769"/>
    <cellStyle name="Normal 16 2 2 5 3" xfId="10481"/>
    <cellStyle name="Normal 16 2 2 6" xfId="6609"/>
    <cellStyle name="Normal 16 2 2 6 2" xfId="15762"/>
    <cellStyle name="Normal 16 2 2 7" xfId="9714"/>
    <cellStyle name="Normal 16 2 3" xfId="559"/>
    <cellStyle name="Normal 16 2 3 2" xfId="1879"/>
    <cellStyle name="Normal 16 2 3 2 2" xfId="6618"/>
    <cellStyle name="Normal 16 2 3 2 2 2" xfId="15771"/>
    <cellStyle name="Normal 16 2 3 2 3" xfId="11033"/>
    <cellStyle name="Normal 16 2 3 3" xfId="3375"/>
    <cellStyle name="Normal 16 2 3 3 2" xfId="6619"/>
    <cellStyle name="Normal 16 2 3 3 2 2" xfId="15772"/>
    <cellStyle name="Normal 16 2 3 3 3" xfId="12529"/>
    <cellStyle name="Normal 16 2 3 4" xfId="1329"/>
    <cellStyle name="Normal 16 2 3 4 2" xfId="6620"/>
    <cellStyle name="Normal 16 2 3 4 2 2" xfId="15773"/>
    <cellStyle name="Normal 16 2 3 4 3" xfId="10483"/>
    <cellStyle name="Normal 16 2 3 5" xfId="6617"/>
    <cellStyle name="Normal 16 2 3 5 2" xfId="15770"/>
    <cellStyle name="Normal 16 2 3 6" xfId="9716"/>
    <cellStyle name="Normal 16 2 4" xfId="1876"/>
    <cellStyle name="Normal 16 2 4 2" xfId="6621"/>
    <cellStyle name="Normal 16 2 4 2 2" xfId="15774"/>
    <cellStyle name="Normal 16 2 4 3" xfId="11030"/>
    <cellStyle name="Normal 16 2 5" xfId="3372"/>
    <cellStyle name="Normal 16 2 5 2" xfId="6622"/>
    <cellStyle name="Normal 16 2 5 2 2" xfId="15775"/>
    <cellStyle name="Normal 16 2 5 3" xfId="12526"/>
    <cellStyle name="Normal 16 2 6" xfId="1326"/>
    <cellStyle name="Normal 16 2 6 2" xfId="6623"/>
    <cellStyle name="Normal 16 2 6 2 2" xfId="15776"/>
    <cellStyle name="Normal 16 2 6 3" xfId="10480"/>
    <cellStyle name="Normal 16 2 7" xfId="6608"/>
    <cellStyle name="Normal 16 2 7 2" xfId="15761"/>
    <cellStyle name="Normal 16 2 8" xfId="9713"/>
    <cellStyle name="Normal 16 3" xfId="560"/>
    <cellStyle name="Normal 16 3 2" xfId="561"/>
    <cellStyle name="Normal 16 3 2 2" xfId="562"/>
    <cellStyle name="Normal 16 3 2 2 2" xfId="1882"/>
    <cellStyle name="Normal 16 3 2 2 2 2" xfId="6627"/>
    <cellStyle name="Normal 16 3 2 2 2 2 2" xfId="15780"/>
    <cellStyle name="Normal 16 3 2 2 2 3" xfId="11036"/>
    <cellStyle name="Normal 16 3 2 2 3" xfId="3378"/>
    <cellStyle name="Normal 16 3 2 2 3 2" xfId="6628"/>
    <cellStyle name="Normal 16 3 2 2 3 2 2" xfId="15781"/>
    <cellStyle name="Normal 16 3 2 2 3 3" xfId="12532"/>
    <cellStyle name="Normal 16 3 2 2 4" xfId="1332"/>
    <cellStyle name="Normal 16 3 2 2 4 2" xfId="6629"/>
    <cellStyle name="Normal 16 3 2 2 4 2 2" xfId="15782"/>
    <cellStyle name="Normal 16 3 2 2 4 3" xfId="10486"/>
    <cellStyle name="Normal 16 3 2 2 5" xfId="6626"/>
    <cellStyle name="Normal 16 3 2 2 5 2" xfId="15779"/>
    <cellStyle name="Normal 16 3 2 2 6" xfId="9719"/>
    <cellStyle name="Normal 16 3 2 3" xfId="1881"/>
    <cellStyle name="Normal 16 3 2 3 2" xfId="6630"/>
    <cellStyle name="Normal 16 3 2 3 2 2" xfId="15783"/>
    <cellStyle name="Normal 16 3 2 3 3" xfId="11035"/>
    <cellStyle name="Normal 16 3 2 4" xfId="3377"/>
    <cellStyle name="Normal 16 3 2 4 2" xfId="6631"/>
    <cellStyle name="Normal 16 3 2 4 2 2" xfId="15784"/>
    <cellStyle name="Normal 16 3 2 4 3" xfId="12531"/>
    <cellStyle name="Normal 16 3 2 5" xfId="1331"/>
    <cellStyle name="Normal 16 3 2 5 2" xfId="6632"/>
    <cellStyle name="Normal 16 3 2 5 2 2" xfId="15785"/>
    <cellStyle name="Normal 16 3 2 5 3" xfId="10485"/>
    <cellStyle name="Normal 16 3 2 6" xfId="6625"/>
    <cellStyle name="Normal 16 3 2 6 2" xfId="15778"/>
    <cellStyle name="Normal 16 3 2 7" xfId="9718"/>
    <cellStyle name="Normal 16 3 3" xfId="563"/>
    <cellStyle name="Normal 16 3 3 2" xfId="1883"/>
    <cellStyle name="Normal 16 3 3 2 2" xfId="6634"/>
    <cellStyle name="Normal 16 3 3 2 2 2" xfId="15787"/>
    <cellStyle name="Normal 16 3 3 2 3" xfId="11037"/>
    <cellStyle name="Normal 16 3 3 3" xfId="3379"/>
    <cellStyle name="Normal 16 3 3 3 2" xfId="6635"/>
    <cellStyle name="Normal 16 3 3 3 2 2" xfId="15788"/>
    <cellStyle name="Normal 16 3 3 3 3" xfId="12533"/>
    <cellStyle name="Normal 16 3 3 4" xfId="1333"/>
    <cellStyle name="Normal 16 3 3 4 2" xfId="6636"/>
    <cellStyle name="Normal 16 3 3 4 2 2" xfId="15789"/>
    <cellStyle name="Normal 16 3 3 4 3" xfId="10487"/>
    <cellStyle name="Normal 16 3 3 5" xfId="6633"/>
    <cellStyle name="Normal 16 3 3 5 2" xfId="15786"/>
    <cellStyle name="Normal 16 3 3 6" xfId="9720"/>
    <cellStyle name="Normal 16 3 4" xfId="1880"/>
    <cellStyle name="Normal 16 3 4 2" xfId="6637"/>
    <cellStyle name="Normal 16 3 4 2 2" xfId="15790"/>
    <cellStyle name="Normal 16 3 4 3" xfId="11034"/>
    <cellStyle name="Normal 16 3 5" xfId="3376"/>
    <cellStyle name="Normal 16 3 5 2" xfId="6638"/>
    <cellStyle name="Normal 16 3 5 2 2" xfId="15791"/>
    <cellStyle name="Normal 16 3 5 3" xfId="12530"/>
    <cellStyle name="Normal 16 3 6" xfId="1330"/>
    <cellStyle name="Normal 16 3 6 2" xfId="6639"/>
    <cellStyle name="Normal 16 3 6 2 2" xfId="15792"/>
    <cellStyle name="Normal 16 3 6 3" xfId="10484"/>
    <cellStyle name="Normal 16 3 7" xfId="6624"/>
    <cellStyle name="Normal 16 3 7 2" xfId="15777"/>
    <cellStyle name="Normal 16 3 8" xfId="9717"/>
    <cellStyle name="Normal 16 4" xfId="564"/>
    <cellStyle name="Normal 16 4 2" xfId="565"/>
    <cellStyle name="Normal 16 4 2 2" xfId="1885"/>
    <cellStyle name="Normal 16 4 2 2 2" xfId="6642"/>
    <cellStyle name="Normal 16 4 2 2 2 2" xfId="15795"/>
    <cellStyle name="Normal 16 4 2 2 3" xfId="11039"/>
    <cellStyle name="Normal 16 4 2 3" xfId="3381"/>
    <cellStyle name="Normal 16 4 2 3 2" xfId="6643"/>
    <cellStyle name="Normal 16 4 2 3 2 2" xfId="15796"/>
    <cellStyle name="Normal 16 4 2 3 3" xfId="12535"/>
    <cellStyle name="Normal 16 4 2 4" xfId="1335"/>
    <cellStyle name="Normal 16 4 2 4 2" xfId="6644"/>
    <cellStyle name="Normal 16 4 2 4 2 2" xfId="15797"/>
    <cellStyle name="Normal 16 4 2 4 3" xfId="10489"/>
    <cellStyle name="Normal 16 4 2 5" xfId="6641"/>
    <cellStyle name="Normal 16 4 2 5 2" xfId="15794"/>
    <cellStyle name="Normal 16 4 2 6" xfId="9722"/>
    <cellStyle name="Normal 16 4 3" xfId="1884"/>
    <cellStyle name="Normal 16 4 3 2" xfId="6645"/>
    <cellStyle name="Normal 16 4 3 2 2" xfId="15798"/>
    <cellStyle name="Normal 16 4 3 3" xfId="11038"/>
    <cellStyle name="Normal 16 4 4" xfId="3380"/>
    <cellStyle name="Normal 16 4 4 2" xfId="6646"/>
    <cellStyle name="Normal 16 4 4 2 2" xfId="15799"/>
    <cellStyle name="Normal 16 4 4 3" xfId="12534"/>
    <cellStyle name="Normal 16 4 5" xfId="1334"/>
    <cellStyle name="Normal 16 4 5 2" xfId="6647"/>
    <cellStyle name="Normal 16 4 5 2 2" xfId="15800"/>
    <cellStyle name="Normal 16 4 5 3" xfId="10488"/>
    <cellStyle name="Normal 16 4 6" xfId="6640"/>
    <cellStyle name="Normal 16 4 6 2" xfId="15793"/>
    <cellStyle name="Normal 16 4 7" xfId="9721"/>
    <cellStyle name="Normal 16 5" xfId="566"/>
    <cellStyle name="Normal 16 5 2" xfId="1886"/>
    <cellStyle name="Normal 16 5 2 2" xfId="6649"/>
    <cellStyle name="Normal 16 5 2 2 2" xfId="15802"/>
    <cellStyle name="Normal 16 5 2 3" xfId="11040"/>
    <cellStyle name="Normal 16 5 3" xfId="3382"/>
    <cellStyle name="Normal 16 5 3 2" xfId="6650"/>
    <cellStyle name="Normal 16 5 3 2 2" xfId="15803"/>
    <cellStyle name="Normal 16 5 3 3" xfId="12536"/>
    <cellStyle name="Normal 16 5 4" xfId="1336"/>
    <cellStyle name="Normal 16 5 4 2" xfId="6651"/>
    <cellStyle name="Normal 16 5 4 2 2" xfId="15804"/>
    <cellStyle name="Normal 16 5 4 3" xfId="10490"/>
    <cellStyle name="Normal 16 5 5" xfId="6648"/>
    <cellStyle name="Normal 16 5 5 2" xfId="15801"/>
    <cellStyle name="Normal 16 5 6" xfId="9723"/>
    <cellStyle name="Normal 16 6" xfId="567"/>
    <cellStyle name="Normal 16 7" xfId="1875"/>
    <cellStyle name="Normal 16 7 2" xfId="6652"/>
    <cellStyle name="Normal 16 7 2 2" xfId="15805"/>
    <cellStyle name="Normal 16 7 3" xfId="11029"/>
    <cellStyle name="Normal 16 8" xfId="3371"/>
    <cellStyle name="Normal 16 8 2" xfId="6653"/>
    <cellStyle name="Normal 16 8 2 2" xfId="15806"/>
    <cellStyle name="Normal 16 8 3" xfId="12525"/>
    <cellStyle name="Normal 16 9" xfId="1325"/>
    <cellStyle name="Normal 16 9 2" xfId="6654"/>
    <cellStyle name="Normal 16 9 2 2" xfId="15807"/>
    <cellStyle name="Normal 16 9 3" xfId="10479"/>
    <cellStyle name="Normal 17" xfId="568"/>
    <cellStyle name="Normal 17 2" xfId="1887"/>
    <cellStyle name="Normal 17 2 2" xfId="6656"/>
    <cellStyle name="Normal 17 2 2 2" xfId="15809"/>
    <cellStyle name="Normal 17 2 3" xfId="11041"/>
    <cellStyle name="Normal 17 3" xfId="3383"/>
    <cellStyle name="Normal 17 3 2" xfId="6657"/>
    <cellStyle name="Normal 17 3 2 2" xfId="15810"/>
    <cellStyle name="Normal 17 3 3" xfId="12537"/>
    <cellStyle name="Normal 17 4" xfId="1337"/>
    <cellStyle name="Normal 17 4 2" xfId="6658"/>
    <cellStyle name="Normal 17 4 2 2" xfId="15811"/>
    <cellStyle name="Normal 17 4 3" xfId="10491"/>
    <cellStyle name="Normal 17 5" xfId="6655"/>
    <cellStyle name="Normal 17 5 2" xfId="15808"/>
    <cellStyle name="Normal 17 6" xfId="9725"/>
    <cellStyle name="Normal 18" xfId="1112"/>
    <cellStyle name="Normal 18 2" xfId="2432"/>
    <cellStyle name="Normal 18 2 2" xfId="6659"/>
    <cellStyle name="Normal 18 2 2 2" xfId="15812"/>
    <cellStyle name="Normal 18 2 3" xfId="11586"/>
    <cellStyle name="Normal 19" xfId="1113"/>
    <cellStyle name="Normal 19 2" xfId="5055"/>
    <cellStyle name="Normal 2" xfId="3"/>
    <cellStyle name="Normal 2 10" xfId="569"/>
    <cellStyle name="Normal 2 10 2" xfId="1151"/>
    <cellStyle name="Normal 2 10 2 2" xfId="3898"/>
    <cellStyle name="Normal 2 10 2 2 2" xfId="6662"/>
    <cellStyle name="Normal 2 10 2 2 2 2" xfId="15815"/>
    <cellStyle name="Normal 2 10 2 2 3" xfId="13052"/>
    <cellStyle name="Normal 2 10 2 3" xfId="2204"/>
    <cellStyle name="Normal 2 10 2 3 2" xfId="6663"/>
    <cellStyle name="Normal 2 10 2 3 2 2" xfId="15816"/>
    <cellStyle name="Normal 2 10 2 3 3" xfId="11358"/>
    <cellStyle name="Normal 2 10 2 4" xfId="6661"/>
    <cellStyle name="Normal 2 10 2 4 2" xfId="15814"/>
    <cellStyle name="Normal 2 10 2 5" xfId="10305"/>
    <cellStyle name="Normal 2 10 3" xfId="1888"/>
    <cellStyle name="Normal 2 10 3 2" xfId="6664"/>
    <cellStyle name="Normal 2 10 3 2 2" xfId="15817"/>
    <cellStyle name="Normal 2 10 3 3" xfId="11042"/>
    <cellStyle name="Normal 2 10 4" xfId="3219"/>
    <cellStyle name="Normal 2 10 4 2" xfId="6665"/>
    <cellStyle name="Normal 2 10 4 2 2" xfId="15818"/>
    <cellStyle name="Normal 2 10 4 3" xfId="12373"/>
    <cellStyle name="Normal 2 10 5" xfId="1339"/>
    <cellStyle name="Normal 2 10 5 2" xfId="6666"/>
    <cellStyle name="Normal 2 10 5 2 2" xfId="15819"/>
    <cellStyle name="Normal 2 10 5 3" xfId="10493"/>
    <cellStyle name="Normal 2 10 6" xfId="6660"/>
    <cellStyle name="Normal 2 10 6 2" xfId="15813"/>
    <cellStyle name="Normal 2 10 7" xfId="9726"/>
    <cellStyle name="Normal 2 11" xfId="1117"/>
    <cellStyle name="Normal 2 11 2" xfId="3879"/>
    <cellStyle name="Normal 2 11 2 2" xfId="6668"/>
    <cellStyle name="Normal 2 11 2 2 2" xfId="15821"/>
    <cellStyle name="Normal 2 11 2 3" xfId="13033"/>
    <cellStyle name="Normal 2 11 3" xfId="2185"/>
    <cellStyle name="Normal 2 11 3 2" xfId="6669"/>
    <cellStyle name="Normal 2 11 3 2 2" xfId="15822"/>
    <cellStyle name="Normal 2 11 3 3" xfId="11339"/>
    <cellStyle name="Normal 2 11 4" xfId="6667"/>
    <cellStyle name="Normal 2 11 4 2" xfId="15820"/>
    <cellStyle name="Normal 2 11 5" xfId="10271"/>
    <cellStyle name="Normal 2 12" xfId="1194"/>
    <cellStyle name="Normal 2 12 2" xfId="3202"/>
    <cellStyle name="Normal 2 12 2 2" xfId="6671"/>
    <cellStyle name="Normal 2 12 2 2 2" xfId="15824"/>
    <cellStyle name="Normal 2 12 2 3" xfId="12356"/>
    <cellStyle name="Normal 2 12 3" xfId="6670"/>
    <cellStyle name="Normal 2 12 3 2" xfId="15823"/>
    <cellStyle name="Normal 2 12 4" xfId="10348"/>
    <cellStyle name="Normal 2 13" xfId="1338"/>
    <cellStyle name="Normal 2 13 2" xfId="6672"/>
    <cellStyle name="Normal 2 13 2 2" xfId="15825"/>
    <cellStyle name="Normal 2 13 3" xfId="10492"/>
    <cellStyle name="Normal 2 2" xfId="99"/>
    <cellStyle name="Normal 2 2 2" xfId="570"/>
    <cellStyle name="Normal 2 2 2 2" xfId="9133"/>
    <cellStyle name="Normal 2 2 3" xfId="9134"/>
    <cellStyle name="Normal 2 3" xfId="100"/>
    <cellStyle name="Normal 2 3 2" xfId="571"/>
    <cellStyle name="Normal 2 4" xfId="101"/>
    <cellStyle name="Normal 2 4 2" xfId="572"/>
    <cellStyle name="Normal 2 5" xfId="102"/>
    <cellStyle name="Normal 2 5 2" xfId="573"/>
    <cellStyle name="Normal 2 6" xfId="103"/>
    <cellStyle name="Normal 2 6 2" xfId="574"/>
    <cellStyle name="Normal 2 7" xfId="104"/>
    <cellStyle name="Normal 2 7 2" xfId="575"/>
    <cellStyle name="Normal 2 8" xfId="576"/>
    <cellStyle name="Normal 2 8 2" xfId="1126"/>
    <cellStyle name="Normal 2 8 2 2" xfId="1152"/>
    <cellStyle name="Normal 2 8 2 2 2" xfId="3899"/>
    <cellStyle name="Normal 2 8 2 2 2 2" xfId="6674"/>
    <cellStyle name="Normal 2 8 2 2 2 2 2" xfId="15827"/>
    <cellStyle name="Normal 2 8 2 2 2 3" xfId="13053"/>
    <cellStyle name="Normal 2 8 2 2 3" xfId="2205"/>
    <cellStyle name="Normal 2 8 2 2 3 2" xfId="6675"/>
    <cellStyle name="Normal 2 8 2 2 3 2 2" xfId="15828"/>
    <cellStyle name="Normal 2 8 2 2 3 3" xfId="11359"/>
    <cellStyle name="Normal 2 8 2 2 4" xfId="6673"/>
    <cellStyle name="Normal 2 8 2 2 4 2" xfId="15826"/>
    <cellStyle name="Normal 2 8 2 2 5" xfId="10306"/>
    <cellStyle name="Normal 2 8 2 3" xfId="1890"/>
    <cellStyle name="Normal 2 8 2 4" xfId="1608"/>
    <cellStyle name="Normal 2 8 2 4 2" xfId="6676"/>
    <cellStyle name="Normal 2 8 2 4 2 2" xfId="15829"/>
    <cellStyle name="Normal 2 8 2 4 3" xfId="10762"/>
    <cellStyle name="Normal 2 8 3" xfId="1153"/>
    <cellStyle name="Normal 2 8 3 2" xfId="3885"/>
    <cellStyle name="Normal 2 8 3 2 2" xfId="6678"/>
    <cellStyle name="Normal 2 8 3 2 2 2" xfId="15831"/>
    <cellStyle name="Normal 2 8 3 2 3" xfId="13039"/>
    <cellStyle name="Normal 2 8 3 3" xfId="2191"/>
    <cellStyle name="Normal 2 8 3 3 2" xfId="6679"/>
    <cellStyle name="Normal 2 8 3 3 2 2" xfId="15832"/>
    <cellStyle name="Normal 2 8 3 3 3" xfId="11345"/>
    <cellStyle name="Normal 2 8 3 4" xfId="6677"/>
    <cellStyle name="Normal 2 8 3 4 2" xfId="15830"/>
    <cellStyle name="Normal 2 8 3 5" xfId="10307"/>
    <cellStyle name="Normal 2 8 4" xfId="1700"/>
    <cellStyle name="Normal 2 8 4 2" xfId="6680"/>
    <cellStyle name="Normal 2 8 4 2 2" xfId="15833"/>
    <cellStyle name="Normal 2 8 4 3" xfId="10854"/>
    <cellStyle name="Normal 2 8 5" xfId="3208"/>
    <cellStyle name="Normal 2 8 5 2" xfId="6681"/>
    <cellStyle name="Normal 2 8 5 2 2" xfId="15834"/>
    <cellStyle name="Normal 2 8 5 3" xfId="12362"/>
    <cellStyle name="Normal 2 8 6" xfId="1340"/>
    <cellStyle name="Normal 2 8 6 2" xfId="6682"/>
    <cellStyle name="Normal 2 8 6 2 2" xfId="15835"/>
    <cellStyle name="Normal 2 8 6 3" xfId="10494"/>
    <cellStyle name="Normal 2 9" xfId="577"/>
    <cellStyle name="Normal 2 9 2" xfId="1127"/>
    <cellStyle name="Normal 2 9 2 2" xfId="1154"/>
    <cellStyle name="Normal 2 9 2 2 2" xfId="3900"/>
    <cellStyle name="Normal 2 9 2 2 2 2" xfId="6684"/>
    <cellStyle name="Normal 2 9 2 2 2 2 2" xfId="15837"/>
    <cellStyle name="Normal 2 9 2 2 2 3" xfId="13054"/>
    <cellStyle name="Normal 2 9 2 2 3" xfId="2206"/>
    <cellStyle name="Normal 2 9 2 2 3 2" xfId="6685"/>
    <cellStyle name="Normal 2 9 2 2 3 2 2" xfId="15838"/>
    <cellStyle name="Normal 2 9 2 2 3 3" xfId="11360"/>
    <cellStyle name="Normal 2 9 2 2 4" xfId="6683"/>
    <cellStyle name="Normal 2 9 2 2 4 2" xfId="15836"/>
    <cellStyle name="Normal 2 9 2 2 5" xfId="10308"/>
    <cellStyle name="Normal 2 9 2 3" xfId="1891"/>
    <cellStyle name="Normal 2 9 2 4" xfId="1609"/>
    <cellStyle name="Normal 2 9 2 4 2" xfId="6686"/>
    <cellStyle name="Normal 2 9 2 4 2 2" xfId="15839"/>
    <cellStyle name="Normal 2 9 2 4 3" xfId="10763"/>
    <cellStyle name="Normal 2 9 3" xfId="1155"/>
    <cellStyle name="Normal 2 9 3 2" xfId="3886"/>
    <cellStyle name="Normal 2 9 3 2 2" xfId="6688"/>
    <cellStyle name="Normal 2 9 3 2 2 2" xfId="15841"/>
    <cellStyle name="Normal 2 9 3 2 3" xfId="13040"/>
    <cellStyle name="Normal 2 9 3 3" xfId="2192"/>
    <cellStyle name="Normal 2 9 3 3 2" xfId="6689"/>
    <cellStyle name="Normal 2 9 3 3 2 2" xfId="15842"/>
    <cellStyle name="Normal 2 9 3 3 3" xfId="11346"/>
    <cellStyle name="Normal 2 9 3 4" xfId="6687"/>
    <cellStyle name="Normal 2 9 3 4 2" xfId="15840"/>
    <cellStyle name="Normal 2 9 3 5" xfId="10309"/>
    <cellStyle name="Normal 2 9 4" xfId="1701"/>
    <cellStyle name="Normal 2 9 4 2" xfId="6690"/>
    <cellStyle name="Normal 2 9 4 2 2" xfId="15843"/>
    <cellStyle name="Normal 2 9 4 3" xfId="10855"/>
    <cellStyle name="Normal 2 9 5" xfId="3209"/>
    <cellStyle name="Normal 2 9 5 2" xfId="6691"/>
    <cellStyle name="Normal 2 9 5 2 2" xfId="15844"/>
    <cellStyle name="Normal 2 9 5 3" xfId="12363"/>
    <cellStyle name="Normal 2 9 6" xfId="1341"/>
    <cellStyle name="Normal 2 9 6 2" xfId="6692"/>
    <cellStyle name="Normal 2 9 6 2 2" xfId="15845"/>
    <cellStyle name="Normal 2 9 6 3" xfId="10495"/>
    <cellStyle name="Normal 20" xfId="1197"/>
    <cellStyle name="Normal 20 2" xfId="6693"/>
    <cellStyle name="Normal 20 2 2" xfId="15846"/>
    <cellStyle name="Normal 20 3" xfId="10351"/>
    <cellStyle name="Normal 21" xfId="9110"/>
    <cellStyle name="Normal 21 2" xfId="9114"/>
    <cellStyle name="Normal 22" xfId="9111"/>
    <cellStyle name="Normal 22 2" xfId="9135"/>
    <cellStyle name="Normal 23" xfId="9157"/>
    <cellStyle name="Normal 23 2" xfId="18288"/>
    <cellStyle name="Normal 3" xfId="7"/>
    <cellStyle name="Normal 3 10" xfId="578"/>
    <cellStyle name="Normal 3 10 2" xfId="1892"/>
    <cellStyle name="Normal 3 10 2 2" xfId="6695"/>
    <cellStyle name="Normal 3 10 2 2 2" xfId="15848"/>
    <cellStyle name="Normal 3 10 2 3" xfId="11046"/>
    <cellStyle name="Normal 3 10 3" xfId="3384"/>
    <cellStyle name="Normal 3 10 3 2" xfId="6696"/>
    <cellStyle name="Normal 3 10 3 2 2" xfId="15849"/>
    <cellStyle name="Normal 3 10 3 3" xfId="12538"/>
    <cellStyle name="Normal 3 10 4" xfId="1342"/>
    <cellStyle name="Normal 3 10 4 2" xfId="6697"/>
    <cellStyle name="Normal 3 10 4 2 2" xfId="15850"/>
    <cellStyle name="Normal 3 10 4 3" xfId="10496"/>
    <cellStyle name="Normal 3 10 5" xfId="6694"/>
    <cellStyle name="Normal 3 10 5 2" xfId="15847"/>
    <cellStyle name="Normal 3 10 6" xfId="9735"/>
    <cellStyle name="Normal 3 11" xfId="579"/>
    <cellStyle name="Normal 3 11 2" xfId="1893"/>
    <cellStyle name="Normal 3 11 2 2" xfId="6699"/>
    <cellStyle name="Normal 3 11 2 2 2" xfId="15852"/>
    <cellStyle name="Normal 3 11 2 3" xfId="11047"/>
    <cellStyle name="Normal 3 11 3" xfId="3385"/>
    <cellStyle name="Normal 3 11 3 2" xfId="6700"/>
    <cellStyle name="Normal 3 11 3 2 2" xfId="15853"/>
    <cellStyle name="Normal 3 11 3 3" xfId="12539"/>
    <cellStyle name="Normal 3 11 4" xfId="1343"/>
    <cellStyle name="Normal 3 11 4 2" xfId="6701"/>
    <cellStyle name="Normal 3 11 4 2 2" xfId="15854"/>
    <cellStyle name="Normal 3 11 4 3" xfId="10497"/>
    <cellStyle name="Normal 3 11 5" xfId="6698"/>
    <cellStyle name="Normal 3 11 5 2" xfId="15851"/>
    <cellStyle name="Normal 3 11 6" xfId="9736"/>
    <cellStyle name="Normal 3 12" xfId="580"/>
    <cellStyle name="Normal 3 12 2" xfId="1894"/>
    <cellStyle name="Normal 3 12 2 2" xfId="6703"/>
    <cellStyle name="Normal 3 12 2 2 2" xfId="15856"/>
    <cellStyle name="Normal 3 12 2 3" xfId="11048"/>
    <cellStyle name="Normal 3 12 3" xfId="3386"/>
    <cellStyle name="Normal 3 12 3 2" xfId="6704"/>
    <cellStyle name="Normal 3 12 3 2 2" xfId="15857"/>
    <cellStyle name="Normal 3 12 3 3" xfId="12540"/>
    <cellStyle name="Normal 3 12 4" xfId="1344"/>
    <cellStyle name="Normal 3 12 4 2" xfId="6705"/>
    <cellStyle name="Normal 3 12 4 2 2" xfId="15858"/>
    <cellStyle name="Normal 3 12 4 3" xfId="10498"/>
    <cellStyle name="Normal 3 12 5" xfId="6702"/>
    <cellStyle name="Normal 3 12 5 2" xfId="15855"/>
    <cellStyle name="Normal 3 12 6" xfId="9737"/>
    <cellStyle name="Normal 3 2" xfId="105"/>
    <cellStyle name="Normal 3 2 2" xfId="106"/>
    <cellStyle name="Normal 3 2 2 2" xfId="581"/>
    <cellStyle name="Normal 3 2 2 2 2" xfId="582"/>
    <cellStyle name="Normal 3 2 2 2 2 2" xfId="1897"/>
    <cellStyle name="Normal 3 2 2 2 2 2 2" xfId="6709"/>
    <cellStyle name="Normal 3 2 2 2 2 2 2 2" xfId="15862"/>
    <cellStyle name="Normal 3 2 2 2 2 2 3" xfId="11051"/>
    <cellStyle name="Normal 3 2 2 2 2 3" xfId="3389"/>
    <cellStyle name="Normal 3 2 2 2 2 3 2" xfId="6710"/>
    <cellStyle name="Normal 3 2 2 2 2 3 2 2" xfId="15863"/>
    <cellStyle name="Normal 3 2 2 2 2 3 3" xfId="12543"/>
    <cellStyle name="Normal 3 2 2 2 2 4" xfId="1347"/>
    <cellStyle name="Normal 3 2 2 2 2 4 2" xfId="6711"/>
    <cellStyle name="Normal 3 2 2 2 2 4 2 2" xfId="15864"/>
    <cellStyle name="Normal 3 2 2 2 2 4 3" xfId="10501"/>
    <cellStyle name="Normal 3 2 2 2 2 5" xfId="6708"/>
    <cellStyle name="Normal 3 2 2 2 2 5 2" xfId="15861"/>
    <cellStyle name="Normal 3 2 2 2 2 6" xfId="9739"/>
    <cellStyle name="Normal 3 2 2 2 3" xfId="1896"/>
    <cellStyle name="Normal 3 2 2 2 3 2" xfId="6712"/>
    <cellStyle name="Normal 3 2 2 2 3 2 2" xfId="15865"/>
    <cellStyle name="Normal 3 2 2 2 3 3" xfId="11050"/>
    <cellStyle name="Normal 3 2 2 2 4" xfId="3388"/>
    <cellStyle name="Normal 3 2 2 2 4 2" xfId="6713"/>
    <cellStyle name="Normal 3 2 2 2 4 2 2" xfId="15866"/>
    <cellStyle name="Normal 3 2 2 2 4 3" xfId="12542"/>
    <cellStyle name="Normal 3 2 2 2 5" xfId="1346"/>
    <cellStyle name="Normal 3 2 2 2 5 2" xfId="6714"/>
    <cellStyle name="Normal 3 2 2 2 5 2 2" xfId="15867"/>
    <cellStyle name="Normal 3 2 2 2 5 3" xfId="10500"/>
    <cellStyle name="Normal 3 2 2 2 6" xfId="6707"/>
    <cellStyle name="Normal 3 2 2 2 6 2" xfId="15860"/>
    <cellStyle name="Normal 3 2 2 2 7" xfId="9738"/>
    <cellStyle name="Normal 3 2 2 3" xfId="583"/>
    <cellStyle name="Normal 3 2 2 3 2" xfId="1898"/>
    <cellStyle name="Normal 3 2 2 3 2 2" xfId="6716"/>
    <cellStyle name="Normal 3 2 2 3 2 2 2" xfId="15869"/>
    <cellStyle name="Normal 3 2 2 3 2 3" xfId="11052"/>
    <cellStyle name="Normal 3 2 2 3 3" xfId="3390"/>
    <cellStyle name="Normal 3 2 2 3 3 2" xfId="6717"/>
    <cellStyle name="Normal 3 2 2 3 3 2 2" xfId="15870"/>
    <cellStyle name="Normal 3 2 2 3 3 3" xfId="12544"/>
    <cellStyle name="Normal 3 2 2 3 4" xfId="1348"/>
    <cellStyle name="Normal 3 2 2 3 4 2" xfId="6718"/>
    <cellStyle name="Normal 3 2 2 3 4 2 2" xfId="15871"/>
    <cellStyle name="Normal 3 2 2 3 4 3" xfId="10502"/>
    <cellStyle name="Normal 3 2 2 3 5" xfId="6715"/>
    <cellStyle name="Normal 3 2 2 3 5 2" xfId="15868"/>
    <cellStyle name="Normal 3 2 2 3 6" xfId="9740"/>
    <cellStyle name="Normal 3 2 2 4" xfId="1895"/>
    <cellStyle name="Normal 3 2 2 4 2" xfId="6719"/>
    <cellStyle name="Normal 3 2 2 4 2 2" xfId="15872"/>
    <cellStyle name="Normal 3 2 2 4 3" xfId="11049"/>
    <cellStyle name="Normal 3 2 2 5" xfId="3387"/>
    <cellStyle name="Normal 3 2 2 5 2" xfId="6720"/>
    <cellStyle name="Normal 3 2 2 5 2 2" xfId="15873"/>
    <cellStyle name="Normal 3 2 2 5 3" xfId="12541"/>
    <cellStyle name="Normal 3 2 2 6" xfId="1345"/>
    <cellStyle name="Normal 3 2 2 6 2" xfId="6721"/>
    <cellStyle name="Normal 3 2 2 6 2 2" xfId="15874"/>
    <cellStyle name="Normal 3 2 2 6 3" xfId="10499"/>
    <cellStyle name="Normal 3 2 3" xfId="584"/>
    <cellStyle name="Normal 3 2 3 2" xfId="585"/>
    <cellStyle name="Normal 3 2 3 2 2" xfId="586"/>
    <cellStyle name="Normal 3 2 3 2 2 2" xfId="1901"/>
    <cellStyle name="Normal 3 2 3 2 2 2 2" xfId="6725"/>
    <cellStyle name="Normal 3 2 3 2 2 2 2 2" xfId="15878"/>
    <cellStyle name="Normal 3 2 3 2 2 2 3" xfId="11055"/>
    <cellStyle name="Normal 3 2 3 2 2 3" xfId="3393"/>
    <cellStyle name="Normal 3 2 3 2 2 3 2" xfId="6726"/>
    <cellStyle name="Normal 3 2 3 2 2 3 2 2" xfId="15879"/>
    <cellStyle name="Normal 3 2 3 2 2 3 3" xfId="12547"/>
    <cellStyle name="Normal 3 2 3 2 2 4" xfId="1351"/>
    <cellStyle name="Normal 3 2 3 2 2 4 2" xfId="6727"/>
    <cellStyle name="Normal 3 2 3 2 2 4 2 2" xfId="15880"/>
    <cellStyle name="Normal 3 2 3 2 2 4 3" xfId="10505"/>
    <cellStyle name="Normal 3 2 3 2 2 5" xfId="6724"/>
    <cellStyle name="Normal 3 2 3 2 2 5 2" xfId="15877"/>
    <cellStyle name="Normal 3 2 3 2 2 6" xfId="9743"/>
    <cellStyle name="Normal 3 2 3 2 3" xfId="1900"/>
    <cellStyle name="Normal 3 2 3 2 3 2" xfId="6728"/>
    <cellStyle name="Normal 3 2 3 2 3 2 2" xfId="15881"/>
    <cellStyle name="Normal 3 2 3 2 3 3" xfId="11054"/>
    <cellStyle name="Normal 3 2 3 2 4" xfId="3392"/>
    <cellStyle name="Normal 3 2 3 2 4 2" xfId="6729"/>
    <cellStyle name="Normal 3 2 3 2 4 2 2" xfId="15882"/>
    <cellStyle name="Normal 3 2 3 2 4 3" xfId="12546"/>
    <cellStyle name="Normal 3 2 3 2 5" xfId="1350"/>
    <cellStyle name="Normal 3 2 3 2 5 2" xfId="6730"/>
    <cellStyle name="Normal 3 2 3 2 5 2 2" xfId="15883"/>
    <cellStyle name="Normal 3 2 3 2 5 3" xfId="10504"/>
    <cellStyle name="Normal 3 2 3 2 6" xfId="6723"/>
    <cellStyle name="Normal 3 2 3 2 6 2" xfId="15876"/>
    <cellStyle name="Normal 3 2 3 2 7" xfId="9742"/>
    <cellStyle name="Normal 3 2 3 3" xfId="587"/>
    <cellStyle name="Normal 3 2 3 3 2" xfId="1902"/>
    <cellStyle name="Normal 3 2 3 3 2 2" xfId="6732"/>
    <cellStyle name="Normal 3 2 3 3 2 2 2" xfId="15885"/>
    <cellStyle name="Normal 3 2 3 3 2 3" xfId="11056"/>
    <cellStyle name="Normal 3 2 3 3 3" xfId="3394"/>
    <cellStyle name="Normal 3 2 3 3 3 2" xfId="6733"/>
    <cellStyle name="Normal 3 2 3 3 3 2 2" xfId="15886"/>
    <cellStyle name="Normal 3 2 3 3 3 3" xfId="12548"/>
    <cellStyle name="Normal 3 2 3 3 4" xfId="1352"/>
    <cellStyle name="Normal 3 2 3 3 4 2" xfId="6734"/>
    <cellStyle name="Normal 3 2 3 3 4 2 2" xfId="15887"/>
    <cellStyle name="Normal 3 2 3 3 4 3" xfId="10506"/>
    <cellStyle name="Normal 3 2 3 3 5" xfId="6731"/>
    <cellStyle name="Normal 3 2 3 3 5 2" xfId="15884"/>
    <cellStyle name="Normal 3 2 3 3 6" xfId="9744"/>
    <cellStyle name="Normal 3 2 3 4" xfId="1899"/>
    <cellStyle name="Normal 3 2 3 4 2" xfId="6735"/>
    <cellStyle name="Normal 3 2 3 4 2 2" xfId="15888"/>
    <cellStyle name="Normal 3 2 3 4 3" xfId="11053"/>
    <cellStyle name="Normal 3 2 3 5" xfId="3391"/>
    <cellStyle name="Normal 3 2 3 5 2" xfId="6736"/>
    <cellStyle name="Normal 3 2 3 5 2 2" xfId="15889"/>
    <cellStyle name="Normal 3 2 3 5 3" xfId="12545"/>
    <cellStyle name="Normal 3 2 3 6" xfId="1349"/>
    <cellStyle name="Normal 3 2 3 6 2" xfId="6737"/>
    <cellStyle name="Normal 3 2 3 6 2 2" xfId="15890"/>
    <cellStyle name="Normal 3 2 3 6 3" xfId="10503"/>
    <cellStyle name="Normal 3 2 3 7" xfId="6722"/>
    <cellStyle name="Normal 3 2 3 7 2" xfId="15875"/>
    <cellStyle name="Normal 3 2 3 8" xfId="9741"/>
    <cellStyle name="Normal 3 2 4" xfId="588"/>
    <cellStyle name="Normal 3 2 4 2" xfId="589"/>
    <cellStyle name="Normal 3 2 4 2 2" xfId="1904"/>
    <cellStyle name="Normal 3 2 4 2 2 2" xfId="6740"/>
    <cellStyle name="Normal 3 2 4 2 2 2 2" xfId="15893"/>
    <cellStyle name="Normal 3 2 4 2 2 3" xfId="11058"/>
    <cellStyle name="Normal 3 2 4 2 3" xfId="3396"/>
    <cellStyle name="Normal 3 2 4 2 3 2" xfId="6741"/>
    <cellStyle name="Normal 3 2 4 2 3 2 2" xfId="15894"/>
    <cellStyle name="Normal 3 2 4 2 3 3" xfId="12550"/>
    <cellStyle name="Normal 3 2 4 2 4" xfId="1354"/>
    <cellStyle name="Normal 3 2 4 2 4 2" xfId="6742"/>
    <cellStyle name="Normal 3 2 4 2 4 2 2" xfId="15895"/>
    <cellStyle name="Normal 3 2 4 2 4 3" xfId="10508"/>
    <cellStyle name="Normal 3 2 4 2 5" xfId="6739"/>
    <cellStyle name="Normal 3 2 4 2 5 2" xfId="15892"/>
    <cellStyle name="Normal 3 2 4 2 6" xfId="9746"/>
    <cellStyle name="Normal 3 2 4 3" xfId="1903"/>
    <cellStyle name="Normal 3 2 4 3 2" xfId="6743"/>
    <cellStyle name="Normal 3 2 4 3 2 2" xfId="15896"/>
    <cellStyle name="Normal 3 2 4 3 3" xfId="11057"/>
    <cellStyle name="Normal 3 2 4 4" xfId="3395"/>
    <cellStyle name="Normal 3 2 4 4 2" xfId="6744"/>
    <cellStyle name="Normal 3 2 4 4 2 2" xfId="15897"/>
    <cellStyle name="Normal 3 2 4 4 3" xfId="12549"/>
    <cellStyle name="Normal 3 2 4 5" xfId="1353"/>
    <cellStyle name="Normal 3 2 4 5 2" xfId="6745"/>
    <cellStyle name="Normal 3 2 4 5 2 2" xfId="15898"/>
    <cellStyle name="Normal 3 2 4 5 3" xfId="10507"/>
    <cellStyle name="Normal 3 2 4 6" xfId="6738"/>
    <cellStyle name="Normal 3 2 4 6 2" xfId="15891"/>
    <cellStyle name="Normal 3 2 4 7" xfId="9745"/>
    <cellStyle name="Normal 3 2 5" xfId="6706"/>
    <cellStyle name="Normal 3 2 5 2" xfId="15859"/>
    <cellStyle name="Normal 3 2 6" xfId="9263"/>
    <cellStyle name="Normal 3 3" xfId="107"/>
    <cellStyle name="Normal 3 3 2" xfId="590"/>
    <cellStyle name="Normal 3 4" xfId="108"/>
    <cellStyle name="Normal 3 4 2" xfId="591"/>
    <cellStyle name="Normal 3 5" xfId="109"/>
    <cellStyle name="Normal 3 5 2" xfId="592"/>
    <cellStyle name="Normal 3 6" xfId="110"/>
    <cellStyle name="Normal 3 6 2" xfId="593"/>
    <cellStyle name="Normal 3 7" xfId="111"/>
    <cellStyle name="Normal 3 7 2" xfId="594"/>
    <cellStyle name="Normal 3 8" xfId="595"/>
    <cellStyle name="Normal 3 9" xfId="596"/>
    <cellStyle name="Normal 4" xfId="8"/>
    <cellStyle name="Normal 4 2" xfId="112"/>
    <cellStyle name="Normal 4 2 2" xfId="9116"/>
    <cellStyle name="Normal 4 3" xfId="113"/>
    <cellStyle name="Normal 4 3 2" xfId="597"/>
    <cellStyle name="Normal 4 4" xfId="598"/>
    <cellStyle name="Normal 4 4 2" xfId="599"/>
    <cellStyle name="Normal 4 4 2 2" xfId="600"/>
    <cellStyle name="Normal 4 4 2 2 2" xfId="1911"/>
    <cellStyle name="Normal 4 4 2 2 2 2" xfId="6749"/>
    <cellStyle name="Normal 4 4 2 2 2 2 2" xfId="15902"/>
    <cellStyle name="Normal 4 4 2 2 2 3" xfId="11065"/>
    <cellStyle name="Normal 4 4 2 2 3" xfId="3398"/>
    <cellStyle name="Normal 4 4 2 2 3 2" xfId="6750"/>
    <cellStyle name="Normal 4 4 2 2 3 2 2" xfId="15903"/>
    <cellStyle name="Normal 4 4 2 2 3 3" xfId="12552"/>
    <cellStyle name="Normal 4 4 2 2 4" xfId="1358"/>
    <cellStyle name="Normal 4 4 2 2 4 2" xfId="6751"/>
    <cellStyle name="Normal 4 4 2 2 4 2 2" xfId="15904"/>
    <cellStyle name="Normal 4 4 2 2 4 3" xfId="10512"/>
    <cellStyle name="Normal 4 4 2 2 5" xfId="6748"/>
    <cellStyle name="Normal 4 4 2 2 5 2" xfId="15901"/>
    <cellStyle name="Normal 4 4 2 2 6" xfId="9757"/>
    <cellStyle name="Normal 4 4 2 3" xfId="1910"/>
    <cellStyle name="Normal 4 4 2 3 2" xfId="6752"/>
    <cellStyle name="Normal 4 4 2 3 2 2" xfId="15905"/>
    <cellStyle name="Normal 4 4 2 3 3" xfId="11064"/>
    <cellStyle name="Normal 4 4 2 4" xfId="3397"/>
    <cellStyle name="Normal 4 4 2 4 2" xfId="6753"/>
    <cellStyle name="Normal 4 4 2 4 2 2" xfId="15906"/>
    <cellStyle name="Normal 4 4 2 4 3" xfId="12551"/>
    <cellStyle name="Normal 4 4 2 5" xfId="1357"/>
    <cellStyle name="Normal 4 4 2 5 2" xfId="6754"/>
    <cellStyle name="Normal 4 4 2 5 2 2" xfId="15907"/>
    <cellStyle name="Normal 4 4 2 5 3" xfId="10511"/>
    <cellStyle name="Normal 4 4 2 6" xfId="6747"/>
    <cellStyle name="Normal 4 4 2 6 2" xfId="15900"/>
    <cellStyle name="Normal 4 4 2 7" xfId="9756"/>
    <cellStyle name="Normal 4 4 3" xfId="601"/>
    <cellStyle name="Normal 4 4 3 2" xfId="1912"/>
    <cellStyle name="Normal 4 4 3 2 2" xfId="6756"/>
    <cellStyle name="Normal 4 4 3 2 2 2" xfId="15909"/>
    <cellStyle name="Normal 4 4 3 2 3" xfId="11066"/>
    <cellStyle name="Normal 4 4 3 3" xfId="3399"/>
    <cellStyle name="Normal 4 4 3 3 2" xfId="6757"/>
    <cellStyle name="Normal 4 4 3 3 2 2" xfId="15910"/>
    <cellStyle name="Normal 4 4 3 3 3" xfId="12553"/>
    <cellStyle name="Normal 4 4 3 4" xfId="1359"/>
    <cellStyle name="Normal 4 4 3 4 2" xfId="6758"/>
    <cellStyle name="Normal 4 4 3 4 2 2" xfId="15911"/>
    <cellStyle name="Normal 4 4 3 4 3" xfId="10513"/>
    <cellStyle name="Normal 4 4 3 5" xfId="6755"/>
    <cellStyle name="Normal 4 4 3 5 2" xfId="15908"/>
    <cellStyle name="Normal 4 4 3 6" xfId="9758"/>
    <cellStyle name="Normal 4 4 4" xfId="1156"/>
    <cellStyle name="Normal 4 4 4 2" xfId="3901"/>
    <cellStyle name="Normal 4 4 4 2 2" xfId="6760"/>
    <cellStyle name="Normal 4 4 4 2 2 2" xfId="15913"/>
    <cellStyle name="Normal 4 4 4 2 3" xfId="13055"/>
    <cellStyle name="Normal 4 4 4 3" xfId="2207"/>
    <cellStyle name="Normal 4 4 4 3 2" xfId="6761"/>
    <cellStyle name="Normal 4 4 4 3 2 2" xfId="15914"/>
    <cellStyle name="Normal 4 4 4 3 3" xfId="11361"/>
    <cellStyle name="Normal 4 4 4 4" xfId="6759"/>
    <cellStyle name="Normal 4 4 4 4 2" xfId="15912"/>
    <cellStyle name="Normal 4 4 4 5" xfId="10310"/>
    <cellStyle name="Normal 4 4 5" xfId="1909"/>
    <cellStyle name="Normal 4 4 5 2" xfId="6762"/>
    <cellStyle name="Normal 4 4 5 2 2" xfId="15915"/>
    <cellStyle name="Normal 4 4 5 3" xfId="11063"/>
    <cellStyle name="Normal 4 4 6" xfId="3220"/>
    <cellStyle name="Normal 4 4 6 2" xfId="6763"/>
    <cellStyle name="Normal 4 4 6 2 2" xfId="15916"/>
    <cellStyle name="Normal 4 4 6 3" xfId="12374"/>
    <cellStyle name="Normal 4 4 7" xfId="1356"/>
    <cellStyle name="Normal 4 4 7 2" xfId="6764"/>
    <cellStyle name="Normal 4 4 7 2 2" xfId="15917"/>
    <cellStyle name="Normal 4 4 7 3" xfId="10510"/>
    <cellStyle name="Normal 4 4 8" xfId="6746"/>
    <cellStyle name="Normal 4 4 8 2" xfId="15899"/>
    <cellStyle name="Normal 4 4 9" xfId="9755"/>
    <cellStyle name="Normal 4 5" xfId="602"/>
    <cellStyle name="Normal 4 5 2" xfId="603"/>
    <cellStyle name="Normal 4 5 2 2" xfId="604"/>
    <cellStyle name="Normal 4 5 2 2 2" xfId="1915"/>
    <cellStyle name="Normal 4 5 2 2 2 2" xfId="6768"/>
    <cellStyle name="Normal 4 5 2 2 2 2 2" xfId="15921"/>
    <cellStyle name="Normal 4 5 2 2 2 3" xfId="11069"/>
    <cellStyle name="Normal 4 5 2 2 3" xfId="3402"/>
    <cellStyle name="Normal 4 5 2 2 3 2" xfId="6769"/>
    <cellStyle name="Normal 4 5 2 2 3 2 2" xfId="15922"/>
    <cellStyle name="Normal 4 5 2 2 3 3" xfId="12556"/>
    <cellStyle name="Normal 4 5 2 2 4" xfId="1362"/>
    <cellStyle name="Normal 4 5 2 2 4 2" xfId="6770"/>
    <cellStyle name="Normal 4 5 2 2 4 2 2" xfId="15923"/>
    <cellStyle name="Normal 4 5 2 2 4 3" xfId="10516"/>
    <cellStyle name="Normal 4 5 2 2 5" xfId="6767"/>
    <cellStyle name="Normal 4 5 2 2 5 2" xfId="15920"/>
    <cellStyle name="Normal 4 5 2 2 6" xfId="9761"/>
    <cellStyle name="Normal 4 5 2 3" xfId="1914"/>
    <cellStyle name="Normal 4 5 2 3 2" xfId="6771"/>
    <cellStyle name="Normal 4 5 2 3 2 2" xfId="15924"/>
    <cellStyle name="Normal 4 5 2 3 3" xfId="11068"/>
    <cellStyle name="Normal 4 5 2 4" xfId="3401"/>
    <cellStyle name="Normal 4 5 2 4 2" xfId="6772"/>
    <cellStyle name="Normal 4 5 2 4 2 2" xfId="15925"/>
    <cellStyle name="Normal 4 5 2 4 3" xfId="12555"/>
    <cellStyle name="Normal 4 5 2 5" xfId="1361"/>
    <cellStyle name="Normal 4 5 2 5 2" xfId="6773"/>
    <cellStyle name="Normal 4 5 2 5 2 2" xfId="15926"/>
    <cellStyle name="Normal 4 5 2 5 3" xfId="10515"/>
    <cellStyle name="Normal 4 5 2 6" xfId="6766"/>
    <cellStyle name="Normal 4 5 2 6 2" xfId="15919"/>
    <cellStyle name="Normal 4 5 2 7" xfId="9760"/>
    <cellStyle name="Normal 4 5 3" xfId="605"/>
    <cellStyle name="Normal 4 5 3 2" xfId="1916"/>
    <cellStyle name="Normal 4 5 3 2 2" xfId="6775"/>
    <cellStyle name="Normal 4 5 3 2 2 2" xfId="15928"/>
    <cellStyle name="Normal 4 5 3 2 3" xfId="11070"/>
    <cellStyle name="Normal 4 5 3 3" xfId="3403"/>
    <cellStyle name="Normal 4 5 3 3 2" xfId="6776"/>
    <cellStyle name="Normal 4 5 3 3 2 2" xfId="15929"/>
    <cellStyle name="Normal 4 5 3 3 3" xfId="12557"/>
    <cellStyle name="Normal 4 5 3 4" xfId="1363"/>
    <cellStyle name="Normal 4 5 3 4 2" xfId="6777"/>
    <cellStyle name="Normal 4 5 3 4 2 2" xfId="15930"/>
    <cellStyle name="Normal 4 5 3 4 3" xfId="10517"/>
    <cellStyle name="Normal 4 5 3 5" xfId="6774"/>
    <cellStyle name="Normal 4 5 3 5 2" xfId="15927"/>
    <cellStyle name="Normal 4 5 3 6" xfId="9762"/>
    <cellStyle name="Normal 4 5 4" xfId="1913"/>
    <cellStyle name="Normal 4 5 4 2" xfId="6778"/>
    <cellStyle name="Normal 4 5 4 2 2" xfId="15931"/>
    <cellStyle name="Normal 4 5 4 3" xfId="11067"/>
    <cellStyle name="Normal 4 5 5" xfId="3400"/>
    <cellStyle name="Normal 4 5 5 2" xfId="6779"/>
    <cellStyle name="Normal 4 5 5 2 2" xfId="15932"/>
    <cellStyle name="Normal 4 5 5 3" xfId="12554"/>
    <cellStyle name="Normal 4 5 6" xfId="1360"/>
    <cellStyle name="Normal 4 5 6 2" xfId="6780"/>
    <cellStyle name="Normal 4 5 6 2 2" xfId="15933"/>
    <cellStyle name="Normal 4 5 6 3" xfId="10514"/>
    <cellStyle name="Normal 4 5 7" xfId="6765"/>
    <cellStyle name="Normal 4 5 7 2" xfId="15918"/>
    <cellStyle name="Normal 4 5 8" xfId="9759"/>
    <cellStyle name="Normal 4 6" xfId="606"/>
    <cellStyle name="Normal 4 6 2" xfId="607"/>
    <cellStyle name="Normal 4 6 2 2" xfId="1918"/>
    <cellStyle name="Normal 4 6 2 2 2" xfId="6783"/>
    <cellStyle name="Normal 4 6 2 2 2 2" xfId="15936"/>
    <cellStyle name="Normal 4 6 2 2 3" xfId="11072"/>
    <cellStyle name="Normal 4 6 2 3" xfId="3405"/>
    <cellStyle name="Normal 4 6 2 3 2" xfId="6784"/>
    <cellStyle name="Normal 4 6 2 3 2 2" xfId="15937"/>
    <cellStyle name="Normal 4 6 2 3 3" xfId="12559"/>
    <cellStyle name="Normal 4 6 2 4" xfId="1365"/>
    <cellStyle name="Normal 4 6 2 4 2" xfId="6785"/>
    <cellStyle name="Normal 4 6 2 4 2 2" xfId="15938"/>
    <cellStyle name="Normal 4 6 2 4 3" xfId="10519"/>
    <cellStyle name="Normal 4 6 2 5" xfId="6782"/>
    <cellStyle name="Normal 4 6 2 5 2" xfId="15935"/>
    <cellStyle name="Normal 4 6 2 6" xfId="9764"/>
    <cellStyle name="Normal 4 6 3" xfId="1917"/>
    <cellStyle name="Normal 4 6 3 2" xfId="6786"/>
    <cellStyle name="Normal 4 6 3 2 2" xfId="15939"/>
    <cellStyle name="Normal 4 6 3 3" xfId="11071"/>
    <cellStyle name="Normal 4 6 4" xfId="3404"/>
    <cellStyle name="Normal 4 6 4 2" xfId="6787"/>
    <cellStyle name="Normal 4 6 4 2 2" xfId="15940"/>
    <cellStyle name="Normal 4 6 4 3" xfId="12558"/>
    <cellStyle name="Normal 4 6 5" xfId="1364"/>
    <cellStyle name="Normal 4 6 5 2" xfId="6788"/>
    <cellStyle name="Normal 4 6 5 2 2" xfId="15941"/>
    <cellStyle name="Normal 4 6 5 3" xfId="10518"/>
    <cellStyle name="Normal 4 6 6" xfId="6781"/>
    <cellStyle name="Normal 4 6 6 2" xfId="15934"/>
    <cellStyle name="Normal 4 6 7" xfId="9763"/>
    <cellStyle name="Normal 4 7" xfId="1157"/>
    <cellStyle name="Normal 4 7 2" xfId="3882"/>
    <cellStyle name="Normal 4 7 2 2" xfId="6790"/>
    <cellStyle name="Normal 4 7 2 2 2" xfId="15943"/>
    <cellStyle name="Normal 4 7 2 3" xfId="13036"/>
    <cellStyle name="Normal 4 7 3" xfId="2188"/>
    <cellStyle name="Normal 4 7 3 2" xfId="6791"/>
    <cellStyle name="Normal 4 7 3 2 2" xfId="15944"/>
    <cellStyle name="Normal 4 7 3 3" xfId="11342"/>
    <cellStyle name="Normal 4 7 4" xfId="6789"/>
    <cellStyle name="Normal 4 7 4 2" xfId="15942"/>
    <cellStyle name="Normal 4 7 5" xfId="10311"/>
    <cellStyle name="Normal 4 8" xfId="3205"/>
    <cellStyle name="Normal 4 8 2" xfId="6792"/>
    <cellStyle name="Normal 4 8 2 2" xfId="15945"/>
    <cellStyle name="Normal 4 8 3" xfId="12359"/>
    <cellStyle name="Normal 4 9" xfId="1355"/>
    <cellStyle name="Normal 4 9 2" xfId="6793"/>
    <cellStyle name="Normal 4 9 2 2" xfId="15946"/>
    <cellStyle name="Normal 4 9 3" xfId="10509"/>
    <cellStyle name="Normal 5" xfId="114"/>
    <cellStyle name="Normal 5 2" xfId="115"/>
    <cellStyle name="Normal 5 3" xfId="608"/>
    <cellStyle name="Normal 5 3 2" xfId="609"/>
    <cellStyle name="Normal 5 3 2 2" xfId="610"/>
    <cellStyle name="Normal 5 3 2 2 2" xfId="1921"/>
    <cellStyle name="Normal 5 3 2 2 2 2" xfId="6797"/>
    <cellStyle name="Normal 5 3 2 2 2 2 2" xfId="15950"/>
    <cellStyle name="Normal 5 3 2 2 2 3" xfId="11075"/>
    <cellStyle name="Normal 5 3 2 2 3" xfId="3408"/>
    <cellStyle name="Normal 5 3 2 2 3 2" xfId="6798"/>
    <cellStyle name="Normal 5 3 2 2 3 2 2" xfId="15951"/>
    <cellStyle name="Normal 5 3 2 2 3 3" xfId="12562"/>
    <cellStyle name="Normal 5 3 2 2 4" xfId="1368"/>
    <cellStyle name="Normal 5 3 2 2 4 2" xfId="6799"/>
    <cellStyle name="Normal 5 3 2 2 4 2 2" xfId="15952"/>
    <cellStyle name="Normal 5 3 2 2 4 3" xfId="10522"/>
    <cellStyle name="Normal 5 3 2 2 5" xfId="6796"/>
    <cellStyle name="Normal 5 3 2 2 5 2" xfId="15949"/>
    <cellStyle name="Normal 5 3 2 2 6" xfId="9767"/>
    <cellStyle name="Normal 5 3 2 3" xfId="1920"/>
    <cellStyle name="Normal 5 3 2 3 2" xfId="6800"/>
    <cellStyle name="Normal 5 3 2 3 2 2" xfId="15953"/>
    <cellStyle name="Normal 5 3 2 3 3" xfId="11074"/>
    <cellStyle name="Normal 5 3 2 4" xfId="3407"/>
    <cellStyle name="Normal 5 3 2 4 2" xfId="6801"/>
    <cellStyle name="Normal 5 3 2 4 2 2" xfId="15954"/>
    <cellStyle name="Normal 5 3 2 4 3" xfId="12561"/>
    <cellStyle name="Normal 5 3 2 5" xfId="1367"/>
    <cellStyle name="Normal 5 3 2 5 2" xfId="6802"/>
    <cellStyle name="Normal 5 3 2 5 2 2" xfId="15955"/>
    <cellStyle name="Normal 5 3 2 5 3" xfId="10521"/>
    <cellStyle name="Normal 5 3 2 6" xfId="6795"/>
    <cellStyle name="Normal 5 3 2 6 2" xfId="15948"/>
    <cellStyle name="Normal 5 3 2 7" xfId="9766"/>
    <cellStyle name="Normal 5 3 3" xfId="611"/>
    <cellStyle name="Normal 5 3 3 2" xfId="1922"/>
    <cellStyle name="Normal 5 3 3 2 2" xfId="6804"/>
    <cellStyle name="Normal 5 3 3 2 2 2" xfId="15957"/>
    <cellStyle name="Normal 5 3 3 2 3" xfId="11076"/>
    <cellStyle name="Normal 5 3 3 3" xfId="3409"/>
    <cellStyle name="Normal 5 3 3 3 2" xfId="6805"/>
    <cellStyle name="Normal 5 3 3 3 2 2" xfId="15958"/>
    <cellStyle name="Normal 5 3 3 3 3" xfId="12563"/>
    <cellStyle name="Normal 5 3 3 4" xfId="1369"/>
    <cellStyle name="Normal 5 3 3 4 2" xfId="6806"/>
    <cellStyle name="Normal 5 3 3 4 2 2" xfId="15959"/>
    <cellStyle name="Normal 5 3 3 4 3" xfId="10523"/>
    <cellStyle name="Normal 5 3 3 5" xfId="6803"/>
    <cellStyle name="Normal 5 3 3 5 2" xfId="15956"/>
    <cellStyle name="Normal 5 3 3 6" xfId="9768"/>
    <cellStyle name="Normal 5 3 4" xfId="612"/>
    <cellStyle name="Normal 5 3 5" xfId="1919"/>
    <cellStyle name="Normal 5 3 5 2" xfId="6807"/>
    <cellStyle name="Normal 5 3 5 2 2" xfId="15960"/>
    <cellStyle name="Normal 5 3 5 3" xfId="11073"/>
    <cellStyle name="Normal 5 3 6" xfId="3406"/>
    <cellStyle name="Normal 5 3 6 2" xfId="6808"/>
    <cellStyle name="Normal 5 3 6 2 2" xfId="15961"/>
    <cellStyle name="Normal 5 3 6 3" xfId="12560"/>
    <cellStyle name="Normal 5 3 7" xfId="1366"/>
    <cellStyle name="Normal 5 3 7 2" xfId="6809"/>
    <cellStyle name="Normal 5 3 7 2 2" xfId="15962"/>
    <cellStyle name="Normal 5 3 7 3" xfId="10520"/>
    <cellStyle name="Normal 5 3 8" xfId="6794"/>
    <cellStyle name="Normal 5 3 8 2" xfId="15947"/>
    <cellStyle name="Normal 5 3 9" xfId="9765"/>
    <cellStyle name="Normal 6" xfId="116"/>
    <cellStyle name="Normal 6 2" xfId="117"/>
    <cellStyle name="Normal 7" xfId="118"/>
    <cellStyle name="Normal 7 2" xfId="613"/>
    <cellStyle name="Normal 8" xfId="119"/>
    <cellStyle name="Normal 8 2" xfId="614"/>
    <cellStyle name="Normal 8 2 2" xfId="615"/>
    <cellStyle name="Normal 8 2 3" xfId="616"/>
    <cellStyle name="Normal 9" xfId="120"/>
    <cellStyle name="Normal 9 10" xfId="617"/>
    <cellStyle name="Normal 9 10 2" xfId="618"/>
    <cellStyle name="Normal 9 10 2 2" xfId="1924"/>
    <cellStyle name="Normal 9 10 2 2 2" xfId="6813"/>
    <cellStyle name="Normal 9 10 2 2 2 2" xfId="15966"/>
    <cellStyle name="Normal 9 10 2 2 3" xfId="11078"/>
    <cellStyle name="Normal 9 10 2 3" xfId="3411"/>
    <cellStyle name="Normal 9 10 2 3 2" xfId="6814"/>
    <cellStyle name="Normal 9 10 2 3 2 2" xfId="15967"/>
    <cellStyle name="Normal 9 10 2 3 3" xfId="12565"/>
    <cellStyle name="Normal 9 10 2 4" xfId="1372"/>
    <cellStyle name="Normal 9 10 2 4 2" xfId="6815"/>
    <cellStyle name="Normal 9 10 2 4 2 2" xfId="15968"/>
    <cellStyle name="Normal 9 10 2 4 3" xfId="10526"/>
    <cellStyle name="Normal 9 10 2 5" xfId="6812"/>
    <cellStyle name="Normal 9 10 2 5 2" xfId="15965"/>
    <cellStyle name="Normal 9 10 2 6" xfId="9775"/>
    <cellStyle name="Normal 9 10 3" xfId="1923"/>
    <cellStyle name="Normal 9 10 3 2" xfId="6816"/>
    <cellStyle name="Normal 9 10 3 2 2" xfId="15969"/>
    <cellStyle name="Normal 9 10 3 3" xfId="11077"/>
    <cellStyle name="Normal 9 10 4" xfId="3410"/>
    <cellStyle name="Normal 9 10 4 2" xfId="6817"/>
    <cellStyle name="Normal 9 10 4 2 2" xfId="15970"/>
    <cellStyle name="Normal 9 10 4 3" xfId="12564"/>
    <cellStyle name="Normal 9 10 5" xfId="1371"/>
    <cellStyle name="Normal 9 10 5 2" xfId="6818"/>
    <cellStyle name="Normal 9 10 5 2 2" xfId="15971"/>
    <cellStyle name="Normal 9 10 5 3" xfId="10525"/>
    <cellStyle name="Normal 9 10 6" xfId="6811"/>
    <cellStyle name="Normal 9 10 6 2" xfId="15964"/>
    <cellStyle name="Normal 9 10 7" xfId="9774"/>
    <cellStyle name="Normal 9 11" xfId="619"/>
    <cellStyle name="Normal 9 11 2" xfId="1925"/>
    <cellStyle name="Normal 9 11 2 2" xfId="6820"/>
    <cellStyle name="Normal 9 11 2 2 2" xfId="15973"/>
    <cellStyle name="Normal 9 11 2 3" xfId="11079"/>
    <cellStyle name="Normal 9 11 3" xfId="3412"/>
    <cellStyle name="Normal 9 11 3 2" xfId="6821"/>
    <cellStyle name="Normal 9 11 3 2 2" xfId="15974"/>
    <cellStyle name="Normal 9 11 3 3" xfId="12566"/>
    <cellStyle name="Normal 9 11 4" xfId="1373"/>
    <cellStyle name="Normal 9 11 4 2" xfId="6822"/>
    <cellStyle name="Normal 9 11 4 2 2" xfId="15975"/>
    <cellStyle name="Normal 9 11 4 3" xfId="10527"/>
    <cellStyle name="Normal 9 11 5" xfId="6819"/>
    <cellStyle name="Normal 9 11 5 2" xfId="15972"/>
    <cellStyle name="Normal 9 11 6" xfId="9776"/>
    <cellStyle name="Normal 9 12" xfId="620"/>
    <cellStyle name="Normal 9 13" xfId="1135"/>
    <cellStyle name="Normal 9 13 2" xfId="3872"/>
    <cellStyle name="Normal 9 13 2 2" xfId="6824"/>
    <cellStyle name="Normal 9 13 2 2 2" xfId="15977"/>
    <cellStyle name="Normal 9 13 2 3" xfId="13026"/>
    <cellStyle name="Normal 9 13 3" xfId="2178"/>
    <cellStyle name="Normal 9 13 3 2" xfId="6825"/>
    <cellStyle name="Normal 9 13 3 2 2" xfId="15978"/>
    <cellStyle name="Normal 9 13 3 3" xfId="11332"/>
    <cellStyle name="Normal 9 13 4" xfId="6823"/>
    <cellStyle name="Normal 9 13 4 2" xfId="15976"/>
    <cellStyle name="Normal 9 13 5" xfId="10289"/>
    <cellStyle name="Normal 9 14" xfId="1158"/>
    <cellStyle name="Normal 9 14 2" xfId="3887"/>
    <cellStyle name="Normal 9 14 2 2" xfId="6827"/>
    <cellStyle name="Normal 9 14 2 2 2" xfId="15980"/>
    <cellStyle name="Normal 9 14 2 3" xfId="13041"/>
    <cellStyle name="Normal 9 14 3" xfId="2193"/>
    <cellStyle name="Normal 9 14 3 2" xfId="6828"/>
    <cellStyle name="Normal 9 14 3 2 2" xfId="15981"/>
    <cellStyle name="Normal 9 14 3 3" xfId="11347"/>
    <cellStyle name="Normal 9 14 4" xfId="6826"/>
    <cellStyle name="Normal 9 14 4 2" xfId="15979"/>
    <cellStyle name="Normal 9 14 5" xfId="10312"/>
    <cellStyle name="Normal 9 15" xfId="1685"/>
    <cellStyle name="Normal 9 15 2" xfId="3662"/>
    <cellStyle name="Normal 9 15 2 2" xfId="6830"/>
    <cellStyle name="Normal 9 15 2 2 2" xfId="15983"/>
    <cellStyle name="Normal 9 15 2 3" xfId="12816"/>
    <cellStyle name="Normal 9 15 3" xfId="6829"/>
    <cellStyle name="Normal 9 15 3 2" xfId="15982"/>
    <cellStyle name="Normal 9 15 4" xfId="10839"/>
    <cellStyle name="Normal 9 16" xfId="3210"/>
    <cellStyle name="Normal 9 16 2" xfId="6831"/>
    <cellStyle name="Normal 9 16 2 2" xfId="15984"/>
    <cellStyle name="Normal 9 16 3" xfId="12364"/>
    <cellStyle name="Normal 9 17" xfId="1370"/>
    <cellStyle name="Normal 9 17 2" xfId="6832"/>
    <cellStyle name="Normal 9 17 2 2" xfId="15985"/>
    <cellStyle name="Normal 9 17 3" xfId="10524"/>
    <cellStyle name="Normal 9 18" xfId="6810"/>
    <cellStyle name="Normal 9 18 2" xfId="15963"/>
    <cellStyle name="Normal 9 19" xfId="9278"/>
    <cellStyle name="Normal 9 2" xfId="621"/>
    <cellStyle name="Normal 9 2 10" xfId="3215"/>
    <cellStyle name="Normal 9 2 10 2" xfId="6834"/>
    <cellStyle name="Normal 9 2 10 2 2" xfId="15987"/>
    <cellStyle name="Normal 9 2 10 3" xfId="12369"/>
    <cellStyle name="Normal 9 2 11" xfId="1374"/>
    <cellStyle name="Normal 9 2 11 2" xfId="6835"/>
    <cellStyle name="Normal 9 2 11 2 2" xfId="15988"/>
    <cellStyle name="Normal 9 2 11 3" xfId="10528"/>
    <cellStyle name="Normal 9 2 12" xfId="6833"/>
    <cellStyle name="Normal 9 2 12 2" xfId="15986"/>
    <cellStyle name="Normal 9 2 13" xfId="9778"/>
    <cellStyle name="Normal 9 2 2" xfId="622"/>
    <cellStyle name="Normal 9 2 2 10" xfId="6836"/>
    <cellStyle name="Normal 9 2 2 10 2" xfId="15989"/>
    <cellStyle name="Normal 9 2 2 11" xfId="9779"/>
    <cellStyle name="Normal 9 2 2 2" xfId="623"/>
    <cellStyle name="Normal 9 2 2 2 2" xfId="624"/>
    <cellStyle name="Normal 9 2 2 2 2 2" xfId="625"/>
    <cellStyle name="Normal 9 2 2 2 2 2 2" xfId="1930"/>
    <cellStyle name="Normal 9 2 2 2 2 2 2 2" xfId="6840"/>
    <cellStyle name="Normal 9 2 2 2 2 2 2 2 2" xfId="15993"/>
    <cellStyle name="Normal 9 2 2 2 2 2 2 3" xfId="11084"/>
    <cellStyle name="Normal 9 2 2 2 2 2 3" xfId="3416"/>
    <cellStyle name="Normal 9 2 2 2 2 2 3 2" xfId="6841"/>
    <cellStyle name="Normal 9 2 2 2 2 2 3 2 2" xfId="15994"/>
    <cellStyle name="Normal 9 2 2 2 2 2 3 3" xfId="12570"/>
    <cellStyle name="Normal 9 2 2 2 2 2 4" xfId="1378"/>
    <cellStyle name="Normal 9 2 2 2 2 2 4 2" xfId="6842"/>
    <cellStyle name="Normal 9 2 2 2 2 2 4 2 2" xfId="15995"/>
    <cellStyle name="Normal 9 2 2 2 2 2 4 3" xfId="10532"/>
    <cellStyle name="Normal 9 2 2 2 2 2 5" xfId="6839"/>
    <cellStyle name="Normal 9 2 2 2 2 2 5 2" xfId="15992"/>
    <cellStyle name="Normal 9 2 2 2 2 2 6" xfId="9782"/>
    <cellStyle name="Normal 9 2 2 2 2 3" xfId="1929"/>
    <cellStyle name="Normal 9 2 2 2 2 3 2" xfId="6843"/>
    <cellStyle name="Normal 9 2 2 2 2 3 2 2" xfId="15996"/>
    <cellStyle name="Normal 9 2 2 2 2 3 3" xfId="11083"/>
    <cellStyle name="Normal 9 2 2 2 2 4" xfId="3415"/>
    <cellStyle name="Normal 9 2 2 2 2 4 2" xfId="6844"/>
    <cellStyle name="Normal 9 2 2 2 2 4 2 2" xfId="15997"/>
    <cellStyle name="Normal 9 2 2 2 2 4 3" xfId="12569"/>
    <cellStyle name="Normal 9 2 2 2 2 5" xfId="1377"/>
    <cellStyle name="Normal 9 2 2 2 2 5 2" xfId="6845"/>
    <cellStyle name="Normal 9 2 2 2 2 5 2 2" xfId="15998"/>
    <cellStyle name="Normal 9 2 2 2 2 5 3" xfId="10531"/>
    <cellStyle name="Normal 9 2 2 2 2 6" xfId="6838"/>
    <cellStyle name="Normal 9 2 2 2 2 6 2" xfId="15991"/>
    <cellStyle name="Normal 9 2 2 2 2 7" xfId="9781"/>
    <cellStyle name="Normal 9 2 2 2 3" xfId="626"/>
    <cellStyle name="Normal 9 2 2 2 3 2" xfId="1931"/>
    <cellStyle name="Normal 9 2 2 2 3 2 2" xfId="6847"/>
    <cellStyle name="Normal 9 2 2 2 3 2 2 2" xfId="16000"/>
    <cellStyle name="Normal 9 2 2 2 3 2 3" xfId="11085"/>
    <cellStyle name="Normal 9 2 2 2 3 3" xfId="3417"/>
    <cellStyle name="Normal 9 2 2 2 3 3 2" xfId="6848"/>
    <cellStyle name="Normal 9 2 2 2 3 3 2 2" xfId="16001"/>
    <cellStyle name="Normal 9 2 2 2 3 3 3" xfId="12571"/>
    <cellStyle name="Normal 9 2 2 2 3 4" xfId="1379"/>
    <cellStyle name="Normal 9 2 2 2 3 4 2" xfId="6849"/>
    <cellStyle name="Normal 9 2 2 2 3 4 2 2" xfId="16002"/>
    <cellStyle name="Normal 9 2 2 2 3 4 3" xfId="10533"/>
    <cellStyle name="Normal 9 2 2 2 3 5" xfId="6846"/>
    <cellStyle name="Normal 9 2 2 2 3 5 2" xfId="15999"/>
    <cellStyle name="Normal 9 2 2 2 3 6" xfId="9783"/>
    <cellStyle name="Normal 9 2 2 2 4" xfId="1928"/>
    <cellStyle name="Normal 9 2 2 2 4 2" xfId="6850"/>
    <cellStyle name="Normal 9 2 2 2 4 2 2" xfId="16003"/>
    <cellStyle name="Normal 9 2 2 2 4 3" xfId="11082"/>
    <cellStyle name="Normal 9 2 2 2 5" xfId="3414"/>
    <cellStyle name="Normal 9 2 2 2 5 2" xfId="6851"/>
    <cellStyle name="Normal 9 2 2 2 5 2 2" xfId="16004"/>
    <cellStyle name="Normal 9 2 2 2 5 3" xfId="12568"/>
    <cellStyle name="Normal 9 2 2 2 6" xfId="1376"/>
    <cellStyle name="Normal 9 2 2 2 6 2" xfId="6852"/>
    <cellStyle name="Normal 9 2 2 2 6 2 2" xfId="16005"/>
    <cellStyle name="Normal 9 2 2 2 6 3" xfId="10530"/>
    <cellStyle name="Normal 9 2 2 2 7" xfId="6837"/>
    <cellStyle name="Normal 9 2 2 2 7 2" xfId="15990"/>
    <cellStyle name="Normal 9 2 2 2 8" xfId="9780"/>
    <cellStyle name="Normal 9 2 2 3" xfId="627"/>
    <cellStyle name="Normal 9 2 2 3 2" xfId="628"/>
    <cellStyle name="Normal 9 2 2 3 2 2" xfId="629"/>
    <cellStyle name="Normal 9 2 2 3 2 2 2" xfId="1934"/>
    <cellStyle name="Normal 9 2 2 3 2 2 2 2" xfId="6856"/>
    <cellStyle name="Normal 9 2 2 3 2 2 2 2 2" xfId="16009"/>
    <cellStyle name="Normal 9 2 2 3 2 2 2 3" xfId="11088"/>
    <cellStyle name="Normal 9 2 2 3 2 2 3" xfId="3420"/>
    <cellStyle name="Normal 9 2 2 3 2 2 3 2" xfId="6857"/>
    <cellStyle name="Normal 9 2 2 3 2 2 3 2 2" xfId="16010"/>
    <cellStyle name="Normal 9 2 2 3 2 2 3 3" xfId="12574"/>
    <cellStyle name="Normal 9 2 2 3 2 2 4" xfId="1382"/>
    <cellStyle name="Normal 9 2 2 3 2 2 4 2" xfId="6858"/>
    <cellStyle name="Normal 9 2 2 3 2 2 4 2 2" xfId="16011"/>
    <cellStyle name="Normal 9 2 2 3 2 2 4 3" xfId="10536"/>
    <cellStyle name="Normal 9 2 2 3 2 2 5" xfId="6855"/>
    <cellStyle name="Normal 9 2 2 3 2 2 5 2" xfId="16008"/>
    <cellStyle name="Normal 9 2 2 3 2 2 6" xfId="9786"/>
    <cellStyle name="Normal 9 2 2 3 2 3" xfId="1933"/>
    <cellStyle name="Normal 9 2 2 3 2 3 2" xfId="6859"/>
    <cellStyle name="Normal 9 2 2 3 2 3 2 2" xfId="16012"/>
    <cellStyle name="Normal 9 2 2 3 2 3 3" xfId="11087"/>
    <cellStyle name="Normal 9 2 2 3 2 4" xfId="3419"/>
    <cellStyle name="Normal 9 2 2 3 2 4 2" xfId="6860"/>
    <cellStyle name="Normal 9 2 2 3 2 4 2 2" xfId="16013"/>
    <cellStyle name="Normal 9 2 2 3 2 4 3" xfId="12573"/>
    <cellStyle name="Normal 9 2 2 3 2 5" xfId="1381"/>
    <cellStyle name="Normal 9 2 2 3 2 5 2" xfId="6861"/>
    <cellStyle name="Normal 9 2 2 3 2 5 2 2" xfId="16014"/>
    <cellStyle name="Normal 9 2 2 3 2 5 3" xfId="10535"/>
    <cellStyle name="Normal 9 2 2 3 2 6" xfId="6854"/>
    <cellStyle name="Normal 9 2 2 3 2 6 2" xfId="16007"/>
    <cellStyle name="Normal 9 2 2 3 2 7" xfId="9785"/>
    <cellStyle name="Normal 9 2 2 3 3" xfId="630"/>
    <cellStyle name="Normal 9 2 2 3 3 2" xfId="1935"/>
    <cellStyle name="Normal 9 2 2 3 3 2 2" xfId="6863"/>
    <cellStyle name="Normal 9 2 2 3 3 2 2 2" xfId="16016"/>
    <cellStyle name="Normal 9 2 2 3 3 2 3" xfId="11089"/>
    <cellStyle name="Normal 9 2 2 3 3 3" xfId="3421"/>
    <cellStyle name="Normal 9 2 2 3 3 3 2" xfId="6864"/>
    <cellStyle name="Normal 9 2 2 3 3 3 2 2" xfId="16017"/>
    <cellStyle name="Normal 9 2 2 3 3 3 3" xfId="12575"/>
    <cellStyle name="Normal 9 2 2 3 3 4" xfId="1383"/>
    <cellStyle name="Normal 9 2 2 3 3 4 2" xfId="6865"/>
    <cellStyle name="Normal 9 2 2 3 3 4 2 2" xfId="16018"/>
    <cellStyle name="Normal 9 2 2 3 3 4 3" xfId="10537"/>
    <cellStyle name="Normal 9 2 2 3 3 5" xfId="6862"/>
    <cellStyle name="Normal 9 2 2 3 3 5 2" xfId="16015"/>
    <cellStyle name="Normal 9 2 2 3 3 6" xfId="9787"/>
    <cellStyle name="Normal 9 2 2 3 4" xfId="1932"/>
    <cellStyle name="Normal 9 2 2 3 4 2" xfId="6866"/>
    <cellStyle name="Normal 9 2 2 3 4 2 2" xfId="16019"/>
    <cellStyle name="Normal 9 2 2 3 4 3" xfId="11086"/>
    <cellStyle name="Normal 9 2 2 3 5" xfId="3418"/>
    <cellStyle name="Normal 9 2 2 3 5 2" xfId="6867"/>
    <cellStyle name="Normal 9 2 2 3 5 2 2" xfId="16020"/>
    <cellStyle name="Normal 9 2 2 3 5 3" xfId="12572"/>
    <cellStyle name="Normal 9 2 2 3 6" xfId="1380"/>
    <cellStyle name="Normal 9 2 2 3 6 2" xfId="6868"/>
    <cellStyle name="Normal 9 2 2 3 6 2 2" xfId="16021"/>
    <cellStyle name="Normal 9 2 2 3 6 3" xfId="10534"/>
    <cellStyle name="Normal 9 2 2 3 7" xfId="6853"/>
    <cellStyle name="Normal 9 2 2 3 7 2" xfId="16006"/>
    <cellStyle name="Normal 9 2 2 3 8" xfId="9784"/>
    <cellStyle name="Normal 9 2 2 4" xfId="631"/>
    <cellStyle name="Normal 9 2 2 4 2" xfId="632"/>
    <cellStyle name="Normal 9 2 2 4 2 2" xfId="1937"/>
    <cellStyle name="Normal 9 2 2 4 2 2 2" xfId="6871"/>
    <cellStyle name="Normal 9 2 2 4 2 2 2 2" xfId="16024"/>
    <cellStyle name="Normal 9 2 2 4 2 2 3" xfId="11091"/>
    <cellStyle name="Normal 9 2 2 4 2 3" xfId="3423"/>
    <cellStyle name="Normal 9 2 2 4 2 3 2" xfId="6872"/>
    <cellStyle name="Normal 9 2 2 4 2 3 2 2" xfId="16025"/>
    <cellStyle name="Normal 9 2 2 4 2 3 3" xfId="12577"/>
    <cellStyle name="Normal 9 2 2 4 2 4" xfId="1385"/>
    <cellStyle name="Normal 9 2 2 4 2 4 2" xfId="6873"/>
    <cellStyle name="Normal 9 2 2 4 2 4 2 2" xfId="16026"/>
    <cellStyle name="Normal 9 2 2 4 2 4 3" xfId="10539"/>
    <cellStyle name="Normal 9 2 2 4 2 5" xfId="6870"/>
    <cellStyle name="Normal 9 2 2 4 2 5 2" xfId="16023"/>
    <cellStyle name="Normal 9 2 2 4 2 6" xfId="9789"/>
    <cellStyle name="Normal 9 2 2 4 3" xfId="1936"/>
    <cellStyle name="Normal 9 2 2 4 3 2" xfId="6874"/>
    <cellStyle name="Normal 9 2 2 4 3 2 2" xfId="16027"/>
    <cellStyle name="Normal 9 2 2 4 3 3" xfId="11090"/>
    <cellStyle name="Normal 9 2 2 4 4" xfId="3422"/>
    <cellStyle name="Normal 9 2 2 4 4 2" xfId="6875"/>
    <cellStyle name="Normal 9 2 2 4 4 2 2" xfId="16028"/>
    <cellStyle name="Normal 9 2 2 4 4 3" xfId="12576"/>
    <cellStyle name="Normal 9 2 2 4 5" xfId="1384"/>
    <cellStyle name="Normal 9 2 2 4 5 2" xfId="6876"/>
    <cellStyle name="Normal 9 2 2 4 5 2 2" xfId="16029"/>
    <cellStyle name="Normal 9 2 2 4 5 3" xfId="10538"/>
    <cellStyle name="Normal 9 2 2 4 6" xfId="6869"/>
    <cellStyle name="Normal 9 2 2 4 6 2" xfId="16022"/>
    <cellStyle name="Normal 9 2 2 4 7" xfId="9788"/>
    <cellStyle name="Normal 9 2 2 5" xfId="633"/>
    <cellStyle name="Normal 9 2 2 5 2" xfId="1938"/>
    <cellStyle name="Normal 9 2 2 5 2 2" xfId="6878"/>
    <cellStyle name="Normal 9 2 2 5 2 2 2" xfId="16031"/>
    <cellStyle name="Normal 9 2 2 5 2 3" xfId="11092"/>
    <cellStyle name="Normal 9 2 2 5 3" xfId="3424"/>
    <cellStyle name="Normal 9 2 2 5 3 2" xfId="6879"/>
    <cellStyle name="Normal 9 2 2 5 3 2 2" xfId="16032"/>
    <cellStyle name="Normal 9 2 2 5 3 3" xfId="12578"/>
    <cellStyle name="Normal 9 2 2 5 4" xfId="1386"/>
    <cellStyle name="Normal 9 2 2 5 4 2" xfId="6880"/>
    <cellStyle name="Normal 9 2 2 5 4 2 2" xfId="16033"/>
    <cellStyle name="Normal 9 2 2 5 4 3" xfId="10540"/>
    <cellStyle name="Normal 9 2 2 5 5" xfId="6877"/>
    <cellStyle name="Normal 9 2 2 5 5 2" xfId="16030"/>
    <cellStyle name="Normal 9 2 2 5 6" xfId="9790"/>
    <cellStyle name="Normal 9 2 2 6" xfId="634"/>
    <cellStyle name="Normal 9 2 2 7" xfId="1927"/>
    <cellStyle name="Normal 9 2 2 7 2" xfId="6881"/>
    <cellStyle name="Normal 9 2 2 7 2 2" xfId="16034"/>
    <cellStyle name="Normal 9 2 2 7 3" xfId="11081"/>
    <cellStyle name="Normal 9 2 2 8" xfId="3413"/>
    <cellStyle name="Normal 9 2 2 8 2" xfId="6882"/>
    <cellStyle name="Normal 9 2 2 8 2 2" xfId="16035"/>
    <cellStyle name="Normal 9 2 2 8 3" xfId="12567"/>
    <cellStyle name="Normal 9 2 2 9" xfId="1375"/>
    <cellStyle name="Normal 9 2 2 9 2" xfId="6883"/>
    <cellStyle name="Normal 9 2 2 9 2 2" xfId="16036"/>
    <cellStyle name="Normal 9 2 2 9 3" xfId="10529"/>
    <cellStyle name="Normal 9 2 3" xfId="635"/>
    <cellStyle name="Normal 9 2 3 2" xfId="636"/>
    <cellStyle name="Normal 9 2 3 2 2" xfId="637"/>
    <cellStyle name="Normal 9 2 3 2 2 2" xfId="1941"/>
    <cellStyle name="Normal 9 2 3 2 2 2 2" xfId="6887"/>
    <cellStyle name="Normal 9 2 3 2 2 2 2 2" xfId="16040"/>
    <cellStyle name="Normal 9 2 3 2 2 2 3" xfId="11095"/>
    <cellStyle name="Normal 9 2 3 2 2 3" xfId="3427"/>
    <cellStyle name="Normal 9 2 3 2 2 3 2" xfId="6888"/>
    <cellStyle name="Normal 9 2 3 2 2 3 2 2" xfId="16041"/>
    <cellStyle name="Normal 9 2 3 2 2 3 3" xfId="12581"/>
    <cellStyle name="Normal 9 2 3 2 2 4" xfId="1389"/>
    <cellStyle name="Normal 9 2 3 2 2 4 2" xfId="6889"/>
    <cellStyle name="Normal 9 2 3 2 2 4 2 2" xfId="16042"/>
    <cellStyle name="Normal 9 2 3 2 2 4 3" xfId="10543"/>
    <cellStyle name="Normal 9 2 3 2 2 5" xfId="6886"/>
    <cellStyle name="Normal 9 2 3 2 2 5 2" xfId="16039"/>
    <cellStyle name="Normal 9 2 3 2 2 6" xfId="9794"/>
    <cellStyle name="Normal 9 2 3 2 3" xfId="1940"/>
    <cellStyle name="Normal 9 2 3 2 3 2" xfId="6890"/>
    <cellStyle name="Normal 9 2 3 2 3 2 2" xfId="16043"/>
    <cellStyle name="Normal 9 2 3 2 3 3" xfId="11094"/>
    <cellStyle name="Normal 9 2 3 2 4" xfId="3426"/>
    <cellStyle name="Normal 9 2 3 2 4 2" xfId="6891"/>
    <cellStyle name="Normal 9 2 3 2 4 2 2" xfId="16044"/>
    <cellStyle name="Normal 9 2 3 2 4 3" xfId="12580"/>
    <cellStyle name="Normal 9 2 3 2 5" xfId="1388"/>
    <cellStyle name="Normal 9 2 3 2 5 2" xfId="6892"/>
    <cellStyle name="Normal 9 2 3 2 5 2 2" xfId="16045"/>
    <cellStyle name="Normal 9 2 3 2 5 3" xfId="10542"/>
    <cellStyle name="Normal 9 2 3 2 6" xfId="6885"/>
    <cellStyle name="Normal 9 2 3 2 6 2" xfId="16038"/>
    <cellStyle name="Normal 9 2 3 2 7" xfId="9793"/>
    <cellStyle name="Normal 9 2 3 3" xfId="638"/>
    <cellStyle name="Normal 9 2 3 3 2" xfId="1942"/>
    <cellStyle name="Normal 9 2 3 3 2 2" xfId="6894"/>
    <cellStyle name="Normal 9 2 3 3 2 2 2" xfId="16047"/>
    <cellStyle name="Normal 9 2 3 3 2 3" xfId="11096"/>
    <cellStyle name="Normal 9 2 3 3 3" xfId="3428"/>
    <cellStyle name="Normal 9 2 3 3 3 2" xfId="6895"/>
    <cellStyle name="Normal 9 2 3 3 3 2 2" xfId="16048"/>
    <cellStyle name="Normal 9 2 3 3 3 3" xfId="12582"/>
    <cellStyle name="Normal 9 2 3 3 4" xfId="1390"/>
    <cellStyle name="Normal 9 2 3 3 4 2" xfId="6896"/>
    <cellStyle name="Normal 9 2 3 3 4 2 2" xfId="16049"/>
    <cellStyle name="Normal 9 2 3 3 4 3" xfId="10544"/>
    <cellStyle name="Normal 9 2 3 3 5" xfId="6893"/>
    <cellStyle name="Normal 9 2 3 3 5 2" xfId="16046"/>
    <cellStyle name="Normal 9 2 3 3 6" xfId="9795"/>
    <cellStyle name="Normal 9 2 3 4" xfId="1939"/>
    <cellStyle name="Normal 9 2 3 4 2" xfId="6897"/>
    <cellStyle name="Normal 9 2 3 4 2 2" xfId="16050"/>
    <cellStyle name="Normal 9 2 3 4 3" xfId="11093"/>
    <cellStyle name="Normal 9 2 3 5" xfId="3425"/>
    <cellStyle name="Normal 9 2 3 5 2" xfId="6898"/>
    <cellStyle name="Normal 9 2 3 5 2 2" xfId="16051"/>
    <cellStyle name="Normal 9 2 3 5 3" xfId="12579"/>
    <cellStyle name="Normal 9 2 3 6" xfId="1387"/>
    <cellStyle name="Normal 9 2 3 6 2" xfId="6899"/>
    <cellStyle name="Normal 9 2 3 6 2 2" xfId="16052"/>
    <cellStyle name="Normal 9 2 3 6 3" xfId="10541"/>
    <cellStyle name="Normal 9 2 3 7" xfId="6884"/>
    <cellStyle name="Normal 9 2 3 7 2" xfId="16037"/>
    <cellStyle name="Normal 9 2 3 8" xfId="9792"/>
    <cellStyle name="Normal 9 2 4" xfId="639"/>
    <cellStyle name="Normal 9 2 4 2" xfId="640"/>
    <cellStyle name="Normal 9 2 4 2 2" xfId="641"/>
    <cellStyle name="Normal 9 2 4 2 2 2" xfId="1945"/>
    <cellStyle name="Normal 9 2 4 2 2 2 2" xfId="6903"/>
    <cellStyle name="Normal 9 2 4 2 2 2 2 2" xfId="16056"/>
    <cellStyle name="Normal 9 2 4 2 2 2 3" xfId="11099"/>
    <cellStyle name="Normal 9 2 4 2 2 3" xfId="3431"/>
    <cellStyle name="Normal 9 2 4 2 2 3 2" xfId="6904"/>
    <cellStyle name="Normal 9 2 4 2 2 3 2 2" xfId="16057"/>
    <cellStyle name="Normal 9 2 4 2 2 3 3" xfId="12585"/>
    <cellStyle name="Normal 9 2 4 2 2 4" xfId="1393"/>
    <cellStyle name="Normal 9 2 4 2 2 4 2" xfId="6905"/>
    <cellStyle name="Normal 9 2 4 2 2 4 2 2" xfId="16058"/>
    <cellStyle name="Normal 9 2 4 2 2 4 3" xfId="10547"/>
    <cellStyle name="Normal 9 2 4 2 2 5" xfId="6902"/>
    <cellStyle name="Normal 9 2 4 2 2 5 2" xfId="16055"/>
    <cellStyle name="Normal 9 2 4 2 2 6" xfId="9798"/>
    <cellStyle name="Normal 9 2 4 2 3" xfId="1944"/>
    <cellStyle name="Normal 9 2 4 2 3 2" xfId="6906"/>
    <cellStyle name="Normal 9 2 4 2 3 2 2" xfId="16059"/>
    <cellStyle name="Normal 9 2 4 2 3 3" xfId="11098"/>
    <cellStyle name="Normal 9 2 4 2 4" xfId="3430"/>
    <cellStyle name="Normal 9 2 4 2 4 2" xfId="6907"/>
    <cellStyle name="Normal 9 2 4 2 4 2 2" xfId="16060"/>
    <cellStyle name="Normal 9 2 4 2 4 3" xfId="12584"/>
    <cellStyle name="Normal 9 2 4 2 5" xfId="1392"/>
    <cellStyle name="Normal 9 2 4 2 5 2" xfId="6908"/>
    <cellStyle name="Normal 9 2 4 2 5 2 2" xfId="16061"/>
    <cellStyle name="Normal 9 2 4 2 5 3" xfId="10546"/>
    <cellStyle name="Normal 9 2 4 2 6" xfId="6901"/>
    <cellStyle name="Normal 9 2 4 2 6 2" xfId="16054"/>
    <cellStyle name="Normal 9 2 4 2 7" xfId="9797"/>
    <cellStyle name="Normal 9 2 4 3" xfId="642"/>
    <cellStyle name="Normal 9 2 4 3 2" xfId="1946"/>
    <cellStyle name="Normal 9 2 4 3 2 2" xfId="6910"/>
    <cellStyle name="Normal 9 2 4 3 2 2 2" xfId="16063"/>
    <cellStyle name="Normal 9 2 4 3 2 3" xfId="11100"/>
    <cellStyle name="Normal 9 2 4 3 3" xfId="3432"/>
    <cellStyle name="Normal 9 2 4 3 3 2" xfId="6911"/>
    <cellStyle name="Normal 9 2 4 3 3 2 2" xfId="16064"/>
    <cellStyle name="Normal 9 2 4 3 3 3" xfId="12586"/>
    <cellStyle name="Normal 9 2 4 3 4" xfId="1394"/>
    <cellStyle name="Normal 9 2 4 3 4 2" xfId="6912"/>
    <cellStyle name="Normal 9 2 4 3 4 2 2" xfId="16065"/>
    <cellStyle name="Normal 9 2 4 3 4 3" xfId="10548"/>
    <cellStyle name="Normal 9 2 4 3 5" xfId="6909"/>
    <cellStyle name="Normal 9 2 4 3 5 2" xfId="16062"/>
    <cellStyle name="Normal 9 2 4 3 6" xfId="9799"/>
    <cellStyle name="Normal 9 2 4 4" xfId="1943"/>
    <cellStyle name="Normal 9 2 4 4 2" xfId="6913"/>
    <cellStyle name="Normal 9 2 4 4 2 2" xfId="16066"/>
    <cellStyle name="Normal 9 2 4 4 3" xfId="11097"/>
    <cellStyle name="Normal 9 2 4 5" xfId="3429"/>
    <cellStyle name="Normal 9 2 4 5 2" xfId="6914"/>
    <cellStyle name="Normal 9 2 4 5 2 2" xfId="16067"/>
    <cellStyle name="Normal 9 2 4 5 3" xfId="12583"/>
    <cellStyle name="Normal 9 2 4 6" xfId="1391"/>
    <cellStyle name="Normal 9 2 4 6 2" xfId="6915"/>
    <cellStyle name="Normal 9 2 4 6 2 2" xfId="16068"/>
    <cellStyle name="Normal 9 2 4 6 3" xfId="10545"/>
    <cellStyle name="Normal 9 2 4 7" xfId="6900"/>
    <cellStyle name="Normal 9 2 4 7 2" xfId="16053"/>
    <cellStyle name="Normal 9 2 4 8" xfId="9796"/>
    <cellStyle name="Normal 9 2 5" xfId="643"/>
    <cellStyle name="Normal 9 2 5 2" xfId="644"/>
    <cellStyle name="Normal 9 2 5 2 2" xfId="1948"/>
    <cellStyle name="Normal 9 2 5 2 2 2" xfId="6918"/>
    <cellStyle name="Normal 9 2 5 2 2 2 2" xfId="16071"/>
    <cellStyle name="Normal 9 2 5 2 2 3" xfId="11102"/>
    <cellStyle name="Normal 9 2 5 2 3" xfId="3434"/>
    <cellStyle name="Normal 9 2 5 2 3 2" xfId="6919"/>
    <cellStyle name="Normal 9 2 5 2 3 2 2" xfId="16072"/>
    <cellStyle name="Normal 9 2 5 2 3 3" xfId="12588"/>
    <cellStyle name="Normal 9 2 5 2 4" xfId="1396"/>
    <cellStyle name="Normal 9 2 5 2 4 2" xfId="6920"/>
    <cellStyle name="Normal 9 2 5 2 4 2 2" xfId="16073"/>
    <cellStyle name="Normal 9 2 5 2 4 3" xfId="10550"/>
    <cellStyle name="Normal 9 2 5 2 5" xfId="6917"/>
    <cellStyle name="Normal 9 2 5 2 5 2" xfId="16070"/>
    <cellStyle name="Normal 9 2 5 2 6" xfId="9801"/>
    <cellStyle name="Normal 9 2 5 3" xfId="1947"/>
    <cellStyle name="Normal 9 2 5 3 2" xfId="6921"/>
    <cellStyle name="Normal 9 2 5 3 2 2" xfId="16074"/>
    <cellStyle name="Normal 9 2 5 3 3" xfId="11101"/>
    <cellStyle name="Normal 9 2 5 4" xfId="3433"/>
    <cellStyle name="Normal 9 2 5 4 2" xfId="6922"/>
    <cellStyle name="Normal 9 2 5 4 2 2" xfId="16075"/>
    <cellStyle name="Normal 9 2 5 4 3" xfId="12587"/>
    <cellStyle name="Normal 9 2 5 5" xfId="1395"/>
    <cellStyle name="Normal 9 2 5 5 2" xfId="6923"/>
    <cellStyle name="Normal 9 2 5 5 2 2" xfId="16076"/>
    <cellStyle name="Normal 9 2 5 5 3" xfId="10549"/>
    <cellStyle name="Normal 9 2 5 6" xfId="6916"/>
    <cellStyle name="Normal 9 2 5 6 2" xfId="16069"/>
    <cellStyle name="Normal 9 2 5 7" xfId="9800"/>
    <cellStyle name="Normal 9 2 6" xfId="645"/>
    <cellStyle name="Normal 9 2 6 2" xfId="1949"/>
    <cellStyle name="Normal 9 2 6 2 2" xfId="6925"/>
    <cellStyle name="Normal 9 2 6 2 2 2" xfId="16078"/>
    <cellStyle name="Normal 9 2 6 2 3" xfId="11103"/>
    <cellStyle name="Normal 9 2 6 3" xfId="3435"/>
    <cellStyle name="Normal 9 2 6 3 2" xfId="6926"/>
    <cellStyle name="Normal 9 2 6 3 2 2" xfId="16079"/>
    <cellStyle name="Normal 9 2 6 3 3" xfId="12589"/>
    <cellStyle name="Normal 9 2 6 4" xfId="1397"/>
    <cellStyle name="Normal 9 2 6 4 2" xfId="6927"/>
    <cellStyle name="Normal 9 2 6 4 2 2" xfId="16080"/>
    <cellStyle name="Normal 9 2 6 4 3" xfId="10551"/>
    <cellStyle name="Normal 9 2 6 5" xfId="6924"/>
    <cellStyle name="Normal 9 2 6 5 2" xfId="16077"/>
    <cellStyle name="Normal 9 2 6 6" xfId="9802"/>
    <cellStyle name="Normal 9 2 7" xfId="646"/>
    <cellStyle name="Normal 9 2 8" xfId="1159"/>
    <cellStyle name="Normal 9 2 8 2" xfId="3893"/>
    <cellStyle name="Normal 9 2 8 2 2" xfId="6929"/>
    <cellStyle name="Normal 9 2 8 2 2 2" xfId="16082"/>
    <cellStyle name="Normal 9 2 8 2 3" xfId="13047"/>
    <cellStyle name="Normal 9 2 8 3" xfId="2199"/>
    <cellStyle name="Normal 9 2 8 3 2" xfId="6930"/>
    <cellStyle name="Normal 9 2 8 3 2 2" xfId="16083"/>
    <cellStyle name="Normal 9 2 8 3 3" xfId="11353"/>
    <cellStyle name="Normal 9 2 8 4" xfId="6928"/>
    <cellStyle name="Normal 9 2 8 4 2" xfId="16081"/>
    <cellStyle name="Normal 9 2 8 5" xfId="10313"/>
    <cellStyle name="Normal 9 2 9" xfId="1926"/>
    <cellStyle name="Normal 9 2 9 2" xfId="6931"/>
    <cellStyle name="Normal 9 2 9 2 2" xfId="16084"/>
    <cellStyle name="Normal 9 2 9 3" xfId="11080"/>
    <cellStyle name="Normal 9 3" xfId="647"/>
    <cellStyle name="Normal 9 3 10" xfId="3223"/>
    <cellStyle name="Normal 9 3 10 2" xfId="6933"/>
    <cellStyle name="Normal 9 3 10 2 2" xfId="16086"/>
    <cellStyle name="Normal 9 3 10 3" xfId="12377"/>
    <cellStyle name="Normal 9 3 11" xfId="1398"/>
    <cellStyle name="Normal 9 3 11 2" xfId="6934"/>
    <cellStyle name="Normal 9 3 11 2 2" xfId="16087"/>
    <cellStyle name="Normal 9 3 11 3" xfId="10552"/>
    <cellStyle name="Normal 9 3 12" xfId="6932"/>
    <cellStyle name="Normal 9 3 12 2" xfId="16085"/>
    <cellStyle name="Normal 9 3 13" xfId="9804"/>
    <cellStyle name="Normal 9 3 2" xfId="648"/>
    <cellStyle name="Normal 9 3 2 10" xfId="6935"/>
    <cellStyle name="Normal 9 3 2 10 2" xfId="16088"/>
    <cellStyle name="Normal 9 3 2 11" xfId="9805"/>
    <cellStyle name="Normal 9 3 2 2" xfId="649"/>
    <cellStyle name="Normal 9 3 2 2 2" xfId="650"/>
    <cellStyle name="Normal 9 3 2 2 2 2" xfId="651"/>
    <cellStyle name="Normal 9 3 2 2 2 2 2" xfId="1954"/>
    <cellStyle name="Normal 9 3 2 2 2 2 2 2" xfId="6939"/>
    <cellStyle name="Normal 9 3 2 2 2 2 2 2 2" xfId="16092"/>
    <cellStyle name="Normal 9 3 2 2 2 2 2 3" xfId="11108"/>
    <cellStyle name="Normal 9 3 2 2 2 2 3" xfId="3439"/>
    <cellStyle name="Normal 9 3 2 2 2 2 3 2" xfId="6940"/>
    <cellStyle name="Normal 9 3 2 2 2 2 3 2 2" xfId="16093"/>
    <cellStyle name="Normal 9 3 2 2 2 2 3 3" xfId="12593"/>
    <cellStyle name="Normal 9 3 2 2 2 2 4" xfId="1402"/>
    <cellStyle name="Normal 9 3 2 2 2 2 4 2" xfId="6941"/>
    <cellStyle name="Normal 9 3 2 2 2 2 4 2 2" xfId="16094"/>
    <cellStyle name="Normal 9 3 2 2 2 2 4 3" xfId="10556"/>
    <cellStyle name="Normal 9 3 2 2 2 2 5" xfId="6938"/>
    <cellStyle name="Normal 9 3 2 2 2 2 5 2" xfId="16091"/>
    <cellStyle name="Normal 9 3 2 2 2 2 6" xfId="9808"/>
    <cellStyle name="Normal 9 3 2 2 2 3" xfId="1953"/>
    <cellStyle name="Normal 9 3 2 2 2 3 2" xfId="6942"/>
    <cellStyle name="Normal 9 3 2 2 2 3 2 2" xfId="16095"/>
    <cellStyle name="Normal 9 3 2 2 2 3 3" xfId="11107"/>
    <cellStyle name="Normal 9 3 2 2 2 4" xfId="3438"/>
    <cellStyle name="Normal 9 3 2 2 2 4 2" xfId="6943"/>
    <cellStyle name="Normal 9 3 2 2 2 4 2 2" xfId="16096"/>
    <cellStyle name="Normal 9 3 2 2 2 4 3" xfId="12592"/>
    <cellStyle name="Normal 9 3 2 2 2 5" xfId="1401"/>
    <cellStyle name="Normal 9 3 2 2 2 5 2" xfId="6944"/>
    <cellStyle name="Normal 9 3 2 2 2 5 2 2" xfId="16097"/>
    <cellStyle name="Normal 9 3 2 2 2 5 3" xfId="10555"/>
    <cellStyle name="Normal 9 3 2 2 2 6" xfId="6937"/>
    <cellStyle name="Normal 9 3 2 2 2 6 2" xfId="16090"/>
    <cellStyle name="Normal 9 3 2 2 2 7" xfId="9807"/>
    <cellStyle name="Normal 9 3 2 2 3" xfId="652"/>
    <cellStyle name="Normal 9 3 2 2 3 2" xfId="1955"/>
    <cellStyle name="Normal 9 3 2 2 3 2 2" xfId="6946"/>
    <cellStyle name="Normal 9 3 2 2 3 2 2 2" xfId="16099"/>
    <cellStyle name="Normal 9 3 2 2 3 2 3" xfId="11109"/>
    <cellStyle name="Normal 9 3 2 2 3 3" xfId="3440"/>
    <cellStyle name="Normal 9 3 2 2 3 3 2" xfId="6947"/>
    <cellStyle name="Normal 9 3 2 2 3 3 2 2" xfId="16100"/>
    <cellStyle name="Normal 9 3 2 2 3 3 3" xfId="12594"/>
    <cellStyle name="Normal 9 3 2 2 3 4" xfId="1403"/>
    <cellStyle name="Normal 9 3 2 2 3 4 2" xfId="6948"/>
    <cellStyle name="Normal 9 3 2 2 3 4 2 2" xfId="16101"/>
    <cellStyle name="Normal 9 3 2 2 3 4 3" xfId="10557"/>
    <cellStyle name="Normal 9 3 2 2 3 5" xfId="6945"/>
    <cellStyle name="Normal 9 3 2 2 3 5 2" xfId="16098"/>
    <cellStyle name="Normal 9 3 2 2 3 6" xfId="9809"/>
    <cellStyle name="Normal 9 3 2 2 4" xfId="1952"/>
    <cellStyle name="Normal 9 3 2 2 4 2" xfId="6949"/>
    <cellStyle name="Normal 9 3 2 2 4 2 2" xfId="16102"/>
    <cellStyle name="Normal 9 3 2 2 4 3" xfId="11106"/>
    <cellStyle name="Normal 9 3 2 2 5" xfId="3437"/>
    <cellStyle name="Normal 9 3 2 2 5 2" xfId="6950"/>
    <cellStyle name="Normal 9 3 2 2 5 2 2" xfId="16103"/>
    <cellStyle name="Normal 9 3 2 2 5 3" xfId="12591"/>
    <cellStyle name="Normal 9 3 2 2 6" xfId="1400"/>
    <cellStyle name="Normal 9 3 2 2 6 2" xfId="6951"/>
    <cellStyle name="Normal 9 3 2 2 6 2 2" xfId="16104"/>
    <cellStyle name="Normal 9 3 2 2 6 3" xfId="10554"/>
    <cellStyle name="Normal 9 3 2 2 7" xfId="6936"/>
    <cellStyle name="Normal 9 3 2 2 7 2" xfId="16089"/>
    <cellStyle name="Normal 9 3 2 2 8" xfId="9806"/>
    <cellStyle name="Normal 9 3 2 3" xfId="653"/>
    <cellStyle name="Normal 9 3 2 3 2" xfId="654"/>
    <cellStyle name="Normal 9 3 2 3 2 2" xfId="655"/>
    <cellStyle name="Normal 9 3 2 3 2 2 2" xfId="1958"/>
    <cellStyle name="Normal 9 3 2 3 2 2 2 2" xfId="6955"/>
    <cellStyle name="Normal 9 3 2 3 2 2 2 2 2" xfId="16108"/>
    <cellStyle name="Normal 9 3 2 3 2 2 2 3" xfId="11112"/>
    <cellStyle name="Normal 9 3 2 3 2 2 3" xfId="3443"/>
    <cellStyle name="Normal 9 3 2 3 2 2 3 2" xfId="6956"/>
    <cellStyle name="Normal 9 3 2 3 2 2 3 2 2" xfId="16109"/>
    <cellStyle name="Normal 9 3 2 3 2 2 3 3" xfId="12597"/>
    <cellStyle name="Normal 9 3 2 3 2 2 4" xfId="1406"/>
    <cellStyle name="Normal 9 3 2 3 2 2 4 2" xfId="6957"/>
    <cellStyle name="Normal 9 3 2 3 2 2 4 2 2" xfId="16110"/>
    <cellStyle name="Normal 9 3 2 3 2 2 4 3" xfId="10560"/>
    <cellStyle name="Normal 9 3 2 3 2 2 5" xfId="6954"/>
    <cellStyle name="Normal 9 3 2 3 2 2 5 2" xfId="16107"/>
    <cellStyle name="Normal 9 3 2 3 2 2 6" xfId="9812"/>
    <cellStyle name="Normal 9 3 2 3 2 3" xfId="1957"/>
    <cellStyle name="Normal 9 3 2 3 2 3 2" xfId="6958"/>
    <cellStyle name="Normal 9 3 2 3 2 3 2 2" xfId="16111"/>
    <cellStyle name="Normal 9 3 2 3 2 3 3" xfId="11111"/>
    <cellStyle name="Normal 9 3 2 3 2 4" xfId="3442"/>
    <cellStyle name="Normal 9 3 2 3 2 4 2" xfId="6959"/>
    <cellStyle name="Normal 9 3 2 3 2 4 2 2" xfId="16112"/>
    <cellStyle name="Normal 9 3 2 3 2 4 3" xfId="12596"/>
    <cellStyle name="Normal 9 3 2 3 2 5" xfId="1405"/>
    <cellStyle name="Normal 9 3 2 3 2 5 2" xfId="6960"/>
    <cellStyle name="Normal 9 3 2 3 2 5 2 2" xfId="16113"/>
    <cellStyle name="Normal 9 3 2 3 2 5 3" xfId="10559"/>
    <cellStyle name="Normal 9 3 2 3 2 6" xfId="6953"/>
    <cellStyle name="Normal 9 3 2 3 2 6 2" xfId="16106"/>
    <cellStyle name="Normal 9 3 2 3 2 7" xfId="9811"/>
    <cellStyle name="Normal 9 3 2 3 3" xfId="656"/>
    <cellStyle name="Normal 9 3 2 3 3 2" xfId="1959"/>
    <cellStyle name="Normal 9 3 2 3 3 2 2" xfId="6962"/>
    <cellStyle name="Normal 9 3 2 3 3 2 2 2" xfId="16115"/>
    <cellStyle name="Normal 9 3 2 3 3 2 3" xfId="11113"/>
    <cellStyle name="Normal 9 3 2 3 3 3" xfId="3444"/>
    <cellStyle name="Normal 9 3 2 3 3 3 2" xfId="6963"/>
    <cellStyle name="Normal 9 3 2 3 3 3 2 2" xfId="16116"/>
    <cellStyle name="Normal 9 3 2 3 3 3 3" xfId="12598"/>
    <cellStyle name="Normal 9 3 2 3 3 4" xfId="1407"/>
    <cellStyle name="Normal 9 3 2 3 3 4 2" xfId="6964"/>
    <cellStyle name="Normal 9 3 2 3 3 4 2 2" xfId="16117"/>
    <cellStyle name="Normal 9 3 2 3 3 4 3" xfId="10561"/>
    <cellStyle name="Normal 9 3 2 3 3 5" xfId="6961"/>
    <cellStyle name="Normal 9 3 2 3 3 5 2" xfId="16114"/>
    <cellStyle name="Normal 9 3 2 3 3 6" xfId="9813"/>
    <cellStyle name="Normal 9 3 2 3 4" xfId="1956"/>
    <cellStyle name="Normal 9 3 2 3 4 2" xfId="6965"/>
    <cellStyle name="Normal 9 3 2 3 4 2 2" xfId="16118"/>
    <cellStyle name="Normal 9 3 2 3 4 3" xfId="11110"/>
    <cellStyle name="Normal 9 3 2 3 5" xfId="3441"/>
    <cellStyle name="Normal 9 3 2 3 5 2" xfId="6966"/>
    <cellStyle name="Normal 9 3 2 3 5 2 2" xfId="16119"/>
    <cellStyle name="Normal 9 3 2 3 5 3" xfId="12595"/>
    <cellStyle name="Normal 9 3 2 3 6" xfId="1404"/>
    <cellStyle name="Normal 9 3 2 3 6 2" xfId="6967"/>
    <cellStyle name="Normal 9 3 2 3 6 2 2" xfId="16120"/>
    <cellStyle name="Normal 9 3 2 3 6 3" xfId="10558"/>
    <cellStyle name="Normal 9 3 2 3 7" xfId="6952"/>
    <cellStyle name="Normal 9 3 2 3 7 2" xfId="16105"/>
    <cellStyle name="Normal 9 3 2 3 8" xfId="9810"/>
    <cellStyle name="Normal 9 3 2 4" xfId="657"/>
    <cellStyle name="Normal 9 3 2 4 2" xfId="658"/>
    <cellStyle name="Normal 9 3 2 4 2 2" xfId="1961"/>
    <cellStyle name="Normal 9 3 2 4 2 2 2" xfId="6970"/>
    <cellStyle name="Normal 9 3 2 4 2 2 2 2" xfId="16123"/>
    <cellStyle name="Normal 9 3 2 4 2 2 3" xfId="11115"/>
    <cellStyle name="Normal 9 3 2 4 2 3" xfId="3446"/>
    <cellStyle name="Normal 9 3 2 4 2 3 2" xfId="6971"/>
    <cellStyle name="Normal 9 3 2 4 2 3 2 2" xfId="16124"/>
    <cellStyle name="Normal 9 3 2 4 2 3 3" xfId="12600"/>
    <cellStyle name="Normal 9 3 2 4 2 4" xfId="1409"/>
    <cellStyle name="Normal 9 3 2 4 2 4 2" xfId="6972"/>
    <cellStyle name="Normal 9 3 2 4 2 4 2 2" xfId="16125"/>
    <cellStyle name="Normal 9 3 2 4 2 4 3" xfId="10563"/>
    <cellStyle name="Normal 9 3 2 4 2 5" xfId="6969"/>
    <cellStyle name="Normal 9 3 2 4 2 5 2" xfId="16122"/>
    <cellStyle name="Normal 9 3 2 4 2 6" xfId="9815"/>
    <cellStyle name="Normal 9 3 2 4 3" xfId="1960"/>
    <cellStyle name="Normal 9 3 2 4 3 2" xfId="6973"/>
    <cellStyle name="Normal 9 3 2 4 3 2 2" xfId="16126"/>
    <cellStyle name="Normal 9 3 2 4 3 3" xfId="11114"/>
    <cellStyle name="Normal 9 3 2 4 4" xfId="3445"/>
    <cellStyle name="Normal 9 3 2 4 4 2" xfId="6974"/>
    <cellStyle name="Normal 9 3 2 4 4 2 2" xfId="16127"/>
    <cellStyle name="Normal 9 3 2 4 4 3" xfId="12599"/>
    <cellStyle name="Normal 9 3 2 4 5" xfId="1408"/>
    <cellStyle name="Normal 9 3 2 4 5 2" xfId="6975"/>
    <cellStyle name="Normal 9 3 2 4 5 2 2" xfId="16128"/>
    <cellStyle name="Normal 9 3 2 4 5 3" xfId="10562"/>
    <cellStyle name="Normal 9 3 2 4 6" xfId="6968"/>
    <cellStyle name="Normal 9 3 2 4 6 2" xfId="16121"/>
    <cellStyle name="Normal 9 3 2 4 7" xfId="9814"/>
    <cellStyle name="Normal 9 3 2 5" xfId="659"/>
    <cellStyle name="Normal 9 3 2 5 2" xfId="1962"/>
    <cellStyle name="Normal 9 3 2 5 2 2" xfId="6977"/>
    <cellStyle name="Normal 9 3 2 5 2 2 2" xfId="16130"/>
    <cellStyle name="Normal 9 3 2 5 2 3" xfId="11116"/>
    <cellStyle name="Normal 9 3 2 5 3" xfId="3447"/>
    <cellStyle name="Normal 9 3 2 5 3 2" xfId="6978"/>
    <cellStyle name="Normal 9 3 2 5 3 2 2" xfId="16131"/>
    <cellStyle name="Normal 9 3 2 5 3 3" xfId="12601"/>
    <cellStyle name="Normal 9 3 2 5 4" xfId="1410"/>
    <cellStyle name="Normal 9 3 2 5 4 2" xfId="6979"/>
    <cellStyle name="Normal 9 3 2 5 4 2 2" xfId="16132"/>
    <cellStyle name="Normal 9 3 2 5 4 3" xfId="10564"/>
    <cellStyle name="Normal 9 3 2 5 5" xfId="6976"/>
    <cellStyle name="Normal 9 3 2 5 5 2" xfId="16129"/>
    <cellStyle name="Normal 9 3 2 5 6" xfId="9816"/>
    <cellStyle name="Normal 9 3 2 6" xfId="660"/>
    <cellStyle name="Normal 9 3 2 7" xfId="1951"/>
    <cellStyle name="Normal 9 3 2 7 2" xfId="6980"/>
    <cellStyle name="Normal 9 3 2 7 2 2" xfId="16133"/>
    <cellStyle name="Normal 9 3 2 7 3" xfId="11105"/>
    <cellStyle name="Normal 9 3 2 8" xfId="3436"/>
    <cellStyle name="Normal 9 3 2 8 2" xfId="6981"/>
    <cellStyle name="Normal 9 3 2 8 2 2" xfId="16134"/>
    <cellStyle name="Normal 9 3 2 8 3" xfId="12590"/>
    <cellStyle name="Normal 9 3 2 9" xfId="1399"/>
    <cellStyle name="Normal 9 3 2 9 2" xfId="6982"/>
    <cellStyle name="Normal 9 3 2 9 2 2" xfId="16135"/>
    <cellStyle name="Normal 9 3 2 9 3" xfId="10553"/>
    <cellStyle name="Normal 9 3 3" xfId="661"/>
    <cellStyle name="Normal 9 3 3 2" xfId="662"/>
    <cellStyle name="Normal 9 3 3 2 2" xfId="663"/>
    <cellStyle name="Normal 9 3 3 2 2 2" xfId="1965"/>
    <cellStyle name="Normal 9 3 3 2 2 2 2" xfId="6986"/>
    <cellStyle name="Normal 9 3 3 2 2 2 2 2" xfId="16139"/>
    <cellStyle name="Normal 9 3 3 2 2 2 3" xfId="11119"/>
    <cellStyle name="Normal 9 3 3 2 2 3" xfId="3450"/>
    <cellStyle name="Normal 9 3 3 2 2 3 2" xfId="6987"/>
    <cellStyle name="Normal 9 3 3 2 2 3 2 2" xfId="16140"/>
    <cellStyle name="Normal 9 3 3 2 2 3 3" xfId="12604"/>
    <cellStyle name="Normal 9 3 3 2 2 4" xfId="1413"/>
    <cellStyle name="Normal 9 3 3 2 2 4 2" xfId="6988"/>
    <cellStyle name="Normal 9 3 3 2 2 4 2 2" xfId="16141"/>
    <cellStyle name="Normal 9 3 3 2 2 4 3" xfId="10567"/>
    <cellStyle name="Normal 9 3 3 2 2 5" xfId="6985"/>
    <cellStyle name="Normal 9 3 3 2 2 5 2" xfId="16138"/>
    <cellStyle name="Normal 9 3 3 2 2 6" xfId="9820"/>
    <cellStyle name="Normal 9 3 3 2 3" xfId="1964"/>
    <cellStyle name="Normal 9 3 3 2 3 2" xfId="6989"/>
    <cellStyle name="Normal 9 3 3 2 3 2 2" xfId="16142"/>
    <cellStyle name="Normal 9 3 3 2 3 3" xfId="11118"/>
    <cellStyle name="Normal 9 3 3 2 4" xfId="3449"/>
    <cellStyle name="Normal 9 3 3 2 4 2" xfId="6990"/>
    <cellStyle name="Normal 9 3 3 2 4 2 2" xfId="16143"/>
    <cellStyle name="Normal 9 3 3 2 4 3" xfId="12603"/>
    <cellStyle name="Normal 9 3 3 2 5" xfId="1412"/>
    <cellStyle name="Normal 9 3 3 2 5 2" xfId="6991"/>
    <cellStyle name="Normal 9 3 3 2 5 2 2" xfId="16144"/>
    <cellStyle name="Normal 9 3 3 2 5 3" xfId="10566"/>
    <cellStyle name="Normal 9 3 3 2 6" xfId="6984"/>
    <cellStyle name="Normal 9 3 3 2 6 2" xfId="16137"/>
    <cellStyle name="Normal 9 3 3 2 7" xfId="9819"/>
    <cellStyle name="Normal 9 3 3 3" xfId="664"/>
    <cellStyle name="Normal 9 3 3 3 2" xfId="1966"/>
    <cellStyle name="Normal 9 3 3 3 2 2" xfId="6993"/>
    <cellStyle name="Normal 9 3 3 3 2 2 2" xfId="16146"/>
    <cellStyle name="Normal 9 3 3 3 2 3" xfId="11120"/>
    <cellStyle name="Normal 9 3 3 3 3" xfId="3451"/>
    <cellStyle name="Normal 9 3 3 3 3 2" xfId="6994"/>
    <cellStyle name="Normal 9 3 3 3 3 2 2" xfId="16147"/>
    <cellStyle name="Normal 9 3 3 3 3 3" xfId="12605"/>
    <cellStyle name="Normal 9 3 3 3 4" xfId="1414"/>
    <cellStyle name="Normal 9 3 3 3 4 2" xfId="6995"/>
    <cellStyle name="Normal 9 3 3 3 4 2 2" xfId="16148"/>
    <cellStyle name="Normal 9 3 3 3 4 3" xfId="10568"/>
    <cellStyle name="Normal 9 3 3 3 5" xfId="6992"/>
    <cellStyle name="Normal 9 3 3 3 5 2" xfId="16145"/>
    <cellStyle name="Normal 9 3 3 3 6" xfId="9821"/>
    <cellStyle name="Normal 9 3 3 4" xfId="1963"/>
    <cellStyle name="Normal 9 3 3 4 2" xfId="6996"/>
    <cellStyle name="Normal 9 3 3 4 2 2" xfId="16149"/>
    <cellStyle name="Normal 9 3 3 4 3" xfId="11117"/>
    <cellStyle name="Normal 9 3 3 5" xfId="3448"/>
    <cellStyle name="Normal 9 3 3 5 2" xfId="6997"/>
    <cellStyle name="Normal 9 3 3 5 2 2" xfId="16150"/>
    <cellStyle name="Normal 9 3 3 5 3" xfId="12602"/>
    <cellStyle name="Normal 9 3 3 6" xfId="1411"/>
    <cellStyle name="Normal 9 3 3 6 2" xfId="6998"/>
    <cellStyle name="Normal 9 3 3 6 2 2" xfId="16151"/>
    <cellStyle name="Normal 9 3 3 6 3" xfId="10565"/>
    <cellStyle name="Normal 9 3 3 7" xfId="6983"/>
    <cellStyle name="Normal 9 3 3 7 2" xfId="16136"/>
    <cellStyle name="Normal 9 3 3 8" xfId="9818"/>
    <cellStyle name="Normal 9 3 4" xfId="665"/>
    <cellStyle name="Normal 9 3 4 2" xfId="666"/>
    <cellStyle name="Normal 9 3 4 2 2" xfId="667"/>
    <cellStyle name="Normal 9 3 4 2 2 2" xfId="1969"/>
    <cellStyle name="Normal 9 3 4 2 2 2 2" xfId="7002"/>
    <cellStyle name="Normal 9 3 4 2 2 2 2 2" xfId="16155"/>
    <cellStyle name="Normal 9 3 4 2 2 2 3" xfId="11123"/>
    <cellStyle name="Normal 9 3 4 2 2 3" xfId="3454"/>
    <cellStyle name="Normal 9 3 4 2 2 3 2" xfId="7003"/>
    <cellStyle name="Normal 9 3 4 2 2 3 2 2" xfId="16156"/>
    <cellStyle name="Normal 9 3 4 2 2 3 3" xfId="12608"/>
    <cellStyle name="Normal 9 3 4 2 2 4" xfId="1417"/>
    <cellStyle name="Normal 9 3 4 2 2 4 2" xfId="7004"/>
    <cellStyle name="Normal 9 3 4 2 2 4 2 2" xfId="16157"/>
    <cellStyle name="Normal 9 3 4 2 2 4 3" xfId="10571"/>
    <cellStyle name="Normal 9 3 4 2 2 5" xfId="7001"/>
    <cellStyle name="Normal 9 3 4 2 2 5 2" xfId="16154"/>
    <cellStyle name="Normal 9 3 4 2 2 6" xfId="9824"/>
    <cellStyle name="Normal 9 3 4 2 3" xfId="1968"/>
    <cellStyle name="Normal 9 3 4 2 3 2" xfId="7005"/>
    <cellStyle name="Normal 9 3 4 2 3 2 2" xfId="16158"/>
    <cellStyle name="Normal 9 3 4 2 3 3" xfId="11122"/>
    <cellStyle name="Normal 9 3 4 2 4" xfId="3453"/>
    <cellStyle name="Normal 9 3 4 2 4 2" xfId="7006"/>
    <cellStyle name="Normal 9 3 4 2 4 2 2" xfId="16159"/>
    <cellStyle name="Normal 9 3 4 2 4 3" xfId="12607"/>
    <cellStyle name="Normal 9 3 4 2 5" xfId="1416"/>
    <cellStyle name="Normal 9 3 4 2 5 2" xfId="7007"/>
    <cellStyle name="Normal 9 3 4 2 5 2 2" xfId="16160"/>
    <cellStyle name="Normal 9 3 4 2 5 3" xfId="10570"/>
    <cellStyle name="Normal 9 3 4 2 6" xfId="7000"/>
    <cellStyle name="Normal 9 3 4 2 6 2" xfId="16153"/>
    <cellStyle name="Normal 9 3 4 2 7" xfId="9823"/>
    <cellStyle name="Normal 9 3 4 3" xfId="668"/>
    <cellStyle name="Normal 9 3 4 3 2" xfId="1970"/>
    <cellStyle name="Normal 9 3 4 3 2 2" xfId="7009"/>
    <cellStyle name="Normal 9 3 4 3 2 2 2" xfId="16162"/>
    <cellStyle name="Normal 9 3 4 3 2 3" xfId="11124"/>
    <cellStyle name="Normal 9 3 4 3 3" xfId="3455"/>
    <cellStyle name="Normal 9 3 4 3 3 2" xfId="7010"/>
    <cellStyle name="Normal 9 3 4 3 3 2 2" xfId="16163"/>
    <cellStyle name="Normal 9 3 4 3 3 3" xfId="12609"/>
    <cellStyle name="Normal 9 3 4 3 4" xfId="1418"/>
    <cellStyle name="Normal 9 3 4 3 4 2" xfId="7011"/>
    <cellStyle name="Normal 9 3 4 3 4 2 2" xfId="16164"/>
    <cellStyle name="Normal 9 3 4 3 4 3" xfId="10572"/>
    <cellStyle name="Normal 9 3 4 3 5" xfId="7008"/>
    <cellStyle name="Normal 9 3 4 3 5 2" xfId="16161"/>
    <cellStyle name="Normal 9 3 4 3 6" xfId="9825"/>
    <cellStyle name="Normal 9 3 4 4" xfId="1967"/>
    <cellStyle name="Normal 9 3 4 4 2" xfId="7012"/>
    <cellStyle name="Normal 9 3 4 4 2 2" xfId="16165"/>
    <cellStyle name="Normal 9 3 4 4 3" xfId="11121"/>
    <cellStyle name="Normal 9 3 4 5" xfId="3452"/>
    <cellStyle name="Normal 9 3 4 5 2" xfId="7013"/>
    <cellStyle name="Normal 9 3 4 5 2 2" xfId="16166"/>
    <cellStyle name="Normal 9 3 4 5 3" xfId="12606"/>
    <cellStyle name="Normal 9 3 4 6" xfId="1415"/>
    <cellStyle name="Normal 9 3 4 6 2" xfId="7014"/>
    <cellStyle name="Normal 9 3 4 6 2 2" xfId="16167"/>
    <cellStyle name="Normal 9 3 4 6 3" xfId="10569"/>
    <cellStyle name="Normal 9 3 4 7" xfId="6999"/>
    <cellStyle name="Normal 9 3 4 7 2" xfId="16152"/>
    <cellStyle name="Normal 9 3 4 8" xfId="9822"/>
    <cellStyle name="Normal 9 3 5" xfId="669"/>
    <cellStyle name="Normal 9 3 5 2" xfId="670"/>
    <cellStyle name="Normal 9 3 5 2 2" xfId="1972"/>
    <cellStyle name="Normal 9 3 5 2 2 2" xfId="7017"/>
    <cellStyle name="Normal 9 3 5 2 2 2 2" xfId="16170"/>
    <cellStyle name="Normal 9 3 5 2 2 3" xfId="11126"/>
    <cellStyle name="Normal 9 3 5 2 3" xfId="3457"/>
    <cellStyle name="Normal 9 3 5 2 3 2" xfId="7018"/>
    <cellStyle name="Normal 9 3 5 2 3 2 2" xfId="16171"/>
    <cellStyle name="Normal 9 3 5 2 3 3" xfId="12611"/>
    <cellStyle name="Normal 9 3 5 2 4" xfId="1420"/>
    <cellStyle name="Normal 9 3 5 2 4 2" xfId="7019"/>
    <cellStyle name="Normal 9 3 5 2 4 2 2" xfId="16172"/>
    <cellStyle name="Normal 9 3 5 2 4 3" xfId="10574"/>
    <cellStyle name="Normal 9 3 5 2 5" xfId="7016"/>
    <cellStyle name="Normal 9 3 5 2 5 2" xfId="16169"/>
    <cellStyle name="Normal 9 3 5 2 6" xfId="9827"/>
    <cellStyle name="Normal 9 3 5 3" xfId="1971"/>
    <cellStyle name="Normal 9 3 5 3 2" xfId="7020"/>
    <cellStyle name="Normal 9 3 5 3 2 2" xfId="16173"/>
    <cellStyle name="Normal 9 3 5 3 3" xfId="11125"/>
    <cellStyle name="Normal 9 3 5 4" xfId="3456"/>
    <cellStyle name="Normal 9 3 5 4 2" xfId="7021"/>
    <cellStyle name="Normal 9 3 5 4 2 2" xfId="16174"/>
    <cellStyle name="Normal 9 3 5 4 3" xfId="12610"/>
    <cellStyle name="Normal 9 3 5 5" xfId="1419"/>
    <cellStyle name="Normal 9 3 5 5 2" xfId="7022"/>
    <cellStyle name="Normal 9 3 5 5 2 2" xfId="16175"/>
    <cellStyle name="Normal 9 3 5 5 3" xfId="10573"/>
    <cellStyle name="Normal 9 3 5 6" xfId="7015"/>
    <cellStyle name="Normal 9 3 5 6 2" xfId="16168"/>
    <cellStyle name="Normal 9 3 5 7" xfId="9826"/>
    <cellStyle name="Normal 9 3 6" xfId="671"/>
    <cellStyle name="Normal 9 3 6 2" xfId="1973"/>
    <cellStyle name="Normal 9 3 6 2 2" xfId="7024"/>
    <cellStyle name="Normal 9 3 6 2 2 2" xfId="16177"/>
    <cellStyle name="Normal 9 3 6 2 3" xfId="11127"/>
    <cellStyle name="Normal 9 3 6 3" xfId="3458"/>
    <cellStyle name="Normal 9 3 6 3 2" xfId="7025"/>
    <cellStyle name="Normal 9 3 6 3 2 2" xfId="16178"/>
    <cellStyle name="Normal 9 3 6 3 3" xfId="12612"/>
    <cellStyle name="Normal 9 3 6 4" xfId="1421"/>
    <cellStyle name="Normal 9 3 6 4 2" xfId="7026"/>
    <cellStyle name="Normal 9 3 6 4 2 2" xfId="16179"/>
    <cellStyle name="Normal 9 3 6 4 3" xfId="10575"/>
    <cellStyle name="Normal 9 3 6 5" xfId="7023"/>
    <cellStyle name="Normal 9 3 6 5 2" xfId="16176"/>
    <cellStyle name="Normal 9 3 6 6" xfId="9828"/>
    <cellStyle name="Normal 9 3 7" xfId="672"/>
    <cellStyle name="Normal 9 3 8" xfId="1160"/>
    <cellStyle name="Normal 9 3 8 2" xfId="3908"/>
    <cellStyle name="Normal 9 3 8 2 2" xfId="7028"/>
    <cellStyle name="Normal 9 3 8 2 2 2" xfId="16181"/>
    <cellStyle name="Normal 9 3 8 2 3" xfId="13062"/>
    <cellStyle name="Normal 9 3 8 3" xfId="2214"/>
    <cellStyle name="Normal 9 3 8 3 2" xfId="7029"/>
    <cellStyle name="Normal 9 3 8 3 2 2" xfId="16182"/>
    <cellStyle name="Normal 9 3 8 3 3" xfId="11368"/>
    <cellStyle name="Normal 9 3 8 4" xfId="7027"/>
    <cellStyle name="Normal 9 3 8 4 2" xfId="16180"/>
    <cellStyle name="Normal 9 3 8 5" xfId="10314"/>
    <cellStyle name="Normal 9 3 9" xfId="1950"/>
    <cellStyle name="Normal 9 3 9 2" xfId="7030"/>
    <cellStyle name="Normal 9 3 9 2 2" xfId="16183"/>
    <cellStyle name="Normal 9 3 9 3" xfId="11104"/>
    <cellStyle name="Normal 9 4" xfId="673"/>
    <cellStyle name="Normal 9 4 10" xfId="7031"/>
    <cellStyle name="Normal 9 4 10 2" xfId="16184"/>
    <cellStyle name="Normal 9 4 11" xfId="9830"/>
    <cellStyle name="Normal 9 4 2" xfId="674"/>
    <cellStyle name="Normal 9 4 2 10" xfId="9831"/>
    <cellStyle name="Normal 9 4 2 2" xfId="675"/>
    <cellStyle name="Normal 9 4 2 2 2" xfId="676"/>
    <cellStyle name="Normal 9 4 2 2 2 2" xfId="677"/>
    <cellStyle name="Normal 9 4 2 2 2 2 2" xfId="1978"/>
    <cellStyle name="Normal 9 4 2 2 2 2 2 2" xfId="7036"/>
    <cellStyle name="Normal 9 4 2 2 2 2 2 2 2" xfId="16189"/>
    <cellStyle name="Normal 9 4 2 2 2 2 2 3" xfId="11132"/>
    <cellStyle name="Normal 9 4 2 2 2 2 3" xfId="3463"/>
    <cellStyle name="Normal 9 4 2 2 2 2 3 2" xfId="7037"/>
    <cellStyle name="Normal 9 4 2 2 2 2 3 2 2" xfId="16190"/>
    <cellStyle name="Normal 9 4 2 2 2 2 3 3" xfId="12617"/>
    <cellStyle name="Normal 9 4 2 2 2 2 4" xfId="1426"/>
    <cellStyle name="Normal 9 4 2 2 2 2 4 2" xfId="7038"/>
    <cellStyle name="Normal 9 4 2 2 2 2 4 2 2" xfId="16191"/>
    <cellStyle name="Normal 9 4 2 2 2 2 4 3" xfId="10580"/>
    <cellStyle name="Normal 9 4 2 2 2 2 5" xfId="7035"/>
    <cellStyle name="Normal 9 4 2 2 2 2 5 2" xfId="16188"/>
    <cellStyle name="Normal 9 4 2 2 2 2 6" xfId="9834"/>
    <cellStyle name="Normal 9 4 2 2 2 3" xfId="1977"/>
    <cellStyle name="Normal 9 4 2 2 2 3 2" xfId="7039"/>
    <cellStyle name="Normal 9 4 2 2 2 3 2 2" xfId="16192"/>
    <cellStyle name="Normal 9 4 2 2 2 3 3" xfId="11131"/>
    <cellStyle name="Normal 9 4 2 2 2 4" xfId="3462"/>
    <cellStyle name="Normal 9 4 2 2 2 4 2" xfId="7040"/>
    <cellStyle name="Normal 9 4 2 2 2 4 2 2" xfId="16193"/>
    <cellStyle name="Normal 9 4 2 2 2 4 3" xfId="12616"/>
    <cellStyle name="Normal 9 4 2 2 2 5" xfId="1425"/>
    <cellStyle name="Normal 9 4 2 2 2 5 2" xfId="7041"/>
    <cellStyle name="Normal 9 4 2 2 2 5 2 2" xfId="16194"/>
    <cellStyle name="Normal 9 4 2 2 2 5 3" xfId="10579"/>
    <cellStyle name="Normal 9 4 2 2 2 6" xfId="7034"/>
    <cellStyle name="Normal 9 4 2 2 2 6 2" xfId="16187"/>
    <cellStyle name="Normal 9 4 2 2 2 7" xfId="9833"/>
    <cellStyle name="Normal 9 4 2 2 3" xfId="678"/>
    <cellStyle name="Normal 9 4 2 2 3 2" xfId="1979"/>
    <cellStyle name="Normal 9 4 2 2 3 2 2" xfId="7043"/>
    <cellStyle name="Normal 9 4 2 2 3 2 2 2" xfId="16196"/>
    <cellStyle name="Normal 9 4 2 2 3 2 3" xfId="11133"/>
    <cellStyle name="Normal 9 4 2 2 3 3" xfId="3464"/>
    <cellStyle name="Normal 9 4 2 2 3 3 2" xfId="7044"/>
    <cellStyle name="Normal 9 4 2 2 3 3 2 2" xfId="16197"/>
    <cellStyle name="Normal 9 4 2 2 3 3 3" xfId="12618"/>
    <cellStyle name="Normal 9 4 2 2 3 4" xfId="1427"/>
    <cellStyle name="Normal 9 4 2 2 3 4 2" xfId="7045"/>
    <cellStyle name="Normal 9 4 2 2 3 4 2 2" xfId="16198"/>
    <cellStyle name="Normal 9 4 2 2 3 4 3" xfId="10581"/>
    <cellStyle name="Normal 9 4 2 2 3 5" xfId="7042"/>
    <cellStyle name="Normal 9 4 2 2 3 5 2" xfId="16195"/>
    <cellStyle name="Normal 9 4 2 2 3 6" xfId="9835"/>
    <cellStyle name="Normal 9 4 2 2 4" xfId="1976"/>
    <cellStyle name="Normal 9 4 2 2 4 2" xfId="7046"/>
    <cellStyle name="Normal 9 4 2 2 4 2 2" xfId="16199"/>
    <cellStyle name="Normal 9 4 2 2 4 3" xfId="11130"/>
    <cellStyle name="Normal 9 4 2 2 5" xfId="3461"/>
    <cellStyle name="Normal 9 4 2 2 5 2" xfId="7047"/>
    <cellStyle name="Normal 9 4 2 2 5 2 2" xfId="16200"/>
    <cellStyle name="Normal 9 4 2 2 5 3" xfId="12615"/>
    <cellStyle name="Normal 9 4 2 2 6" xfId="1424"/>
    <cellStyle name="Normal 9 4 2 2 6 2" xfId="7048"/>
    <cellStyle name="Normal 9 4 2 2 6 2 2" xfId="16201"/>
    <cellStyle name="Normal 9 4 2 2 6 3" xfId="10578"/>
    <cellStyle name="Normal 9 4 2 2 7" xfId="7033"/>
    <cellStyle name="Normal 9 4 2 2 7 2" xfId="16186"/>
    <cellStyle name="Normal 9 4 2 2 8" xfId="9832"/>
    <cellStyle name="Normal 9 4 2 3" xfId="679"/>
    <cellStyle name="Normal 9 4 2 3 2" xfId="680"/>
    <cellStyle name="Normal 9 4 2 3 2 2" xfId="1981"/>
    <cellStyle name="Normal 9 4 2 3 2 2 2" xfId="7051"/>
    <cellStyle name="Normal 9 4 2 3 2 2 2 2" xfId="16204"/>
    <cellStyle name="Normal 9 4 2 3 2 2 3" xfId="11135"/>
    <cellStyle name="Normal 9 4 2 3 2 3" xfId="3466"/>
    <cellStyle name="Normal 9 4 2 3 2 3 2" xfId="7052"/>
    <cellStyle name="Normal 9 4 2 3 2 3 2 2" xfId="16205"/>
    <cellStyle name="Normal 9 4 2 3 2 3 3" xfId="12620"/>
    <cellStyle name="Normal 9 4 2 3 2 4" xfId="1429"/>
    <cellStyle name="Normal 9 4 2 3 2 4 2" xfId="7053"/>
    <cellStyle name="Normal 9 4 2 3 2 4 2 2" xfId="16206"/>
    <cellStyle name="Normal 9 4 2 3 2 4 3" xfId="10583"/>
    <cellStyle name="Normal 9 4 2 3 2 5" xfId="7050"/>
    <cellStyle name="Normal 9 4 2 3 2 5 2" xfId="16203"/>
    <cellStyle name="Normal 9 4 2 3 2 6" xfId="9837"/>
    <cellStyle name="Normal 9 4 2 3 3" xfId="1980"/>
    <cellStyle name="Normal 9 4 2 3 3 2" xfId="7054"/>
    <cellStyle name="Normal 9 4 2 3 3 2 2" xfId="16207"/>
    <cellStyle name="Normal 9 4 2 3 3 3" xfId="11134"/>
    <cellStyle name="Normal 9 4 2 3 4" xfId="3465"/>
    <cellStyle name="Normal 9 4 2 3 4 2" xfId="7055"/>
    <cellStyle name="Normal 9 4 2 3 4 2 2" xfId="16208"/>
    <cellStyle name="Normal 9 4 2 3 4 3" xfId="12619"/>
    <cellStyle name="Normal 9 4 2 3 5" xfId="1428"/>
    <cellStyle name="Normal 9 4 2 3 5 2" xfId="7056"/>
    <cellStyle name="Normal 9 4 2 3 5 2 2" xfId="16209"/>
    <cellStyle name="Normal 9 4 2 3 5 3" xfId="10582"/>
    <cellStyle name="Normal 9 4 2 3 6" xfId="7049"/>
    <cellStyle name="Normal 9 4 2 3 6 2" xfId="16202"/>
    <cellStyle name="Normal 9 4 2 3 7" xfId="9836"/>
    <cellStyle name="Normal 9 4 2 4" xfId="681"/>
    <cellStyle name="Normal 9 4 2 4 2" xfId="1982"/>
    <cellStyle name="Normal 9 4 2 4 2 2" xfId="7058"/>
    <cellStyle name="Normal 9 4 2 4 2 2 2" xfId="16211"/>
    <cellStyle name="Normal 9 4 2 4 2 3" xfId="11136"/>
    <cellStyle name="Normal 9 4 2 4 3" xfId="3467"/>
    <cellStyle name="Normal 9 4 2 4 3 2" xfId="7059"/>
    <cellStyle name="Normal 9 4 2 4 3 2 2" xfId="16212"/>
    <cellStyle name="Normal 9 4 2 4 3 3" xfId="12621"/>
    <cellStyle name="Normal 9 4 2 4 4" xfId="1430"/>
    <cellStyle name="Normal 9 4 2 4 4 2" xfId="7060"/>
    <cellStyle name="Normal 9 4 2 4 4 2 2" xfId="16213"/>
    <cellStyle name="Normal 9 4 2 4 4 3" xfId="10584"/>
    <cellStyle name="Normal 9 4 2 4 5" xfId="7057"/>
    <cellStyle name="Normal 9 4 2 4 5 2" xfId="16210"/>
    <cellStyle name="Normal 9 4 2 4 6" xfId="9838"/>
    <cellStyle name="Normal 9 4 2 5" xfId="682"/>
    <cellStyle name="Normal 9 4 2 6" xfId="1975"/>
    <cellStyle name="Normal 9 4 2 6 2" xfId="7061"/>
    <cellStyle name="Normal 9 4 2 6 2 2" xfId="16214"/>
    <cellStyle name="Normal 9 4 2 6 3" xfId="11129"/>
    <cellStyle name="Normal 9 4 2 7" xfId="3460"/>
    <cellStyle name="Normal 9 4 2 7 2" xfId="7062"/>
    <cellStyle name="Normal 9 4 2 7 2 2" xfId="16215"/>
    <cellStyle name="Normal 9 4 2 7 3" xfId="12614"/>
    <cellStyle name="Normal 9 4 2 8" xfId="1423"/>
    <cellStyle name="Normal 9 4 2 8 2" xfId="7063"/>
    <cellStyle name="Normal 9 4 2 8 2 2" xfId="16216"/>
    <cellStyle name="Normal 9 4 2 8 3" xfId="10577"/>
    <cellStyle name="Normal 9 4 2 9" xfId="7032"/>
    <cellStyle name="Normal 9 4 2 9 2" xfId="16185"/>
    <cellStyle name="Normal 9 4 3" xfId="683"/>
    <cellStyle name="Normal 9 4 3 2" xfId="684"/>
    <cellStyle name="Normal 9 4 3 2 2" xfId="685"/>
    <cellStyle name="Normal 9 4 3 2 2 2" xfId="1985"/>
    <cellStyle name="Normal 9 4 3 2 2 2 2" xfId="7067"/>
    <cellStyle name="Normal 9 4 3 2 2 2 2 2" xfId="16220"/>
    <cellStyle name="Normal 9 4 3 2 2 2 3" xfId="11139"/>
    <cellStyle name="Normal 9 4 3 2 2 3" xfId="3470"/>
    <cellStyle name="Normal 9 4 3 2 2 3 2" xfId="7068"/>
    <cellStyle name="Normal 9 4 3 2 2 3 2 2" xfId="16221"/>
    <cellStyle name="Normal 9 4 3 2 2 3 3" xfId="12624"/>
    <cellStyle name="Normal 9 4 3 2 2 4" xfId="1433"/>
    <cellStyle name="Normal 9 4 3 2 2 4 2" xfId="7069"/>
    <cellStyle name="Normal 9 4 3 2 2 4 2 2" xfId="16222"/>
    <cellStyle name="Normal 9 4 3 2 2 4 3" xfId="10587"/>
    <cellStyle name="Normal 9 4 3 2 2 5" xfId="7066"/>
    <cellStyle name="Normal 9 4 3 2 2 5 2" xfId="16219"/>
    <cellStyle name="Normal 9 4 3 2 2 6" xfId="9842"/>
    <cellStyle name="Normal 9 4 3 2 3" xfId="1984"/>
    <cellStyle name="Normal 9 4 3 2 3 2" xfId="7070"/>
    <cellStyle name="Normal 9 4 3 2 3 2 2" xfId="16223"/>
    <cellStyle name="Normal 9 4 3 2 3 3" xfId="11138"/>
    <cellStyle name="Normal 9 4 3 2 4" xfId="3469"/>
    <cellStyle name="Normal 9 4 3 2 4 2" xfId="7071"/>
    <cellStyle name="Normal 9 4 3 2 4 2 2" xfId="16224"/>
    <cellStyle name="Normal 9 4 3 2 4 3" xfId="12623"/>
    <cellStyle name="Normal 9 4 3 2 5" xfId="1432"/>
    <cellStyle name="Normal 9 4 3 2 5 2" xfId="7072"/>
    <cellStyle name="Normal 9 4 3 2 5 2 2" xfId="16225"/>
    <cellStyle name="Normal 9 4 3 2 5 3" xfId="10586"/>
    <cellStyle name="Normal 9 4 3 2 6" xfId="7065"/>
    <cellStyle name="Normal 9 4 3 2 6 2" xfId="16218"/>
    <cellStyle name="Normal 9 4 3 2 7" xfId="9841"/>
    <cellStyle name="Normal 9 4 3 3" xfId="686"/>
    <cellStyle name="Normal 9 4 3 3 2" xfId="1986"/>
    <cellStyle name="Normal 9 4 3 3 2 2" xfId="7074"/>
    <cellStyle name="Normal 9 4 3 3 2 2 2" xfId="16227"/>
    <cellStyle name="Normal 9 4 3 3 2 3" xfId="11140"/>
    <cellStyle name="Normal 9 4 3 3 3" xfId="3471"/>
    <cellStyle name="Normal 9 4 3 3 3 2" xfId="7075"/>
    <cellStyle name="Normal 9 4 3 3 3 2 2" xfId="16228"/>
    <cellStyle name="Normal 9 4 3 3 3 3" xfId="12625"/>
    <cellStyle name="Normal 9 4 3 3 4" xfId="1434"/>
    <cellStyle name="Normal 9 4 3 3 4 2" xfId="7076"/>
    <cellStyle name="Normal 9 4 3 3 4 2 2" xfId="16229"/>
    <cellStyle name="Normal 9 4 3 3 4 3" xfId="10588"/>
    <cellStyle name="Normal 9 4 3 3 5" xfId="7073"/>
    <cellStyle name="Normal 9 4 3 3 5 2" xfId="16226"/>
    <cellStyle name="Normal 9 4 3 3 6" xfId="9843"/>
    <cellStyle name="Normal 9 4 3 4" xfId="1983"/>
    <cellStyle name="Normal 9 4 3 4 2" xfId="7077"/>
    <cellStyle name="Normal 9 4 3 4 2 2" xfId="16230"/>
    <cellStyle name="Normal 9 4 3 4 3" xfId="11137"/>
    <cellStyle name="Normal 9 4 3 5" xfId="3468"/>
    <cellStyle name="Normal 9 4 3 5 2" xfId="7078"/>
    <cellStyle name="Normal 9 4 3 5 2 2" xfId="16231"/>
    <cellStyle name="Normal 9 4 3 5 3" xfId="12622"/>
    <cellStyle name="Normal 9 4 3 6" xfId="1431"/>
    <cellStyle name="Normal 9 4 3 6 2" xfId="7079"/>
    <cellStyle name="Normal 9 4 3 6 2 2" xfId="16232"/>
    <cellStyle name="Normal 9 4 3 6 3" xfId="10585"/>
    <cellStyle name="Normal 9 4 3 7" xfId="7064"/>
    <cellStyle name="Normal 9 4 3 7 2" xfId="16217"/>
    <cellStyle name="Normal 9 4 3 8" xfId="9840"/>
    <cellStyle name="Normal 9 4 4" xfId="687"/>
    <cellStyle name="Normal 9 4 4 2" xfId="688"/>
    <cellStyle name="Normal 9 4 4 2 2" xfId="1988"/>
    <cellStyle name="Normal 9 4 4 2 2 2" xfId="7082"/>
    <cellStyle name="Normal 9 4 4 2 2 2 2" xfId="16235"/>
    <cellStyle name="Normal 9 4 4 2 2 3" xfId="11142"/>
    <cellStyle name="Normal 9 4 4 2 3" xfId="3473"/>
    <cellStyle name="Normal 9 4 4 2 3 2" xfId="7083"/>
    <cellStyle name="Normal 9 4 4 2 3 2 2" xfId="16236"/>
    <cellStyle name="Normal 9 4 4 2 3 3" xfId="12627"/>
    <cellStyle name="Normal 9 4 4 2 4" xfId="1436"/>
    <cellStyle name="Normal 9 4 4 2 4 2" xfId="7084"/>
    <cellStyle name="Normal 9 4 4 2 4 2 2" xfId="16237"/>
    <cellStyle name="Normal 9 4 4 2 4 3" xfId="10590"/>
    <cellStyle name="Normal 9 4 4 2 5" xfId="7081"/>
    <cellStyle name="Normal 9 4 4 2 5 2" xfId="16234"/>
    <cellStyle name="Normal 9 4 4 2 6" xfId="9845"/>
    <cellStyle name="Normal 9 4 4 3" xfId="1987"/>
    <cellStyle name="Normal 9 4 4 3 2" xfId="7085"/>
    <cellStyle name="Normal 9 4 4 3 2 2" xfId="16238"/>
    <cellStyle name="Normal 9 4 4 3 3" xfId="11141"/>
    <cellStyle name="Normal 9 4 4 4" xfId="3472"/>
    <cellStyle name="Normal 9 4 4 4 2" xfId="7086"/>
    <cellStyle name="Normal 9 4 4 4 2 2" xfId="16239"/>
    <cellStyle name="Normal 9 4 4 4 3" xfId="12626"/>
    <cellStyle name="Normal 9 4 4 5" xfId="1435"/>
    <cellStyle name="Normal 9 4 4 5 2" xfId="7087"/>
    <cellStyle name="Normal 9 4 4 5 2 2" xfId="16240"/>
    <cellStyle name="Normal 9 4 4 5 3" xfId="10589"/>
    <cellStyle name="Normal 9 4 4 6" xfId="7080"/>
    <cellStyle name="Normal 9 4 4 6 2" xfId="16233"/>
    <cellStyle name="Normal 9 4 4 7" xfId="9844"/>
    <cellStyle name="Normal 9 4 5" xfId="689"/>
    <cellStyle name="Normal 9 4 5 2" xfId="1989"/>
    <cellStyle name="Normal 9 4 5 2 2" xfId="7089"/>
    <cellStyle name="Normal 9 4 5 2 2 2" xfId="16242"/>
    <cellStyle name="Normal 9 4 5 2 3" xfId="11143"/>
    <cellStyle name="Normal 9 4 5 3" xfId="3474"/>
    <cellStyle name="Normal 9 4 5 3 2" xfId="7090"/>
    <cellStyle name="Normal 9 4 5 3 2 2" xfId="16243"/>
    <cellStyle name="Normal 9 4 5 3 3" xfId="12628"/>
    <cellStyle name="Normal 9 4 5 4" xfId="1437"/>
    <cellStyle name="Normal 9 4 5 4 2" xfId="7091"/>
    <cellStyle name="Normal 9 4 5 4 2 2" xfId="16244"/>
    <cellStyle name="Normal 9 4 5 4 3" xfId="10591"/>
    <cellStyle name="Normal 9 4 5 5" xfId="7088"/>
    <cellStyle name="Normal 9 4 5 5 2" xfId="16241"/>
    <cellStyle name="Normal 9 4 5 6" xfId="9846"/>
    <cellStyle name="Normal 9 4 6" xfId="690"/>
    <cellStyle name="Normal 9 4 7" xfId="1974"/>
    <cellStyle name="Normal 9 4 7 2" xfId="7092"/>
    <cellStyle name="Normal 9 4 7 2 2" xfId="16245"/>
    <cellStyle name="Normal 9 4 7 3" xfId="11128"/>
    <cellStyle name="Normal 9 4 8" xfId="3459"/>
    <cellStyle name="Normal 9 4 8 2" xfId="7093"/>
    <cellStyle name="Normal 9 4 8 2 2" xfId="16246"/>
    <cellStyle name="Normal 9 4 8 3" xfId="12613"/>
    <cellStyle name="Normal 9 4 9" xfId="1422"/>
    <cellStyle name="Normal 9 4 9 2" xfId="7094"/>
    <cellStyle name="Normal 9 4 9 2 2" xfId="16247"/>
    <cellStyle name="Normal 9 4 9 3" xfId="10576"/>
    <cellStyle name="Normal 9 5" xfId="691"/>
    <cellStyle name="Normal 9 5 10" xfId="7095"/>
    <cellStyle name="Normal 9 5 10 2" xfId="16248"/>
    <cellStyle name="Normal 9 5 11" xfId="9848"/>
    <cellStyle name="Normal 9 5 2" xfId="692"/>
    <cellStyle name="Normal 9 5 2 2" xfId="693"/>
    <cellStyle name="Normal 9 5 2 2 2" xfId="694"/>
    <cellStyle name="Normal 9 5 2 2 2 2" xfId="1993"/>
    <cellStyle name="Normal 9 5 2 2 2 2 2" xfId="7099"/>
    <cellStyle name="Normal 9 5 2 2 2 2 2 2" xfId="16252"/>
    <cellStyle name="Normal 9 5 2 2 2 2 3" xfId="11147"/>
    <cellStyle name="Normal 9 5 2 2 2 3" xfId="3478"/>
    <cellStyle name="Normal 9 5 2 2 2 3 2" xfId="7100"/>
    <cellStyle name="Normal 9 5 2 2 2 3 2 2" xfId="16253"/>
    <cellStyle name="Normal 9 5 2 2 2 3 3" xfId="12632"/>
    <cellStyle name="Normal 9 5 2 2 2 4" xfId="1441"/>
    <cellStyle name="Normal 9 5 2 2 2 4 2" xfId="7101"/>
    <cellStyle name="Normal 9 5 2 2 2 4 2 2" xfId="16254"/>
    <cellStyle name="Normal 9 5 2 2 2 4 3" xfId="10595"/>
    <cellStyle name="Normal 9 5 2 2 2 5" xfId="7098"/>
    <cellStyle name="Normal 9 5 2 2 2 5 2" xfId="16251"/>
    <cellStyle name="Normal 9 5 2 2 2 6" xfId="9851"/>
    <cellStyle name="Normal 9 5 2 2 3" xfId="1992"/>
    <cellStyle name="Normal 9 5 2 2 3 2" xfId="7102"/>
    <cellStyle name="Normal 9 5 2 2 3 2 2" xfId="16255"/>
    <cellStyle name="Normal 9 5 2 2 3 3" xfId="11146"/>
    <cellStyle name="Normal 9 5 2 2 4" xfId="3477"/>
    <cellStyle name="Normal 9 5 2 2 4 2" xfId="7103"/>
    <cellStyle name="Normal 9 5 2 2 4 2 2" xfId="16256"/>
    <cellStyle name="Normal 9 5 2 2 4 3" xfId="12631"/>
    <cellStyle name="Normal 9 5 2 2 5" xfId="1440"/>
    <cellStyle name="Normal 9 5 2 2 5 2" xfId="7104"/>
    <cellStyle name="Normal 9 5 2 2 5 2 2" xfId="16257"/>
    <cellStyle name="Normal 9 5 2 2 5 3" xfId="10594"/>
    <cellStyle name="Normal 9 5 2 2 6" xfId="7097"/>
    <cellStyle name="Normal 9 5 2 2 6 2" xfId="16250"/>
    <cellStyle name="Normal 9 5 2 2 7" xfId="9850"/>
    <cellStyle name="Normal 9 5 2 3" xfId="695"/>
    <cellStyle name="Normal 9 5 2 3 2" xfId="1994"/>
    <cellStyle name="Normal 9 5 2 3 2 2" xfId="7106"/>
    <cellStyle name="Normal 9 5 2 3 2 2 2" xfId="16259"/>
    <cellStyle name="Normal 9 5 2 3 2 3" xfId="11148"/>
    <cellStyle name="Normal 9 5 2 3 3" xfId="3479"/>
    <cellStyle name="Normal 9 5 2 3 3 2" xfId="7107"/>
    <cellStyle name="Normal 9 5 2 3 3 2 2" xfId="16260"/>
    <cellStyle name="Normal 9 5 2 3 3 3" xfId="12633"/>
    <cellStyle name="Normal 9 5 2 3 4" xfId="1442"/>
    <cellStyle name="Normal 9 5 2 3 4 2" xfId="7108"/>
    <cellStyle name="Normal 9 5 2 3 4 2 2" xfId="16261"/>
    <cellStyle name="Normal 9 5 2 3 4 3" xfId="10596"/>
    <cellStyle name="Normal 9 5 2 3 5" xfId="7105"/>
    <cellStyle name="Normal 9 5 2 3 5 2" xfId="16258"/>
    <cellStyle name="Normal 9 5 2 3 6" xfId="9852"/>
    <cellStyle name="Normal 9 5 2 4" xfId="1991"/>
    <cellStyle name="Normal 9 5 2 4 2" xfId="7109"/>
    <cellStyle name="Normal 9 5 2 4 2 2" xfId="16262"/>
    <cellStyle name="Normal 9 5 2 4 3" xfId="11145"/>
    <cellStyle name="Normal 9 5 2 5" xfId="3476"/>
    <cellStyle name="Normal 9 5 2 5 2" xfId="7110"/>
    <cellStyle name="Normal 9 5 2 5 2 2" xfId="16263"/>
    <cellStyle name="Normal 9 5 2 5 3" xfId="12630"/>
    <cellStyle name="Normal 9 5 2 6" xfId="1439"/>
    <cellStyle name="Normal 9 5 2 6 2" xfId="7111"/>
    <cellStyle name="Normal 9 5 2 6 2 2" xfId="16264"/>
    <cellStyle name="Normal 9 5 2 6 3" xfId="10593"/>
    <cellStyle name="Normal 9 5 2 7" xfId="7096"/>
    <cellStyle name="Normal 9 5 2 7 2" xfId="16249"/>
    <cellStyle name="Normal 9 5 2 8" xfId="9849"/>
    <cellStyle name="Normal 9 5 3" xfId="696"/>
    <cellStyle name="Normal 9 5 3 2" xfId="697"/>
    <cellStyle name="Normal 9 5 3 2 2" xfId="698"/>
    <cellStyle name="Normal 9 5 3 2 2 2" xfId="1997"/>
    <cellStyle name="Normal 9 5 3 2 2 2 2" xfId="7115"/>
    <cellStyle name="Normal 9 5 3 2 2 2 2 2" xfId="16268"/>
    <cellStyle name="Normal 9 5 3 2 2 2 3" xfId="11151"/>
    <cellStyle name="Normal 9 5 3 2 2 3" xfId="3482"/>
    <cellStyle name="Normal 9 5 3 2 2 3 2" xfId="7116"/>
    <cellStyle name="Normal 9 5 3 2 2 3 2 2" xfId="16269"/>
    <cellStyle name="Normal 9 5 3 2 2 3 3" xfId="12636"/>
    <cellStyle name="Normal 9 5 3 2 2 4" xfId="1445"/>
    <cellStyle name="Normal 9 5 3 2 2 4 2" xfId="7117"/>
    <cellStyle name="Normal 9 5 3 2 2 4 2 2" xfId="16270"/>
    <cellStyle name="Normal 9 5 3 2 2 4 3" xfId="10599"/>
    <cellStyle name="Normal 9 5 3 2 2 5" xfId="7114"/>
    <cellStyle name="Normal 9 5 3 2 2 5 2" xfId="16267"/>
    <cellStyle name="Normal 9 5 3 2 2 6" xfId="9855"/>
    <cellStyle name="Normal 9 5 3 2 3" xfId="1996"/>
    <cellStyle name="Normal 9 5 3 2 3 2" xfId="7118"/>
    <cellStyle name="Normal 9 5 3 2 3 2 2" xfId="16271"/>
    <cellStyle name="Normal 9 5 3 2 3 3" xfId="11150"/>
    <cellStyle name="Normal 9 5 3 2 4" xfId="3481"/>
    <cellStyle name="Normal 9 5 3 2 4 2" xfId="7119"/>
    <cellStyle name="Normal 9 5 3 2 4 2 2" xfId="16272"/>
    <cellStyle name="Normal 9 5 3 2 4 3" xfId="12635"/>
    <cellStyle name="Normal 9 5 3 2 5" xfId="1444"/>
    <cellStyle name="Normal 9 5 3 2 5 2" xfId="7120"/>
    <cellStyle name="Normal 9 5 3 2 5 2 2" xfId="16273"/>
    <cellStyle name="Normal 9 5 3 2 5 3" xfId="10598"/>
    <cellStyle name="Normal 9 5 3 2 6" xfId="7113"/>
    <cellStyle name="Normal 9 5 3 2 6 2" xfId="16266"/>
    <cellStyle name="Normal 9 5 3 2 7" xfId="9854"/>
    <cellStyle name="Normal 9 5 3 3" xfId="699"/>
    <cellStyle name="Normal 9 5 3 3 2" xfId="1998"/>
    <cellStyle name="Normal 9 5 3 3 2 2" xfId="7122"/>
    <cellStyle name="Normal 9 5 3 3 2 2 2" xfId="16275"/>
    <cellStyle name="Normal 9 5 3 3 2 3" xfId="11152"/>
    <cellStyle name="Normal 9 5 3 3 3" xfId="3483"/>
    <cellStyle name="Normal 9 5 3 3 3 2" xfId="7123"/>
    <cellStyle name="Normal 9 5 3 3 3 2 2" xfId="16276"/>
    <cellStyle name="Normal 9 5 3 3 3 3" xfId="12637"/>
    <cellStyle name="Normal 9 5 3 3 4" xfId="1446"/>
    <cellStyle name="Normal 9 5 3 3 4 2" xfId="7124"/>
    <cellStyle name="Normal 9 5 3 3 4 2 2" xfId="16277"/>
    <cellStyle name="Normal 9 5 3 3 4 3" xfId="10600"/>
    <cellStyle name="Normal 9 5 3 3 5" xfId="7121"/>
    <cellStyle name="Normal 9 5 3 3 5 2" xfId="16274"/>
    <cellStyle name="Normal 9 5 3 3 6" xfId="9856"/>
    <cellStyle name="Normal 9 5 3 4" xfId="1995"/>
    <cellStyle name="Normal 9 5 3 4 2" xfId="7125"/>
    <cellStyle name="Normal 9 5 3 4 2 2" xfId="16278"/>
    <cellStyle name="Normal 9 5 3 4 3" xfId="11149"/>
    <cellStyle name="Normal 9 5 3 5" xfId="3480"/>
    <cellStyle name="Normal 9 5 3 5 2" xfId="7126"/>
    <cellStyle name="Normal 9 5 3 5 2 2" xfId="16279"/>
    <cellStyle name="Normal 9 5 3 5 3" xfId="12634"/>
    <cellStyle name="Normal 9 5 3 6" xfId="1443"/>
    <cellStyle name="Normal 9 5 3 6 2" xfId="7127"/>
    <cellStyle name="Normal 9 5 3 6 2 2" xfId="16280"/>
    <cellStyle name="Normal 9 5 3 6 3" xfId="10597"/>
    <cellStyle name="Normal 9 5 3 7" xfId="7112"/>
    <cellStyle name="Normal 9 5 3 7 2" xfId="16265"/>
    <cellStyle name="Normal 9 5 3 8" xfId="9853"/>
    <cellStyle name="Normal 9 5 4" xfId="700"/>
    <cellStyle name="Normal 9 5 4 2" xfId="701"/>
    <cellStyle name="Normal 9 5 4 2 2" xfId="2000"/>
    <cellStyle name="Normal 9 5 4 2 2 2" xfId="7130"/>
    <cellStyle name="Normal 9 5 4 2 2 2 2" xfId="16283"/>
    <cellStyle name="Normal 9 5 4 2 2 3" xfId="11154"/>
    <cellStyle name="Normal 9 5 4 2 3" xfId="3485"/>
    <cellStyle name="Normal 9 5 4 2 3 2" xfId="7131"/>
    <cellStyle name="Normal 9 5 4 2 3 2 2" xfId="16284"/>
    <cellStyle name="Normal 9 5 4 2 3 3" xfId="12639"/>
    <cellStyle name="Normal 9 5 4 2 4" xfId="1448"/>
    <cellStyle name="Normal 9 5 4 2 4 2" xfId="7132"/>
    <cellStyle name="Normal 9 5 4 2 4 2 2" xfId="16285"/>
    <cellStyle name="Normal 9 5 4 2 4 3" xfId="10602"/>
    <cellStyle name="Normal 9 5 4 2 5" xfId="7129"/>
    <cellStyle name="Normal 9 5 4 2 5 2" xfId="16282"/>
    <cellStyle name="Normal 9 5 4 2 6" xfId="9858"/>
    <cellStyle name="Normal 9 5 4 3" xfId="1999"/>
    <cellStyle name="Normal 9 5 4 3 2" xfId="7133"/>
    <cellStyle name="Normal 9 5 4 3 2 2" xfId="16286"/>
    <cellStyle name="Normal 9 5 4 3 3" xfId="11153"/>
    <cellStyle name="Normal 9 5 4 4" xfId="3484"/>
    <cellStyle name="Normal 9 5 4 4 2" xfId="7134"/>
    <cellStyle name="Normal 9 5 4 4 2 2" xfId="16287"/>
    <cellStyle name="Normal 9 5 4 4 3" xfId="12638"/>
    <cellStyle name="Normal 9 5 4 5" xfId="1447"/>
    <cellStyle name="Normal 9 5 4 5 2" xfId="7135"/>
    <cellStyle name="Normal 9 5 4 5 2 2" xfId="16288"/>
    <cellStyle name="Normal 9 5 4 5 3" xfId="10601"/>
    <cellStyle name="Normal 9 5 4 6" xfId="7128"/>
    <cellStyle name="Normal 9 5 4 6 2" xfId="16281"/>
    <cellStyle name="Normal 9 5 4 7" xfId="9857"/>
    <cellStyle name="Normal 9 5 5" xfId="702"/>
    <cellStyle name="Normal 9 5 5 2" xfId="2001"/>
    <cellStyle name="Normal 9 5 5 2 2" xfId="7137"/>
    <cellStyle name="Normal 9 5 5 2 2 2" xfId="16290"/>
    <cellStyle name="Normal 9 5 5 2 3" xfId="11155"/>
    <cellStyle name="Normal 9 5 5 3" xfId="3486"/>
    <cellStyle name="Normal 9 5 5 3 2" xfId="7138"/>
    <cellStyle name="Normal 9 5 5 3 2 2" xfId="16291"/>
    <cellStyle name="Normal 9 5 5 3 3" xfId="12640"/>
    <cellStyle name="Normal 9 5 5 4" xfId="1449"/>
    <cellStyle name="Normal 9 5 5 4 2" xfId="7139"/>
    <cellStyle name="Normal 9 5 5 4 2 2" xfId="16292"/>
    <cellStyle name="Normal 9 5 5 4 3" xfId="10603"/>
    <cellStyle name="Normal 9 5 5 5" xfId="7136"/>
    <cellStyle name="Normal 9 5 5 5 2" xfId="16289"/>
    <cellStyle name="Normal 9 5 5 6" xfId="9859"/>
    <cellStyle name="Normal 9 5 6" xfId="703"/>
    <cellStyle name="Normal 9 5 7" xfId="1990"/>
    <cellStyle name="Normal 9 5 7 2" xfId="7140"/>
    <cellStyle name="Normal 9 5 7 2 2" xfId="16293"/>
    <cellStyle name="Normal 9 5 7 3" xfId="11144"/>
    <cellStyle name="Normal 9 5 8" xfId="3475"/>
    <cellStyle name="Normal 9 5 8 2" xfId="7141"/>
    <cellStyle name="Normal 9 5 8 2 2" xfId="16294"/>
    <cellStyle name="Normal 9 5 8 3" xfId="12629"/>
    <cellStyle name="Normal 9 5 9" xfId="1438"/>
    <cellStyle name="Normal 9 5 9 2" xfId="7142"/>
    <cellStyle name="Normal 9 5 9 2 2" xfId="16295"/>
    <cellStyle name="Normal 9 5 9 3" xfId="10592"/>
    <cellStyle name="Normal 9 6" xfId="704"/>
    <cellStyle name="Normal 9 6 10" xfId="9861"/>
    <cellStyle name="Normal 9 6 2" xfId="705"/>
    <cellStyle name="Normal 9 6 2 2" xfId="706"/>
    <cellStyle name="Normal 9 6 2 2 2" xfId="707"/>
    <cellStyle name="Normal 9 6 2 2 2 2" xfId="2005"/>
    <cellStyle name="Normal 9 6 2 2 2 2 2" xfId="7147"/>
    <cellStyle name="Normal 9 6 2 2 2 2 2 2" xfId="16300"/>
    <cellStyle name="Normal 9 6 2 2 2 2 3" xfId="11159"/>
    <cellStyle name="Normal 9 6 2 2 2 3" xfId="3490"/>
    <cellStyle name="Normal 9 6 2 2 2 3 2" xfId="7148"/>
    <cellStyle name="Normal 9 6 2 2 2 3 2 2" xfId="16301"/>
    <cellStyle name="Normal 9 6 2 2 2 3 3" xfId="12644"/>
    <cellStyle name="Normal 9 6 2 2 2 4" xfId="1453"/>
    <cellStyle name="Normal 9 6 2 2 2 4 2" xfId="7149"/>
    <cellStyle name="Normal 9 6 2 2 2 4 2 2" xfId="16302"/>
    <cellStyle name="Normal 9 6 2 2 2 4 3" xfId="10607"/>
    <cellStyle name="Normal 9 6 2 2 2 5" xfId="7146"/>
    <cellStyle name="Normal 9 6 2 2 2 5 2" xfId="16299"/>
    <cellStyle name="Normal 9 6 2 2 2 6" xfId="9864"/>
    <cellStyle name="Normal 9 6 2 2 3" xfId="2004"/>
    <cellStyle name="Normal 9 6 2 2 3 2" xfId="7150"/>
    <cellStyle name="Normal 9 6 2 2 3 2 2" xfId="16303"/>
    <cellStyle name="Normal 9 6 2 2 3 3" xfId="11158"/>
    <cellStyle name="Normal 9 6 2 2 4" xfId="3489"/>
    <cellStyle name="Normal 9 6 2 2 4 2" xfId="7151"/>
    <cellStyle name="Normal 9 6 2 2 4 2 2" xfId="16304"/>
    <cellStyle name="Normal 9 6 2 2 4 3" xfId="12643"/>
    <cellStyle name="Normal 9 6 2 2 5" xfId="1452"/>
    <cellStyle name="Normal 9 6 2 2 5 2" xfId="7152"/>
    <cellStyle name="Normal 9 6 2 2 5 2 2" xfId="16305"/>
    <cellStyle name="Normal 9 6 2 2 5 3" xfId="10606"/>
    <cellStyle name="Normal 9 6 2 2 6" xfId="7145"/>
    <cellStyle name="Normal 9 6 2 2 6 2" xfId="16298"/>
    <cellStyle name="Normal 9 6 2 2 7" xfId="9863"/>
    <cellStyle name="Normal 9 6 2 3" xfId="708"/>
    <cellStyle name="Normal 9 6 2 3 2" xfId="2006"/>
    <cellStyle name="Normal 9 6 2 3 2 2" xfId="7154"/>
    <cellStyle name="Normal 9 6 2 3 2 2 2" xfId="16307"/>
    <cellStyle name="Normal 9 6 2 3 2 3" xfId="11160"/>
    <cellStyle name="Normal 9 6 2 3 3" xfId="3491"/>
    <cellStyle name="Normal 9 6 2 3 3 2" xfId="7155"/>
    <cellStyle name="Normal 9 6 2 3 3 2 2" xfId="16308"/>
    <cellStyle name="Normal 9 6 2 3 3 3" xfId="12645"/>
    <cellStyle name="Normal 9 6 2 3 4" xfId="1454"/>
    <cellStyle name="Normal 9 6 2 3 4 2" xfId="7156"/>
    <cellStyle name="Normal 9 6 2 3 4 2 2" xfId="16309"/>
    <cellStyle name="Normal 9 6 2 3 4 3" xfId="10608"/>
    <cellStyle name="Normal 9 6 2 3 5" xfId="7153"/>
    <cellStyle name="Normal 9 6 2 3 5 2" xfId="16306"/>
    <cellStyle name="Normal 9 6 2 3 6" xfId="9865"/>
    <cellStyle name="Normal 9 6 2 4" xfId="2003"/>
    <cellStyle name="Normal 9 6 2 4 2" xfId="7157"/>
    <cellStyle name="Normal 9 6 2 4 2 2" xfId="16310"/>
    <cellStyle name="Normal 9 6 2 4 3" xfId="11157"/>
    <cellStyle name="Normal 9 6 2 5" xfId="3488"/>
    <cellStyle name="Normal 9 6 2 5 2" xfId="7158"/>
    <cellStyle name="Normal 9 6 2 5 2 2" xfId="16311"/>
    <cellStyle name="Normal 9 6 2 5 3" xfId="12642"/>
    <cellStyle name="Normal 9 6 2 6" xfId="1451"/>
    <cellStyle name="Normal 9 6 2 6 2" xfId="7159"/>
    <cellStyle name="Normal 9 6 2 6 2 2" xfId="16312"/>
    <cellStyle name="Normal 9 6 2 6 3" xfId="10605"/>
    <cellStyle name="Normal 9 6 2 7" xfId="7144"/>
    <cellStyle name="Normal 9 6 2 7 2" xfId="16297"/>
    <cellStyle name="Normal 9 6 2 8" xfId="9862"/>
    <cellStyle name="Normal 9 6 3" xfId="709"/>
    <cellStyle name="Normal 9 6 3 2" xfId="710"/>
    <cellStyle name="Normal 9 6 3 2 2" xfId="2008"/>
    <cellStyle name="Normal 9 6 3 2 2 2" xfId="7162"/>
    <cellStyle name="Normal 9 6 3 2 2 2 2" xfId="16315"/>
    <cellStyle name="Normal 9 6 3 2 2 3" xfId="11162"/>
    <cellStyle name="Normal 9 6 3 2 3" xfId="3493"/>
    <cellStyle name="Normal 9 6 3 2 3 2" xfId="7163"/>
    <cellStyle name="Normal 9 6 3 2 3 2 2" xfId="16316"/>
    <cellStyle name="Normal 9 6 3 2 3 3" xfId="12647"/>
    <cellStyle name="Normal 9 6 3 2 4" xfId="1456"/>
    <cellStyle name="Normal 9 6 3 2 4 2" xfId="7164"/>
    <cellStyle name="Normal 9 6 3 2 4 2 2" xfId="16317"/>
    <cellStyle name="Normal 9 6 3 2 4 3" xfId="10610"/>
    <cellStyle name="Normal 9 6 3 2 5" xfId="7161"/>
    <cellStyle name="Normal 9 6 3 2 5 2" xfId="16314"/>
    <cellStyle name="Normal 9 6 3 2 6" xfId="9867"/>
    <cellStyle name="Normal 9 6 3 3" xfId="2007"/>
    <cellStyle name="Normal 9 6 3 3 2" xfId="7165"/>
    <cellStyle name="Normal 9 6 3 3 2 2" xfId="16318"/>
    <cellStyle name="Normal 9 6 3 3 3" xfId="11161"/>
    <cellStyle name="Normal 9 6 3 4" xfId="3492"/>
    <cellStyle name="Normal 9 6 3 4 2" xfId="7166"/>
    <cellStyle name="Normal 9 6 3 4 2 2" xfId="16319"/>
    <cellStyle name="Normal 9 6 3 4 3" xfId="12646"/>
    <cellStyle name="Normal 9 6 3 5" xfId="1455"/>
    <cellStyle name="Normal 9 6 3 5 2" xfId="7167"/>
    <cellStyle name="Normal 9 6 3 5 2 2" xfId="16320"/>
    <cellStyle name="Normal 9 6 3 5 3" xfId="10609"/>
    <cellStyle name="Normal 9 6 3 6" xfId="7160"/>
    <cellStyle name="Normal 9 6 3 6 2" xfId="16313"/>
    <cellStyle name="Normal 9 6 3 7" xfId="9866"/>
    <cellStyle name="Normal 9 6 4" xfId="711"/>
    <cellStyle name="Normal 9 6 4 2" xfId="2009"/>
    <cellStyle name="Normal 9 6 4 2 2" xfId="7169"/>
    <cellStyle name="Normal 9 6 4 2 2 2" xfId="16322"/>
    <cellStyle name="Normal 9 6 4 2 3" xfId="11163"/>
    <cellStyle name="Normal 9 6 4 3" xfId="3494"/>
    <cellStyle name="Normal 9 6 4 3 2" xfId="7170"/>
    <cellStyle name="Normal 9 6 4 3 2 2" xfId="16323"/>
    <cellStyle name="Normal 9 6 4 3 3" xfId="12648"/>
    <cellStyle name="Normal 9 6 4 4" xfId="1457"/>
    <cellStyle name="Normal 9 6 4 4 2" xfId="7171"/>
    <cellStyle name="Normal 9 6 4 4 2 2" xfId="16324"/>
    <cellStyle name="Normal 9 6 4 4 3" xfId="10611"/>
    <cellStyle name="Normal 9 6 4 5" xfId="7168"/>
    <cellStyle name="Normal 9 6 4 5 2" xfId="16321"/>
    <cellStyle name="Normal 9 6 4 6" xfId="9868"/>
    <cellStyle name="Normal 9 6 5" xfId="712"/>
    <cellStyle name="Normal 9 6 6" xfId="2002"/>
    <cellStyle name="Normal 9 6 6 2" xfId="7172"/>
    <cellStyle name="Normal 9 6 6 2 2" xfId="16325"/>
    <cellStyle name="Normal 9 6 6 3" xfId="11156"/>
    <cellStyle name="Normal 9 6 7" xfId="3487"/>
    <cellStyle name="Normal 9 6 7 2" xfId="7173"/>
    <cellStyle name="Normal 9 6 7 2 2" xfId="16326"/>
    <cellStyle name="Normal 9 6 7 3" xfId="12641"/>
    <cellStyle name="Normal 9 6 8" xfId="1450"/>
    <cellStyle name="Normal 9 6 8 2" xfId="7174"/>
    <cellStyle name="Normal 9 6 8 2 2" xfId="16327"/>
    <cellStyle name="Normal 9 6 8 3" xfId="10604"/>
    <cellStyle name="Normal 9 6 9" xfId="7143"/>
    <cellStyle name="Normal 9 6 9 2" xfId="16296"/>
    <cellStyle name="Normal 9 7" xfId="713"/>
    <cellStyle name="Normal 9 7 2" xfId="714"/>
    <cellStyle name="Normal 9 7 2 2" xfId="715"/>
    <cellStyle name="Normal 9 7 2 2 2" xfId="2012"/>
    <cellStyle name="Normal 9 7 2 2 2 2" xfId="7178"/>
    <cellStyle name="Normal 9 7 2 2 2 2 2" xfId="16331"/>
    <cellStyle name="Normal 9 7 2 2 2 3" xfId="11166"/>
    <cellStyle name="Normal 9 7 2 2 3" xfId="3497"/>
    <cellStyle name="Normal 9 7 2 2 3 2" xfId="7179"/>
    <cellStyle name="Normal 9 7 2 2 3 2 2" xfId="16332"/>
    <cellStyle name="Normal 9 7 2 2 3 3" xfId="12651"/>
    <cellStyle name="Normal 9 7 2 2 4" xfId="1460"/>
    <cellStyle name="Normal 9 7 2 2 4 2" xfId="7180"/>
    <cellStyle name="Normal 9 7 2 2 4 2 2" xfId="16333"/>
    <cellStyle name="Normal 9 7 2 2 4 3" xfId="10614"/>
    <cellStyle name="Normal 9 7 2 2 5" xfId="7177"/>
    <cellStyle name="Normal 9 7 2 2 5 2" xfId="16330"/>
    <cellStyle name="Normal 9 7 2 2 6" xfId="9872"/>
    <cellStyle name="Normal 9 7 2 3" xfId="2011"/>
    <cellStyle name="Normal 9 7 2 3 2" xfId="7181"/>
    <cellStyle name="Normal 9 7 2 3 2 2" xfId="16334"/>
    <cellStyle name="Normal 9 7 2 3 3" xfId="11165"/>
    <cellStyle name="Normal 9 7 2 4" xfId="3496"/>
    <cellStyle name="Normal 9 7 2 4 2" xfId="7182"/>
    <cellStyle name="Normal 9 7 2 4 2 2" xfId="16335"/>
    <cellStyle name="Normal 9 7 2 4 3" xfId="12650"/>
    <cellStyle name="Normal 9 7 2 5" xfId="1459"/>
    <cellStyle name="Normal 9 7 2 5 2" xfId="7183"/>
    <cellStyle name="Normal 9 7 2 5 2 2" xfId="16336"/>
    <cellStyle name="Normal 9 7 2 5 3" xfId="10613"/>
    <cellStyle name="Normal 9 7 2 6" xfId="7176"/>
    <cellStyle name="Normal 9 7 2 6 2" xfId="16329"/>
    <cellStyle name="Normal 9 7 2 7" xfId="9871"/>
    <cellStyle name="Normal 9 7 3" xfId="716"/>
    <cellStyle name="Normal 9 7 3 2" xfId="2013"/>
    <cellStyle name="Normal 9 7 3 2 2" xfId="7185"/>
    <cellStyle name="Normal 9 7 3 2 2 2" xfId="16338"/>
    <cellStyle name="Normal 9 7 3 2 3" xfId="11167"/>
    <cellStyle name="Normal 9 7 3 3" xfId="3498"/>
    <cellStyle name="Normal 9 7 3 3 2" xfId="7186"/>
    <cellStyle name="Normal 9 7 3 3 2 2" xfId="16339"/>
    <cellStyle name="Normal 9 7 3 3 3" xfId="12652"/>
    <cellStyle name="Normal 9 7 3 4" xfId="1461"/>
    <cellStyle name="Normal 9 7 3 4 2" xfId="7187"/>
    <cellStyle name="Normal 9 7 3 4 2 2" xfId="16340"/>
    <cellStyle name="Normal 9 7 3 4 3" xfId="10615"/>
    <cellStyle name="Normal 9 7 3 5" xfId="7184"/>
    <cellStyle name="Normal 9 7 3 5 2" xfId="16337"/>
    <cellStyle name="Normal 9 7 3 6" xfId="9873"/>
    <cellStyle name="Normal 9 7 4" xfId="717"/>
    <cellStyle name="Normal 9 7 5" xfId="2010"/>
    <cellStyle name="Normal 9 7 5 2" xfId="7188"/>
    <cellStyle name="Normal 9 7 5 2 2" xfId="16341"/>
    <cellStyle name="Normal 9 7 5 3" xfId="11164"/>
    <cellStyle name="Normal 9 7 6" xfId="3495"/>
    <cellStyle name="Normal 9 7 6 2" xfId="7189"/>
    <cellStyle name="Normal 9 7 6 2 2" xfId="16342"/>
    <cellStyle name="Normal 9 7 6 3" xfId="12649"/>
    <cellStyle name="Normal 9 7 7" xfId="1458"/>
    <cellStyle name="Normal 9 7 7 2" xfId="7190"/>
    <cellStyle name="Normal 9 7 7 2 2" xfId="16343"/>
    <cellStyle name="Normal 9 7 7 3" xfId="10612"/>
    <cellStyle name="Normal 9 7 8" xfId="7175"/>
    <cellStyle name="Normal 9 7 8 2" xfId="16328"/>
    <cellStyle name="Normal 9 7 9" xfId="9870"/>
    <cellStyle name="Normal 9 8" xfId="718"/>
    <cellStyle name="Normal 9 8 10" xfId="3211"/>
    <cellStyle name="Normal 9 8 10 2" xfId="7192"/>
    <cellStyle name="Normal 9 8 10 2 2" xfId="16345"/>
    <cellStyle name="Normal 9 8 10 3" xfId="12365"/>
    <cellStyle name="Normal 9 8 11" xfId="1462"/>
    <cellStyle name="Normal 9 8 11 2" xfId="7193"/>
    <cellStyle name="Normal 9 8 11 2 2" xfId="16346"/>
    <cellStyle name="Normal 9 8 11 3" xfId="10616"/>
    <cellStyle name="Normal 9 8 12" xfId="7191"/>
    <cellStyle name="Normal 9 8 12 2" xfId="16344"/>
    <cellStyle name="Normal 9 8 13" xfId="9875"/>
    <cellStyle name="Normal 9 8 2" xfId="719"/>
    <cellStyle name="Normal 9 8 2 2" xfId="720"/>
    <cellStyle name="Normal 9 8 2 2 2" xfId="721"/>
    <cellStyle name="Normal 9 8 2 2 2 2" xfId="2016"/>
    <cellStyle name="Normal 9 8 2 2 2 2 2" xfId="7197"/>
    <cellStyle name="Normal 9 8 2 2 2 2 2 2" xfId="16350"/>
    <cellStyle name="Normal 9 8 2 2 2 2 3" xfId="11170"/>
    <cellStyle name="Normal 9 8 2 2 2 3" xfId="3500"/>
    <cellStyle name="Normal 9 8 2 2 2 3 2" xfId="7198"/>
    <cellStyle name="Normal 9 8 2 2 2 3 2 2" xfId="16351"/>
    <cellStyle name="Normal 9 8 2 2 2 3 3" xfId="12654"/>
    <cellStyle name="Normal 9 8 2 2 2 4" xfId="1465"/>
    <cellStyle name="Normal 9 8 2 2 2 4 2" xfId="7199"/>
    <cellStyle name="Normal 9 8 2 2 2 4 2 2" xfId="16352"/>
    <cellStyle name="Normal 9 8 2 2 2 4 3" xfId="10619"/>
    <cellStyle name="Normal 9 8 2 2 2 5" xfId="7196"/>
    <cellStyle name="Normal 9 8 2 2 2 5 2" xfId="16349"/>
    <cellStyle name="Normal 9 8 2 2 2 6" xfId="9878"/>
    <cellStyle name="Normal 9 8 2 2 3" xfId="2015"/>
    <cellStyle name="Normal 9 8 2 2 3 2" xfId="7200"/>
    <cellStyle name="Normal 9 8 2 2 3 2 2" xfId="16353"/>
    <cellStyle name="Normal 9 8 2 2 3 3" xfId="11169"/>
    <cellStyle name="Normal 9 8 2 2 4" xfId="3499"/>
    <cellStyle name="Normal 9 8 2 2 4 2" xfId="7201"/>
    <cellStyle name="Normal 9 8 2 2 4 2 2" xfId="16354"/>
    <cellStyle name="Normal 9 8 2 2 4 3" xfId="12653"/>
    <cellStyle name="Normal 9 8 2 2 5" xfId="1464"/>
    <cellStyle name="Normal 9 8 2 2 5 2" xfId="7202"/>
    <cellStyle name="Normal 9 8 2 2 5 2 2" xfId="16355"/>
    <cellStyle name="Normal 9 8 2 2 5 3" xfId="10618"/>
    <cellStyle name="Normal 9 8 2 2 6" xfId="7195"/>
    <cellStyle name="Normal 9 8 2 2 6 2" xfId="16348"/>
    <cellStyle name="Normal 9 8 2 2 7" xfId="9877"/>
    <cellStyle name="Normal 9 8 2 3" xfId="722"/>
    <cellStyle name="Normal 9 8 2 3 2" xfId="2017"/>
    <cellStyle name="Normal 9 8 2 3 2 2" xfId="7204"/>
    <cellStyle name="Normal 9 8 2 3 2 2 2" xfId="16357"/>
    <cellStyle name="Normal 9 8 2 3 2 3" xfId="11171"/>
    <cellStyle name="Normal 9 8 2 3 3" xfId="3501"/>
    <cellStyle name="Normal 9 8 2 3 3 2" xfId="7205"/>
    <cellStyle name="Normal 9 8 2 3 3 2 2" xfId="16358"/>
    <cellStyle name="Normal 9 8 2 3 3 3" xfId="12655"/>
    <cellStyle name="Normal 9 8 2 3 4" xfId="1466"/>
    <cellStyle name="Normal 9 8 2 3 4 2" xfId="7206"/>
    <cellStyle name="Normal 9 8 2 3 4 2 2" xfId="16359"/>
    <cellStyle name="Normal 9 8 2 3 4 3" xfId="10620"/>
    <cellStyle name="Normal 9 8 2 3 5" xfId="7203"/>
    <cellStyle name="Normal 9 8 2 3 5 2" xfId="16356"/>
    <cellStyle name="Normal 9 8 2 3 6" xfId="9879"/>
    <cellStyle name="Normal 9 8 2 4" xfId="1161"/>
    <cellStyle name="Normal 9 8 2 4 2" xfId="3894"/>
    <cellStyle name="Normal 9 8 2 4 2 2" xfId="7208"/>
    <cellStyle name="Normal 9 8 2 4 2 2 2" xfId="16361"/>
    <cellStyle name="Normal 9 8 2 4 2 3" xfId="13048"/>
    <cellStyle name="Normal 9 8 2 4 3" xfId="2200"/>
    <cellStyle name="Normal 9 8 2 4 3 2" xfId="7209"/>
    <cellStyle name="Normal 9 8 2 4 3 2 2" xfId="16362"/>
    <cellStyle name="Normal 9 8 2 4 3 3" xfId="11354"/>
    <cellStyle name="Normal 9 8 2 4 4" xfId="7207"/>
    <cellStyle name="Normal 9 8 2 4 4 2" xfId="16360"/>
    <cellStyle name="Normal 9 8 2 4 5" xfId="10315"/>
    <cellStyle name="Normal 9 8 2 5" xfId="2014"/>
    <cellStyle name="Normal 9 8 2 5 2" xfId="7210"/>
    <cellStyle name="Normal 9 8 2 5 2 2" xfId="16363"/>
    <cellStyle name="Normal 9 8 2 5 3" xfId="11168"/>
    <cellStyle name="Normal 9 8 2 6" xfId="3216"/>
    <cellStyle name="Normal 9 8 2 6 2" xfId="7211"/>
    <cellStyle name="Normal 9 8 2 6 2 2" xfId="16364"/>
    <cellStyle name="Normal 9 8 2 6 3" xfId="12370"/>
    <cellStyle name="Normal 9 8 2 7" xfId="1463"/>
    <cellStyle name="Normal 9 8 2 7 2" xfId="7212"/>
    <cellStyle name="Normal 9 8 2 7 2 2" xfId="16365"/>
    <cellStyle name="Normal 9 8 2 7 3" xfId="10617"/>
    <cellStyle name="Normal 9 8 2 8" xfId="7194"/>
    <cellStyle name="Normal 9 8 2 8 2" xfId="16347"/>
    <cellStyle name="Normal 9 8 2 9" xfId="9876"/>
    <cellStyle name="Normal 9 8 3" xfId="723"/>
    <cellStyle name="Normal 9 8 3 2" xfId="724"/>
    <cellStyle name="Normal 9 8 3 2 2" xfId="725"/>
    <cellStyle name="Normal 9 8 3 2 2 2" xfId="2020"/>
    <cellStyle name="Normal 9 8 3 2 2 2 2" xfId="7216"/>
    <cellStyle name="Normal 9 8 3 2 2 2 2 2" xfId="16369"/>
    <cellStyle name="Normal 9 8 3 2 2 2 3" xfId="11174"/>
    <cellStyle name="Normal 9 8 3 2 2 3" xfId="3503"/>
    <cellStyle name="Normal 9 8 3 2 2 3 2" xfId="7217"/>
    <cellStyle name="Normal 9 8 3 2 2 3 2 2" xfId="16370"/>
    <cellStyle name="Normal 9 8 3 2 2 3 3" xfId="12657"/>
    <cellStyle name="Normal 9 8 3 2 2 4" xfId="1469"/>
    <cellStyle name="Normal 9 8 3 2 2 4 2" xfId="7218"/>
    <cellStyle name="Normal 9 8 3 2 2 4 2 2" xfId="16371"/>
    <cellStyle name="Normal 9 8 3 2 2 4 3" xfId="10623"/>
    <cellStyle name="Normal 9 8 3 2 2 5" xfId="7215"/>
    <cellStyle name="Normal 9 8 3 2 2 5 2" xfId="16368"/>
    <cellStyle name="Normal 9 8 3 2 2 6" xfId="9882"/>
    <cellStyle name="Normal 9 8 3 2 3" xfId="2019"/>
    <cellStyle name="Normal 9 8 3 2 3 2" xfId="7219"/>
    <cellStyle name="Normal 9 8 3 2 3 2 2" xfId="16372"/>
    <cellStyle name="Normal 9 8 3 2 3 3" xfId="11173"/>
    <cellStyle name="Normal 9 8 3 2 4" xfId="3502"/>
    <cellStyle name="Normal 9 8 3 2 4 2" xfId="7220"/>
    <cellStyle name="Normal 9 8 3 2 4 2 2" xfId="16373"/>
    <cellStyle name="Normal 9 8 3 2 4 3" xfId="12656"/>
    <cellStyle name="Normal 9 8 3 2 5" xfId="1468"/>
    <cellStyle name="Normal 9 8 3 2 5 2" xfId="7221"/>
    <cellStyle name="Normal 9 8 3 2 5 2 2" xfId="16374"/>
    <cellStyle name="Normal 9 8 3 2 5 3" xfId="10622"/>
    <cellStyle name="Normal 9 8 3 2 6" xfId="7214"/>
    <cellStyle name="Normal 9 8 3 2 6 2" xfId="16367"/>
    <cellStyle name="Normal 9 8 3 2 7" xfId="9881"/>
    <cellStyle name="Normal 9 8 3 3" xfId="726"/>
    <cellStyle name="Normal 9 8 3 3 2" xfId="2021"/>
    <cellStyle name="Normal 9 8 3 3 2 2" xfId="7223"/>
    <cellStyle name="Normal 9 8 3 3 2 2 2" xfId="16376"/>
    <cellStyle name="Normal 9 8 3 3 2 3" xfId="11175"/>
    <cellStyle name="Normal 9 8 3 3 3" xfId="3504"/>
    <cellStyle name="Normal 9 8 3 3 3 2" xfId="7224"/>
    <cellStyle name="Normal 9 8 3 3 3 2 2" xfId="16377"/>
    <cellStyle name="Normal 9 8 3 3 3 3" xfId="12658"/>
    <cellStyle name="Normal 9 8 3 3 4" xfId="1470"/>
    <cellStyle name="Normal 9 8 3 3 4 2" xfId="7225"/>
    <cellStyle name="Normal 9 8 3 3 4 2 2" xfId="16378"/>
    <cellStyle name="Normal 9 8 3 3 4 3" xfId="10624"/>
    <cellStyle name="Normal 9 8 3 3 5" xfId="7222"/>
    <cellStyle name="Normal 9 8 3 3 5 2" xfId="16375"/>
    <cellStyle name="Normal 9 8 3 3 6" xfId="9883"/>
    <cellStyle name="Normal 9 8 3 4" xfId="1162"/>
    <cellStyle name="Normal 9 8 3 4 2" xfId="3909"/>
    <cellStyle name="Normal 9 8 3 4 2 2" xfId="7227"/>
    <cellStyle name="Normal 9 8 3 4 2 2 2" xfId="16380"/>
    <cellStyle name="Normal 9 8 3 4 2 3" xfId="13063"/>
    <cellStyle name="Normal 9 8 3 4 3" xfId="2215"/>
    <cellStyle name="Normal 9 8 3 4 3 2" xfId="7228"/>
    <cellStyle name="Normal 9 8 3 4 3 2 2" xfId="16381"/>
    <cellStyle name="Normal 9 8 3 4 3 3" xfId="11369"/>
    <cellStyle name="Normal 9 8 3 4 4" xfId="7226"/>
    <cellStyle name="Normal 9 8 3 4 4 2" xfId="16379"/>
    <cellStyle name="Normal 9 8 3 4 5" xfId="10316"/>
    <cellStyle name="Normal 9 8 3 5" xfId="2018"/>
    <cellStyle name="Normal 9 8 3 5 2" xfId="7229"/>
    <cellStyle name="Normal 9 8 3 5 2 2" xfId="16382"/>
    <cellStyle name="Normal 9 8 3 5 3" xfId="11172"/>
    <cellStyle name="Normal 9 8 3 6" xfId="3224"/>
    <cellStyle name="Normal 9 8 3 6 2" xfId="7230"/>
    <cellStyle name="Normal 9 8 3 6 2 2" xfId="16383"/>
    <cellStyle name="Normal 9 8 3 6 3" xfId="12378"/>
    <cellStyle name="Normal 9 8 3 7" xfId="1467"/>
    <cellStyle name="Normal 9 8 3 7 2" xfId="7231"/>
    <cellStyle name="Normal 9 8 3 7 2 2" xfId="16384"/>
    <cellStyle name="Normal 9 8 3 7 3" xfId="10621"/>
    <cellStyle name="Normal 9 8 3 8" xfId="7213"/>
    <cellStyle name="Normal 9 8 3 8 2" xfId="16366"/>
    <cellStyle name="Normal 9 8 3 9" xfId="9880"/>
    <cellStyle name="Normal 9 8 4" xfId="727"/>
    <cellStyle name="Normal 9 8 4 2" xfId="728"/>
    <cellStyle name="Normal 9 8 4 2 2" xfId="2023"/>
    <cellStyle name="Normal 9 8 4 2 2 2" xfId="7234"/>
    <cellStyle name="Normal 9 8 4 2 2 2 2" xfId="16387"/>
    <cellStyle name="Normal 9 8 4 2 2 3" xfId="11177"/>
    <cellStyle name="Normal 9 8 4 2 3" xfId="3506"/>
    <cellStyle name="Normal 9 8 4 2 3 2" xfId="7235"/>
    <cellStyle name="Normal 9 8 4 2 3 2 2" xfId="16388"/>
    <cellStyle name="Normal 9 8 4 2 3 3" xfId="12660"/>
    <cellStyle name="Normal 9 8 4 2 4" xfId="1472"/>
    <cellStyle name="Normal 9 8 4 2 4 2" xfId="7236"/>
    <cellStyle name="Normal 9 8 4 2 4 2 2" xfId="16389"/>
    <cellStyle name="Normal 9 8 4 2 4 3" xfId="10626"/>
    <cellStyle name="Normal 9 8 4 2 5" xfId="7233"/>
    <cellStyle name="Normal 9 8 4 2 5 2" xfId="16386"/>
    <cellStyle name="Normal 9 8 4 2 6" xfId="9885"/>
    <cellStyle name="Normal 9 8 4 3" xfId="2022"/>
    <cellStyle name="Normal 9 8 4 3 2" xfId="7237"/>
    <cellStyle name="Normal 9 8 4 3 2 2" xfId="16390"/>
    <cellStyle name="Normal 9 8 4 3 3" xfId="11176"/>
    <cellStyle name="Normal 9 8 4 4" xfId="3505"/>
    <cellStyle name="Normal 9 8 4 4 2" xfId="7238"/>
    <cellStyle name="Normal 9 8 4 4 2 2" xfId="16391"/>
    <cellStyle name="Normal 9 8 4 4 3" xfId="12659"/>
    <cellStyle name="Normal 9 8 4 5" xfId="1471"/>
    <cellStyle name="Normal 9 8 4 5 2" xfId="7239"/>
    <cellStyle name="Normal 9 8 4 5 2 2" xfId="16392"/>
    <cellStyle name="Normal 9 8 4 5 3" xfId="10625"/>
    <cellStyle name="Normal 9 8 4 6" xfId="7232"/>
    <cellStyle name="Normal 9 8 4 6 2" xfId="16385"/>
    <cellStyle name="Normal 9 8 4 7" xfId="9884"/>
    <cellStyle name="Normal 9 8 5" xfId="729"/>
    <cellStyle name="Normal 9 8 5 2" xfId="2024"/>
    <cellStyle name="Normal 9 8 5 2 2" xfId="7241"/>
    <cellStyle name="Normal 9 8 5 2 2 2" xfId="16394"/>
    <cellStyle name="Normal 9 8 5 2 3" xfId="11178"/>
    <cellStyle name="Normal 9 8 5 3" xfId="3507"/>
    <cellStyle name="Normal 9 8 5 3 2" xfId="7242"/>
    <cellStyle name="Normal 9 8 5 3 2 2" xfId="16395"/>
    <cellStyle name="Normal 9 8 5 3 3" xfId="12661"/>
    <cellStyle name="Normal 9 8 5 4" xfId="1473"/>
    <cellStyle name="Normal 9 8 5 4 2" xfId="7243"/>
    <cellStyle name="Normal 9 8 5 4 2 2" xfId="16396"/>
    <cellStyle name="Normal 9 8 5 4 3" xfId="10627"/>
    <cellStyle name="Normal 9 8 5 5" xfId="7240"/>
    <cellStyle name="Normal 9 8 5 5 2" xfId="16393"/>
    <cellStyle name="Normal 9 8 5 6" xfId="9886"/>
    <cellStyle name="Normal 9 8 6" xfId="730"/>
    <cellStyle name="Normal 9 8 7" xfId="1136"/>
    <cellStyle name="Normal 9 8 7 2" xfId="3873"/>
    <cellStyle name="Normal 9 8 7 2 2" xfId="7245"/>
    <cellStyle name="Normal 9 8 7 2 2 2" xfId="16398"/>
    <cellStyle name="Normal 9 8 7 2 3" xfId="13027"/>
    <cellStyle name="Normal 9 8 7 3" xfId="2179"/>
    <cellStyle name="Normal 9 8 7 3 2" xfId="7246"/>
    <cellStyle name="Normal 9 8 7 3 2 2" xfId="16399"/>
    <cellStyle name="Normal 9 8 7 3 3" xfId="11333"/>
    <cellStyle name="Normal 9 8 7 4" xfId="7244"/>
    <cellStyle name="Normal 9 8 7 4 2" xfId="16397"/>
    <cellStyle name="Normal 9 8 7 5" xfId="10290"/>
    <cellStyle name="Normal 9 8 8" xfId="1163"/>
    <cellStyle name="Normal 9 8 8 2" xfId="3888"/>
    <cellStyle name="Normal 9 8 8 2 2" xfId="7248"/>
    <cellStyle name="Normal 9 8 8 2 2 2" xfId="16401"/>
    <cellStyle name="Normal 9 8 8 2 3" xfId="13042"/>
    <cellStyle name="Normal 9 8 8 3" xfId="2194"/>
    <cellStyle name="Normal 9 8 8 3 2" xfId="7249"/>
    <cellStyle name="Normal 9 8 8 3 2 2" xfId="16402"/>
    <cellStyle name="Normal 9 8 8 3 3" xfId="11348"/>
    <cellStyle name="Normal 9 8 8 4" xfId="7247"/>
    <cellStyle name="Normal 9 8 8 4 2" xfId="16400"/>
    <cellStyle name="Normal 9 8 8 5" xfId="10317"/>
    <cellStyle name="Normal 9 8 9" xfId="1686"/>
    <cellStyle name="Normal 9 8 9 2" xfId="3663"/>
    <cellStyle name="Normal 9 8 9 2 2" xfId="7251"/>
    <cellStyle name="Normal 9 8 9 2 2 2" xfId="16404"/>
    <cellStyle name="Normal 9 8 9 2 3" xfId="12817"/>
    <cellStyle name="Normal 9 8 9 3" xfId="7250"/>
    <cellStyle name="Normal 9 8 9 3 2" xfId="16403"/>
    <cellStyle name="Normal 9 8 9 4" xfId="10840"/>
    <cellStyle name="Normal 9 9" xfId="731"/>
    <cellStyle name="Normal 9 9 2" xfId="732"/>
    <cellStyle name="Normal 9 9 2 2" xfId="733"/>
    <cellStyle name="Normal 9 9 2 2 2" xfId="2027"/>
    <cellStyle name="Normal 9 9 2 2 2 2" xfId="7255"/>
    <cellStyle name="Normal 9 9 2 2 2 2 2" xfId="16408"/>
    <cellStyle name="Normal 9 9 2 2 2 3" xfId="11181"/>
    <cellStyle name="Normal 9 9 2 2 3" xfId="3510"/>
    <cellStyle name="Normal 9 9 2 2 3 2" xfId="7256"/>
    <cellStyle name="Normal 9 9 2 2 3 2 2" xfId="16409"/>
    <cellStyle name="Normal 9 9 2 2 3 3" xfId="12664"/>
    <cellStyle name="Normal 9 9 2 2 4" xfId="1476"/>
    <cellStyle name="Normal 9 9 2 2 4 2" xfId="7257"/>
    <cellStyle name="Normal 9 9 2 2 4 2 2" xfId="16410"/>
    <cellStyle name="Normal 9 9 2 2 4 3" xfId="10630"/>
    <cellStyle name="Normal 9 9 2 2 5" xfId="7254"/>
    <cellStyle name="Normal 9 9 2 2 5 2" xfId="16407"/>
    <cellStyle name="Normal 9 9 2 2 6" xfId="9890"/>
    <cellStyle name="Normal 9 9 2 3" xfId="2026"/>
    <cellStyle name="Normal 9 9 2 3 2" xfId="7258"/>
    <cellStyle name="Normal 9 9 2 3 2 2" xfId="16411"/>
    <cellStyle name="Normal 9 9 2 3 3" xfId="11180"/>
    <cellStyle name="Normal 9 9 2 4" xfId="3509"/>
    <cellStyle name="Normal 9 9 2 4 2" xfId="7259"/>
    <cellStyle name="Normal 9 9 2 4 2 2" xfId="16412"/>
    <cellStyle name="Normal 9 9 2 4 3" xfId="12663"/>
    <cellStyle name="Normal 9 9 2 5" xfId="1475"/>
    <cellStyle name="Normal 9 9 2 5 2" xfId="7260"/>
    <cellStyle name="Normal 9 9 2 5 2 2" xfId="16413"/>
    <cellStyle name="Normal 9 9 2 5 3" xfId="10629"/>
    <cellStyle name="Normal 9 9 2 6" xfId="7253"/>
    <cellStyle name="Normal 9 9 2 6 2" xfId="16406"/>
    <cellStyle name="Normal 9 9 2 7" xfId="9889"/>
    <cellStyle name="Normal 9 9 3" xfId="734"/>
    <cellStyle name="Normal 9 9 3 2" xfId="2028"/>
    <cellStyle name="Normal 9 9 3 2 2" xfId="7262"/>
    <cellStyle name="Normal 9 9 3 2 2 2" xfId="16415"/>
    <cellStyle name="Normal 9 9 3 2 3" xfId="11182"/>
    <cellStyle name="Normal 9 9 3 3" xfId="3511"/>
    <cellStyle name="Normal 9 9 3 3 2" xfId="7263"/>
    <cellStyle name="Normal 9 9 3 3 2 2" xfId="16416"/>
    <cellStyle name="Normal 9 9 3 3 3" xfId="12665"/>
    <cellStyle name="Normal 9 9 3 4" xfId="1477"/>
    <cellStyle name="Normal 9 9 3 4 2" xfId="7264"/>
    <cellStyle name="Normal 9 9 3 4 2 2" xfId="16417"/>
    <cellStyle name="Normal 9 9 3 4 3" xfId="10631"/>
    <cellStyle name="Normal 9 9 3 5" xfId="7261"/>
    <cellStyle name="Normal 9 9 3 5 2" xfId="16414"/>
    <cellStyle name="Normal 9 9 3 6" xfId="9891"/>
    <cellStyle name="Normal 9 9 4" xfId="2025"/>
    <cellStyle name="Normal 9 9 4 2" xfId="7265"/>
    <cellStyle name="Normal 9 9 4 2 2" xfId="16418"/>
    <cellStyle name="Normal 9 9 4 3" xfId="11179"/>
    <cellStyle name="Normal 9 9 5" xfId="3508"/>
    <cellStyle name="Normal 9 9 5 2" xfId="7266"/>
    <cellStyle name="Normal 9 9 5 2 2" xfId="16419"/>
    <cellStyle name="Normal 9 9 5 3" xfId="12662"/>
    <cellStyle name="Normal 9 9 6" xfId="1474"/>
    <cellStyle name="Normal 9 9 6 2" xfId="7267"/>
    <cellStyle name="Normal 9 9 6 2 2" xfId="16420"/>
    <cellStyle name="Normal 9 9 6 3" xfId="10628"/>
    <cellStyle name="Normal 9 9 7" xfId="7252"/>
    <cellStyle name="Normal 9 9 7 2" xfId="16405"/>
    <cellStyle name="Normal 9 9 8" xfId="9888"/>
    <cellStyle name="Nota 10" xfId="9136"/>
    <cellStyle name="Nota 10 2" xfId="18267"/>
    <cellStyle name="Nota 10 3" xfId="25253"/>
    <cellStyle name="Nota 10 4" xfId="25495"/>
    <cellStyle name="Nota 10 5" xfId="35557"/>
    <cellStyle name="Nota 10 6" xfId="38476"/>
    <cellStyle name="Nota 11" xfId="9137"/>
    <cellStyle name="Nota 11 2" xfId="18268"/>
    <cellStyle name="Nota 11 3" xfId="25254"/>
    <cellStyle name="Nota 11 4" xfId="22877"/>
    <cellStyle name="Nota 11 5" xfId="35558"/>
    <cellStyle name="Nota 11 6" xfId="38477"/>
    <cellStyle name="Nota 2" xfId="121"/>
    <cellStyle name="Nota 2 10" xfId="1603"/>
    <cellStyle name="Nota 2 10 2" xfId="7268"/>
    <cellStyle name="Nota 2 10 2 2" xfId="16421"/>
    <cellStyle name="Nota 2 10 2 3" xfId="23402"/>
    <cellStyle name="Nota 2 10 2 4" xfId="30246"/>
    <cellStyle name="Nota 2 10 2 5" xfId="34207"/>
    <cellStyle name="Nota 2 10 2 6" xfId="37759"/>
    <cellStyle name="Nota 2 10 2 7" xfId="39722"/>
    <cellStyle name="Nota 2 10 2 8" xfId="41356"/>
    <cellStyle name="Nota 2 10 3" xfId="10757"/>
    <cellStyle name="Nota 2 10 4" xfId="17011"/>
    <cellStyle name="Nota 2 10 5" xfId="25129"/>
    <cellStyle name="Nota 2 10 6" xfId="29043"/>
    <cellStyle name="Nota 2 10 7" xfId="25743"/>
    <cellStyle name="Nota 2 10 8" xfId="34938"/>
    <cellStyle name="Nota 2 10 9" xfId="38401"/>
    <cellStyle name="Nota 2 11" xfId="2436"/>
    <cellStyle name="Nota 2 11 2" xfId="7269"/>
    <cellStyle name="Nota 2 11 2 2" xfId="16422"/>
    <cellStyle name="Nota 2 11 2 3" xfId="23403"/>
    <cellStyle name="Nota 2 11 2 4" xfId="30247"/>
    <cellStyle name="Nota 2 11 2 5" xfId="34208"/>
    <cellStyle name="Nota 2 11 2 6" xfId="37760"/>
    <cellStyle name="Nota 2 11 2 7" xfId="39723"/>
    <cellStyle name="Nota 2 11 2 8" xfId="41357"/>
    <cellStyle name="Nota 2 11 3" xfId="11590"/>
    <cellStyle name="Nota 2 11 4" xfId="18593"/>
    <cellStyle name="Nota 2 11 5" xfId="25313"/>
    <cellStyle name="Nota 2 11 6" xfId="26183"/>
    <cellStyle name="Nota 2 11 7" xfId="30113"/>
    <cellStyle name="Nota 2 11 8" xfId="34090"/>
    <cellStyle name="Nota 2 11 9" xfId="37652"/>
    <cellStyle name="Nota 2 12" xfId="9279"/>
    <cellStyle name="Nota 2 13" xfId="18128"/>
    <cellStyle name="Nota 2 14" xfId="10133"/>
    <cellStyle name="Nota 2 15" xfId="28944"/>
    <cellStyle name="Nota 2 16" xfId="24431"/>
    <cellStyle name="Nota 2 17" xfId="21258"/>
    <cellStyle name="Nota 2 18" xfId="35091"/>
    <cellStyle name="Nota 2 2" xfId="735"/>
    <cellStyle name="Nota 2 2 10" xfId="3028"/>
    <cellStyle name="Nota 2 2 10 2" xfId="7271"/>
    <cellStyle name="Nota 2 2 10 2 2" xfId="16424"/>
    <cellStyle name="Nota 2 2 10 2 3" xfId="23405"/>
    <cellStyle name="Nota 2 2 10 2 4" xfId="30249"/>
    <cellStyle name="Nota 2 2 10 2 5" xfId="34210"/>
    <cellStyle name="Nota 2 2 10 2 6" xfId="37762"/>
    <cellStyle name="Nota 2 2 10 2 7" xfId="39725"/>
    <cellStyle name="Nota 2 2 10 2 8" xfId="41359"/>
    <cellStyle name="Nota 2 2 10 3" xfId="12182"/>
    <cellStyle name="Nota 2 2 10 4" xfId="19185"/>
    <cellStyle name="Nota 2 2 10 5" xfId="28301"/>
    <cellStyle name="Nota 2 2 10 6" xfId="25286"/>
    <cellStyle name="Nota 2 2 10 7" xfId="29820"/>
    <cellStyle name="Nota 2 2 10 8" xfId="33797"/>
    <cellStyle name="Nota 2 2 10 9" xfId="37359"/>
    <cellStyle name="Nota 2 2 11" xfId="4343"/>
    <cellStyle name="Nota 2 2 11 2" xfId="7272"/>
    <cellStyle name="Nota 2 2 11 2 2" xfId="16425"/>
    <cellStyle name="Nota 2 2 11 2 3" xfId="23406"/>
    <cellStyle name="Nota 2 2 11 2 4" xfId="30250"/>
    <cellStyle name="Nota 2 2 11 2 5" xfId="34211"/>
    <cellStyle name="Nota 2 2 11 2 6" xfId="37763"/>
    <cellStyle name="Nota 2 2 11 2 7" xfId="39726"/>
    <cellStyle name="Nota 2 2 11 2 8" xfId="41360"/>
    <cellStyle name="Nota 2 2 11 3" xfId="13497"/>
    <cellStyle name="Nota 2 2 11 4" xfId="20495"/>
    <cellStyle name="Nota 2 2 11 5" xfId="25167"/>
    <cellStyle name="Nota 2 2 11 6" xfId="19703"/>
    <cellStyle name="Nota 2 2 11 7" xfId="22936"/>
    <cellStyle name="Nota 2 2 11 8" xfId="29693"/>
    <cellStyle name="Nota 2 2 11 9" xfId="31601"/>
    <cellStyle name="Nota 2 2 12" xfId="4599"/>
    <cellStyle name="Nota 2 2 12 2" xfId="7273"/>
    <cellStyle name="Nota 2 2 12 2 2" xfId="16426"/>
    <cellStyle name="Nota 2 2 12 2 3" xfId="23407"/>
    <cellStyle name="Nota 2 2 12 2 4" xfId="30251"/>
    <cellStyle name="Nota 2 2 12 2 5" xfId="34212"/>
    <cellStyle name="Nota 2 2 12 2 6" xfId="37764"/>
    <cellStyle name="Nota 2 2 12 2 7" xfId="39727"/>
    <cellStyle name="Nota 2 2 12 2 8" xfId="41361"/>
    <cellStyle name="Nota 2 2 12 3" xfId="13753"/>
    <cellStyle name="Nota 2 2 12 4" xfId="20751"/>
    <cellStyle name="Nota 2 2 12 5" xfId="27536"/>
    <cellStyle name="Nota 2 2 12 6" xfId="25223"/>
    <cellStyle name="Nota 2 2 12 7" xfId="9950"/>
    <cellStyle name="Nota 2 2 12 8" xfId="29084"/>
    <cellStyle name="Nota 2 2 12 9" xfId="30893"/>
    <cellStyle name="Nota 2 2 13" xfId="7270"/>
    <cellStyle name="Nota 2 2 13 2" xfId="16423"/>
    <cellStyle name="Nota 2 2 13 3" xfId="23404"/>
    <cellStyle name="Nota 2 2 13 4" xfId="30248"/>
    <cellStyle name="Nota 2 2 13 5" xfId="34209"/>
    <cellStyle name="Nota 2 2 13 6" xfId="37761"/>
    <cellStyle name="Nota 2 2 13 7" xfId="39724"/>
    <cellStyle name="Nota 2 2 13 8" xfId="41358"/>
    <cellStyle name="Nota 2 2 14" xfId="9892"/>
    <cellStyle name="Nota 2 2 15" xfId="17557"/>
    <cellStyle name="Nota 2 2 16" xfId="17995"/>
    <cellStyle name="Nota 2 2 17" xfId="17587"/>
    <cellStyle name="Nota 2 2 18" xfId="31457"/>
    <cellStyle name="Nota 2 2 19" xfId="35168"/>
    <cellStyle name="Nota 2 2 2" xfId="736"/>
    <cellStyle name="Nota 2 2 2 10" xfId="3176"/>
    <cellStyle name="Nota 2 2 2 10 2" xfId="7275"/>
    <cellStyle name="Nota 2 2 2 10 2 2" xfId="16428"/>
    <cellStyle name="Nota 2 2 2 10 2 3" xfId="23409"/>
    <cellStyle name="Nota 2 2 2 10 2 4" xfId="30253"/>
    <cellStyle name="Nota 2 2 2 10 2 5" xfId="34214"/>
    <cellStyle name="Nota 2 2 2 10 2 6" xfId="37766"/>
    <cellStyle name="Nota 2 2 2 10 2 7" xfId="39729"/>
    <cellStyle name="Nota 2 2 2 10 2 8" xfId="41363"/>
    <cellStyle name="Nota 2 2 2 10 3" xfId="12330"/>
    <cellStyle name="Nota 2 2 2 10 4" xfId="19333"/>
    <cellStyle name="Nota 2 2 2 10 5" xfId="17913"/>
    <cellStyle name="Nota 2 2 2 10 6" xfId="24062"/>
    <cellStyle name="Nota 2 2 2 10 7" xfId="25647"/>
    <cellStyle name="Nota 2 2 2 10 8" xfId="25804"/>
    <cellStyle name="Nota 2 2 2 10 9" xfId="31281"/>
    <cellStyle name="Nota 2 2 2 11" xfId="3685"/>
    <cellStyle name="Nota 2 2 2 11 2" xfId="7276"/>
    <cellStyle name="Nota 2 2 2 11 2 2" xfId="16429"/>
    <cellStyle name="Nota 2 2 2 11 2 3" xfId="23410"/>
    <cellStyle name="Nota 2 2 2 11 2 4" xfId="30254"/>
    <cellStyle name="Nota 2 2 2 11 2 5" xfId="34215"/>
    <cellStyle name="Nota 2 2 2 11 2 6" xfId="37767"/>
    <cellStyle name="Nota 2 2 2 11 2 7" xfId="39730"/>
    <cellStyle name="Nota 2 2 2 11 2 8" xfId="41364"/>
    <cellStyle name="Nota 2 2 2 11 3" xfId="12839"/>
    <cellStyle name="Nota 2 2 2 11 4" xfId="19838"/>
    <cellStyle name="Nota 2 2 2 11 5" xfId="23093"/>
    <cellStyle name="Nota 2 2 2 11 6" xfId="22443"/>
    <cellStyle name="Nota 2 2 2 11 7" xfId="29549"/>
    <cellStyle name="Nota 2 2 2 11 8" xfId="33571"/>
    <cellStyle name="Nota 2 2 2 11 9" xfId="37239"/>
    <cellStyle name="Nota 2 2 2 12" xfId="7274"/>
    <cellStyle name="Nota 2 2 2 12 2" xfId="16427"/>
    <cellStyle name="Nota 2 2 2 12 3" xfId="23408"/>
    <cellStyle name="Nota 2 2 2 12 4" xfId="30252"/>
    <cellStyle name="Nota 2 2 2 12 5" xfId="34213"/>
    <cellStyle name="Nota 2 2 2 12 6" xfId="37765"/>
    <cellStyle name="Nota 2 2 2 12 7" xfId="39728"/>
    <cellStyle name="Nota 2 2 2 12 8" xfId="41362"/>
    <cellStyle name="Nota 2 2 2 13" xfId="9893"/>
    <cellStyle name="Nota 2 2 2 14" xfId="17562"/>
    <cellStyle name="Nota 2 2 2 15" xfId="29121"/>
    <cellStyle name="Nota 2 2 2 16" xfId="19601"/>
    <cellStyle name="Nota 2 2 2 17" xfId="31456"/>
    <cellStyle name="Nota 2 2 2 18" xfId="35164"/>
    <cellStyle name="Nota 2 2 2 19" xfId="38442"/>
    <cellStyle name="Nota 2 2 2 2" xfId="2245"/>
    <cellStyle name="Nota 2 2 2 2 10" xfId="22464"/>
    <cellStyle name="Nota 2 2 2 2 11" xfId="9164"/>
    <cellStyle name="Nota 2 2 2 2 12" xfId="30200"/>
    <cellStyle name="Nota 2 2 2 2 13" xfId="31463"/>
    <cellStyle name="Nota 2 2 2 2 14" xfId="35173"/>
    <cellStyle name="Nota 2 2 2 2 2" xfId="2645"/>
    <cellStyle name="Nota 2 2 2 2 2 2" xfId="7278"/>
    <cellStyle name="Nota 2 2 2 2 2 2 2" xfId="16431"/>
    <cellStyle name="Nota 2 2 2 2 2 2 3" xfId="23412"/>
    <cellStyle name="Nota 2 2 2 2 2 2 4" xfId="30256"/>
    <cellStyle name="Nota 2 2 2 2 2 2 5" xfId="34217"/>
    <cellStyle name="Nota 2 2 2 2 2 2 6" xfId="37769"/>
    <cellStyle name="Nota 2 2 2 2 2 2 7" xfId="39732"/>
    <cellStyle name="Nota 2 2 2 2 2 2 8" xfId="41366"/>
    <cellStyle name="Nota 2 2 2 2 2 3" xfId="11799"/>
    <cellStyle name="Nota 2 2 2 2 2 4" xfId="18802"/>
    <cellStyle name="Nota 2 2 2 2 2 5" xfId="17984"/>
    <cellStyle name="Nota 2 2 2 2 2 6" xfId="26286"/>
    <cellStyle name="Nota 2 2 2 2 2 7" xfId="30010"/>
    <cellStyle name="Nota 2 2 2 2 2 8" xfId="33987"/>
    <cellStyle name="Nota 2 2 2 2 2 9" xfId="37549"/>
    <cellStyle name="Nota 2 2 2 2 3" xfId="3927"/>
    <cellStyle name="Nota 2 2 2 2 3 2" xfId="7279"/>
    <cellStyle name="Nota 2 2 2 2 3 2 2" xfId="16432"/>
    <cellStyle name="Nota 2 2 2 2 3 2 3" xfId="23413"/>
    <cellStyle name="Nota 2 2 2 2 3 2 4" xfId="30257"/>
    <cellStyle name="Nota 2 2 2 2 3 2 5" xfId="34218"/>
    <cellStyle name="Nota 2 2 2 2 3 2 6" xfId="37770"/>
    <cellStyle name="Nota 2 2 2 2 3 2 7" xfId="39733"/>
    <cellStyle name="Nota 2 2 2 2 3 2 8" xfId="41367"/>
    <cellStyle name="Nota 2 2 2 2 3 3" xfId="13081"/>
    <cellStyle name="Nota 2 2 2 2 3 4" xfId="20079"/>
    <cellStyle name="Nota 2 2 2 2 3 5" xfId="25303"/>
    <cellStyle name="Nota 2 2 2 2 3 6" xfId="9454"/>
    <cellStyle name="Nota 2 2 2 2 3 7" xfId="28203"/>
    <cellStyle name="Nota 2 2 2 2 3 8" xfId="31152"/>
    <cellStyle name="Nota 2 2 2 2 3 9" xfId="31201"/>
    <cellStyle name="Nota 2 2 2 2 4" xfId="4365"/>
    <cellStyle name="Nota 2 2 2 2 4 2" xfId="7280"/>
    <cellStyle name="Nota 2 2 2 2 4 2 2" xfId="16433"/>
    <cellStyle name="Nota 2 2 2 2 4 2 3" xfId="23414"/>
    <cellStyle name="Nota 2 2 2 2 4 2 4" xfId="30258"/>
    <cellStyle name="Nota 2 2 2 2 4 2 5" xfId="34219"/>
    <cellStyle name="Nota 2 2 2 2 4 2 6" xfId="37771"/>
    <cellStyle name="Nota 2 2 2 2 4 2 7" xfId="39734"/>
    <cellStyle name="Nota 2 2 2 2 4 2 8" xfId="41368"/>
    <cellStyle name="Nota 2 2 2 2 4 3" xfId="13519"/>
    <cellStyle name="Nota 2 2 2 2 4 4" xfId="20517"/>
    <cellStyle name="Nota 2 2 2 2 4 5" xfId="15477"/>
    <cellStyle name="Nota 2 2 2 2 4 6" xfId="25202"/>
    <cellStyle name="Nota 2 2 2 2 4 7" xfId="25127"/>
    <cellStyle name="Nota 2 2 2 2 4 8" xfId="25830"/>
    <cellStyle name="Nota 2 2 2 2 4 9" xfId="29037"/>
    <cellStyle name="Nota 2 2 2 2 5" xfId="4619"/>
    <cellStyle name="Nota 2 2 2 2 5 2" xfId="7281"/>
    <cellStyle name="Nota 2 2 2 2 5 2 2" xfId="16434"/>
    <cellStyle name="Nota 2 2 2 2 5 2 3" xfId="23415"/>
    <cellStyle name="Nota 2 2 2 2 5 2 4" xfId="30259"/>
    <cellStyle name="Nota 2 2 2 2 5 2 5" xfId="34220"/>
    <cellStyle name="Nota 2 2 2 2 5 2 6" xfId="37772"/>
    <cellStyle name="Nota 2 2 2 2 5 2 7" xfId="39735"/>
    <cellStyle name="Nota 2 2 2 2 5 2 8" xfId="41369"/>
    <cellStyle name="Nota 2 2 2 2 5 3" xfId="13773"/>
    <cellStyle name="Nota 2 2 2 2 5 4" xfId="20771"/>
    <cellStyle name="Nota 2 2 2 2 5 5" xfId="27527"/>
    <cellStyle name="Nota 2 2 2 2 5 6" xfId="29251"/>
    <cellStyle name="Nota 2 2 2 2 5 7" xfId="28713"/>
    <cellStyle name="Nota 2 2 2 2 5 8" xfId="29383"/>
    <cellStyle name="Nota 2 2 2 2 5 9" xfId="25813"/>
    <cellStyle name="Nota 2 2 2 2 6" xfId="4865"/>
    <cellStyle name="Nota 2 2 2 2 6 2" xfId="7282"/>
    <cellStyle name="Nota 2 2 2 2 6 2 2" xfId="16435"/>
    <cellStyle name="Nota 2 2 2 2 6 2 3" xfId="23416"/>
    <cellStyle name="Nota 2 2 2 2 6 2 4" xfId="30260"/>
    <cellStyle name="Nota 2 2 2 2 6 2 5" xfId="34221"/>
    <cellStyle name="Nota 2 2 2 2 6 2 6" xfId="37773"/>
    <cellStyle name="Nota 2 2 2 2 6 2 7" xfId="39736"/>
    <cellStyle name="Nota 2 2 2 2 6 2 8" xfId="41370"/>
    <cellStyle name="Nota 2 2 2 2 6 3" xfId="14019"/>
    <cellStyle name="Nota 2 2 2 2 6 4" xfId="21017"/>
    <cellStyle name="Nota 2 2 2 2 6 5" xfId="19693"/>
    <cellStyle name="Nota 2 2 2 2 6 6" xfId="22694"/>
    <cellStyle name="Nota 2 2 2 2 6 7" xfId="25188"/>
    <cellStyle name="Nota 2 2 2 2 6 8" xfId="35589"/>
    <cellStyle name="Nota 2 2 2 2 6 9" xfId="38500"/>
    <cellStyle name="Nota 2 2 2 2 7" xfId="7277"/>
    <cellStyle name="Nota 2 2 2 2 7 2" xfId="16430"/>
    <cellStyle name="Nota 2 2 2 2 7 3" xfId="23411"/>
    <cellStyle name="Nota 2 2 2 2 7 4" xfId="30255"/>
    <cellStyle name="Nota 2 2 2 2 7 5" xfId="34216"/>
    <cellStyle name="Nota 2 2 2 2 7 6" xfId="37768"/>
    <cellStyle name="Nota 2 2 2 2 7 7" xfId="39731"/>
    <cellStyle name="Nota 2 2 2 2 7 8" xfId="41365"/>
    <cellStyle name="Nota 2 2 2 2 8" xfId="11399"/>
    <cellStyle name="Nota 2 2 2 2 9" xfId="18402"/>
    <cellStyle name="Nota 2 2 2 3" xfId="1699"/>
    <cellStyle name="Nota 2 2 2 3 10" xfId="28651"/>
    <cellStyle name="Nota 2 2 2 3 11" xfId="22659"/>
    <cellStyle name="Nota 2 2 2 3 12" xfId="30982"/>
    <cellStyle name="Nota 2 2 2 3 13" xfId="34905"/>
    <cellStyle name="Nota 2 2 2 3 14" xfId="38369"/>
    <cellStyle name="Nota 2 2 2 3 2" xfId="2522"/>
    <cellStyle name="Nota 2 2 2 3 2 2" xfId="7284"/>
    <cellStyle name="Nota 2 2 2 3 2 2 2" xfId="16437"/>
    <cellStyle name="Nota 2 2 2 3 2 2 3" xfId="23418"/>
    <cellStyle name="Nota 2 2 2 3 2 2 4" xfId="30262"/>
    <cellStyle name="Nota 2 2 2 3 2 2 5" xfId="34223"/>
    <cellStyle name="Nota 2 2 2 3 2 2 6" xfId="37775"/>
    <cellStyle name="Nota 2 2 2 3 2 2 7" xfId="39738"/>
    <cellStyle name="Nota 2 2 2 3 2 2 8" xfId="41372"/>
    <cellStyle name="Nota 2 2 2 3 2 3" xfId="11676"/>
    <cellStyle name="Nota 2 2 2 3 2 4" xfId="18679"/>
    <cellStyle name="Nota 2 2 2 3 2 5" xfId="22427"/>
    <cellStyle name="Nota 2 2 2 3 2 6" xfId="21276"/>
    <cellStyle name="Nota 2 2 2 3 2 7" xfId="17266"/>
    <cellStyle name="Nota 2 2 2 3 2 8" xfId="34047"/>
    <cellStyle name="Nota 2 2 2 3 2 9" xfId="37609"/>
    <cellStyle name="Nota 2 2 2 3 3" xfId="3676"/>
    <cellStyle name="Nota 2 2 2 3 3 2" xfId="7285"/>
    <cellStyle name="Nota 2 2 2 3 3 2 2" xfId="16438"/>
    <cellStyle name="Nota 2 2 2 3 3 2 3" xfId="23419"/>
    <cellStyle name="Nota 2 2 2 3 3 2 4" xfId="30263"/>
    <cellStyle name="Nota 2 2 2 3 3 2 5" xfId="34224"/>
    <cellStyle name="Nota 2 2 2 3 3 2 6" xfId="37776"/>
    <cellStyle name="Nota 2 2 2 3 3 2 7" xfId="39739"/>
    <cellStyle name="Nota 2 2 2 3 3 2 8" xfId="41373"/>
    <cellStyle name="Nota 2 2 2 3 3 3" xfId="12830"/>
    <cellStyle name="Nota 2 2 2 3 3 4" xfId="19829"/>
    <cellStyle name="Nota 2 2 2 3 3 5" xfId="27991"/>
    <cellStyle name="Nota 2 2 2 3 3 6" xfId="28540"/>
    <cellStyle name="Nota 2 2 2 3 3 7" xfId="25001"/>
    <cellStyle name="Nota 2 2 2 3 3 8" xfId="33574"/>
    <cellStyle name="Nota 2 2 2 3 3 9" xfId="37242"/>
    <cellStyle name="Nota 2 2 2 3 4" xfId="4181"/>
    <cellStyle name="Nota 2 2 2 3 4 2" xfId="7286"/>
    <cellStyle name="Nota 2 2 2 3 4 2 2" xfId="16439"/>
    <cellStyle name="Nota 2 2 2 3 4 2 3" xfId="23420"/>
    <cellStyle name="Nota 2 2 2 3 4 2 4" xfId="30264"/>
    <cellStyle name="Nota 2 2 2 3 4 2 5" xfId="34225"/>
    <cellStyle name="Nota 2 2 2 3 4 2 6" xfId="37777"/>
    <cellStyle name="Nota 2 2 2 3 4 2 7" xfId="39740"/>
    <cellStyle name="Nota 2 2 2 3 4 2 8" xfId="41374"/>
    <cellStyle name="Nota 2 2 2 3 4 3" xfId="13335"/>
    <cellStyle name="Nota 2 2 2 3 4 4" xfId="20333"/>
    <cellStyle name="Nota 2 2 2 3 4 5" xfId="22963"/>
    <cellStyle name="Nota 2 2 2 3 4 6" xfId="29499"/>
    <cellStyle name="Nota 2 2 2 3 4 7" xfId="15508"/>
    <cellStyle name="Nota 2 2 2 3 4 8" xfId="29695"/>
    <cellStyle name="Nota 2 2 2 3 4 9" xfId="33673"/>
    <cellStyle name="Nota 2 2 2 3 5" xfId="3184"/>
    <cellStyle name="Nota 2 2 2 3 5 2" xfId="7287"/>
    <cellStyle name="Nota 2 2 2 3 5 2 2" xfId="16440"/>
    <cellStyle name="Nota 2 2 2 3 5 2 3" xfId="23421"/>
    <cellStyle name="Nota 2 2 2 3 5 2 4" xfId="30265"/>
    <cellStyle name="Nota 2 2 2 3 5 2 5" xfId="34226"/>
    <cellStyle name="Nota 2 2 2 3 5 2 6" xfId="37778"/>
    <cellStyle name="Nota 2 2 2 3 5 2 7" xfId="39741"/>
    <cellStyle name="Nota 2 2 2 3 5 2 8" xfId="41375"/>
    <cellStyle name="Nota 2 2 2 3 5 3" xfId="12338"/>
    <cellStyle name="Nota 2 2 2 3 5 4" xfId="19341"/>
    <cellStyle name="Nota 2 2 2 3 5 5" xfId="21235"/>
    <cellStyle name="Nota 2 2 2 3 5 6" xfId="19501"/>
    <cellStyle name="Nota 2 2 2 3 5 7" xfId="29748"/>
    <cellStyle name="Nota 2 2 2 3 5 8" xfId="31586"/>
    <cellStyle name="Nota 2 2 2 3 5 9" xfId="35291"/>
    <cellStyle name="Nota 2 2 2 3 6" xfId="3005"/>
    <cellStyle name="Nota 2 2 2 3 6 2" xfId="7288"/>
    <cellStyle name="Nota 2 2 2 3 6 2 2" xfId="16441"/>
    <cellStyle name="Nota 2 2 2 3 6 2 3" xfId="23422"/>
    <cellStyle name="Nota 2 2 2 3 6 2 4" xfId="30266"/>
    <cellStyle name="Nota 2 2 2 3 6 2 5" xfId="34227"/>
    <cellStyle name="Nota 2 2 2 3 6 2 6" xfId="37779"/>
    <cellStyle name="Nota 2 2 2 3 6 2 7" xfId="39742"/>
    <cellStyle name="Nota 2 2 2 3 6 2 8" xfId="41376"/>
    <cellStyle name="Nota 2 2 2 3 6 3" xfId="12159"/>
    <cellStyle name="Nota 2 2 2 3 6 4" xfId="19162"/>
    <cellStyle name="Nota 2 2 2 3 6 5" xfId="24690"/>
    <cellStyle name="Nota 2 2 2 3 6 6" xfId="26393"/>
    <cellStyle name="Nota 2 2 2 3 6 7" xfId="25656"/>
    <cellStyle name="Nota 2 2 2 3 6 8" xfId="31562"/>
    <cellStyle name="Nota 2 2 2 3 6 9" xfId="35272"/>
    <cellStyle name="Nota 2 2 2 3 7" xfId="7283"/>
    <cellStyle name="Nota 2 2 2 3 7 2" xfId="16436"/>
    <cellStyle name="Nota 2 2 2 3 7 3" xfId="23417"/>
    <cellStyle name="Nota 2 2 2 3 7 4" xfId="30261"/>
    <cellStyle name="Nota 2 2 2 3 7 5" xfId="34222"/>
    <cellStyle name="Nota 2 2 2 3 7 6" xfId="37774"/>
    <cellStyle name="Nota 2 2 2 3 7 7" xfId="39737"/>
    <cellStyle name="Nota 2 2 2 3 7 8" xfId="41371"/>
    <cellStyle name="Nota 2 2 2 3 8" xfId="10853"/>
    <cellStyle name="Nota 2 2 2 3 9" xfId="9163"/>
    <cellStyle name="Nota 2 2 2 4" xfId="2359"/>
    <cellStyle name="Nota 2 2 2 4 10" xfId="21377"/>
    <cellStyle name="Nota 2 2 2 4 11" xfId="17813"/>
    <cellStyle name="Nota 2 2 2 4 12" xfId="28114"/>
    <cellStyle name="Nota 2 2 2 4 13" xfId="34127"/>
    <cellStyle name="Nota 2 2 2 4 14" xfId="37689"/>
    <cellStyle name="Nota 2 2 2 4 2" xfId="2759"/>
    <cellStyle name="Nota 2 2 2 4 2 2" xfId="7290"/>
    <cellStyle name="Nota 2 2 2 4 2 2 2" xfId="16443"/>
    <cellStyle name="Nota 2 2 2 4 2 2 3" xfId="23424"/>
    <cellStyle name="Nota 2 2 2 4 2 2 4" xfId="30268"/>
    <cellStyle name="Nota 2 2 2 4 2 2 5" xfId="34229"/>
    <cellStyle name="Nota 2 2 2 4 2 2 6" xfId="37781"/>
    <cellStyle name="Nota 2 2 2 4 2 2 7" xfId="39744"/>
    <cellStyle name="Nota 2 2 2 4 2 2 8" xfId="41378"/>
    <cellStyle name="Nota 2 2 2 4 2 3" xfId="11913"/>
    <cellStyle name="Nota 2 2 2 4 2 4" xfId="18916"/>
    <cellStyle name="Nota 2 2 2 4 2 5" xfId="28403"/>
    <cellStyle name="Nota 2 2 2 4 2 6" xfId="23314"/>
    <cellStyle name="Nota 2 2 2 4 2 7" xfId="29938"/>
    <cellStyle name="Nota 2 2 2 4 2 8" xfId="33923"/>
    <cellStyle name="Nota 2 2 2 4 2 9" xfId="37485"/>
    <cellStyle name="Nota 2 2 2 4 3" xfId="4041"/>
    <cellStyle name="Nota 2 2 2 4 3 2" xfId="7291"/>
    <cellStyle name="Nota 2 2 2 4 3 2 2" xfId="16444"/>
    <cellStyle name="Nota 2 2 2 4 3 2 3" xfId="23425"/>
    <cellStyle name="Nota 2 2 2 4 3 2 4" xfId="30269"/>
    <cellStyle name="Nota 2 2 2 4 3 2 5" xfId="34230"/>
    <cellStyle name="Nota 2 2 2 4 3 2 6" xfId="37782"/>
    <cellStyle name="Nota 2 2 2 4 3 2 7" xfId="39745"/>
    <cellStyle name="Nota 2 2 2 4 3 2 8" xfId="41379"/>
    <cellStyle name="Nota 2 2 2 4 3 3" xfId="13195"/>
    <cellStyle name="Nota 2 2 2 4 3 4" xfId="20193"/>
    <cellStyle name="Nota 2 2 2 4 3 5" xfId="27805"/>
    <cellStyle name="Nota 2 2 2 4 3 6" xfId="23036"/>
    <cellStyle name="Nota 2 2 2 4 3 7" xfId="17057"/>
    <cellStyle name="Nota 2 2 2 4 3 8" xfId="19555"/>
    <cellStyle name="Nota 2 2 2 4 3 9" xfId="33668"/>
    <cellStyle name="Nota 2 2 2 4 4" xfId="4479"/>
    <cellStyle name="Nota 2 2 2 4 4 2" xfId="7292"/>
    <cellStyle name="Nota 2 2 2 4 4 2 2" xfId="16445"/>
    <cellStyle name="Nota 2 2 2 4 4 2 3" xfId="23426"/>
    <cellStyle name="Nota 2 2 2 4 4 2 4" xfId="30270"/>
    <cellStyle name="Nota 2 2 2 4 4 2 5" xfId="34231"/>
    <cellStyle name="Nota 2 2 2 4 4 2 6" xfId="37783"/>
    <cellStyle name="Nota 2 2 2 4 4 2 7" xfId="39746"/>
    <cellStyle name="Nota 2 2 2 4 4 2 8" xfId="41380"/>
    <cellStyle name="Nota 2 2 2 4 4 3" xfId="13633"/>
    <cellStyle name="Nota 2 2 2 4 4 4" xfId="20631"/>
    <cellStyle name="Nota 2 2 2 4 4 5" xfId="27596"/>
    <cellStyle name="Nota 2 2 2 4 4 6" xfId="28160"/>
    <cellStyle name="Nota 2 2 2 4 4 7" xfId="17608"/>
    <cellStyle name="Nota 2 2 2 4 4 8" xfId="17887"/>
    <cellStyle name="Nota 2 2 2 4 4 9" xfId="21332"/>
    <cellStyle name="Nota 2 2 2 4 5" xfId="4733"/>
    <cellStyle name="Nota 2 2 2 4 5 2" xfId="7293"/>
    <cellStyle name="Nota 2 2 2 4 5 2 2" xfId="16446"/>
    <cellStyle name="Nota 2 2 2 4 5 2 3" xfId="23427"/>
    <cellStyle name="Nota 2 2 2 4 5 2 4" xfId="30271"/>
    <cellStyle name="Nota 2 2 2 4 5 2 5" xfId="34232"/>
    <cellStyle name="Nota 2 2 2 4 5 2 6" xfId="37784"/>
    <cellStyle name="Nota 2 2 2 4 5 2 7" xfId="39747"/>
    <cellStyle name="Nota 2 2 2 4 5 2 8" xfId="41381"/>
    <cellStyle name="Nota 2 2 2 4 5 3" xfId="13887"/>
    <cellStyle name="Nota 2 2 2 4 5 4" xfId="20885"/>
    <cellStyle name="Nota 2 2 2 4 5 5" xfId="19692"/>
    <cellStyle name="Nota 2 2 2 4 5 6" xfId="17218"/>
    <cellStyle name="Nota 2 2 2 4 5 7" xfId="25558"/>
    <cellStyle name="Nota 2 2 2 4 5 8" xfId="32159"/>
    <cellStyle name="Nota 2 2 2 4 5 9" xfId="35834"/>
    <cellStyle name="Nota 2 2 2 4 6" xfId="4979"/>
    <cellStyle name="Nota 2 2 2 4 6 2" xfId="7294"/>
    <cellStyle name="Nota 2 2 2 4 6 2 2" xfId="16447"/>
    <cellStyle name="Nota 2 2 2 4 6 2 3" xfId="23428"/>
    <cellStyle name="Nota 2 2 2 4 6 2 4" xfId="30272"/>
    <cellStyle name="Nota 2 2 2 4 6 2 5" xfId="34233"/>
    <cellStyle name="Nota 2 2 2 4 6 2 6" xfId="37785"/>
    <cellStyle name="Nota 2 2 2 4 6 2 7" xfId="39748"/>
    <cellStyle name="Nota 2 2 2 4 6 2 8" xfId="41382"/>
    <cellStyle name="Nota 2 2 2 4 6 3" xfId="14133"/>
    <cellStyle name="Nota 2 2 2 4 6 4" xfId="21131"/>
    <cellStyle name="Nota 2 2 2 4 6 5" xfId="27350"/>
    <cellStyle name="Nota 2 2 2 4 6 6" xfId="29301"/>
    <cellStyle name="Nota 2 2 2 4 6 7" xfId="32025"/>
    <cellStyle name="Nota 2 2 2 4 6 8" xfId="35703"/>
    <cellStyle name="Nota 2 2 2 4 6 9" xfId="38614"/>
    <cellStyle name="Nota 2 2 2 4 7" xfId="7289"/>
    <cellStyle name="Nota 2 2 2 4 7 2" xfId="16442"/>
    <cellStyle name="Nota 2 2 2 4 7 3" xfId="23423"/>
    <cellStyle name="Nota 2 2 2 4 7 4" xfId="30267"/>
    <cellStyle name="Nota 2 2 2 4 7 5" xfId="34228"/>
    <cellStyle name="Nota 2 2 2 4 7 6" xfId="37780"/>
    <cellStyle name="Nota 2 2 2 4 7 7" xfId="39743"/>
    <cellStyle name="Nota 2 2 2 4 7 8" xfId="41377"/>
    <cellStyle name="Nota 2 2 2 4 8" xfId="11513"/>
    <cellStyle name="Nota 2 2 2 4 9" xfId="18516"/>
    <cellStyle name="Nota 2 2 2 5" xfId="1689"/>
    <cellStyle name="Nota 2 2 2 5 10" xfId="24486"/>
    <cellStyle name="Nota 2 2 2 5 11" xfId="28453"/>
    <cellStyle name="Nota 2 2 2 5 12" xfId="26447"/>
    <cellStyle name="Nota 2 2 2 5 13" xfId="34908"/>
    <cellStyle name="Nota 2 2 2 5 14" xfId="38372"/>
    <cellStyle name="Nota 2 2 2 5 2" xfId="2514"/>
    <cellStyle name="Nota 2 2 2 5 2 2" xfId="7296"/>
    <cellStyle name="Nota 2 2 2 5 2 2 2" xfId="16449"/>
    <cellStyle name="Nota 2 2 2 5 2 2 3" xfId="23430"/>
    <cellStyle name="Nota 2 2 2 5 2 2 4" xfId="30274"/>
    <cellStyle name="Nota 2 2 2 5 2 2 5" xfId="34235"/>
    <cellStyle name="Nota 2 2 2 5 2 2 6" xfId="37787"/>
    <cellStyle name="Nota 2 2 2 5 2 2 7" xfId="39750"/>
    <cellStyle name="Nota 2 2 2 5 2 2 8" xfId="41384"/>
    <cellStyle name="Nota 2 2 2 5 2 3" xfId="11668"/>
    <cellStyle name="Nota 2 2 2 5 2 4" xfId="18671"/>
    <cellStyle name="Nota 2 2 2 5 2 5" xfId="25311"/>
    <cellStyle name="Nota 2 2 2 5 2 6" xfId="17870"/>
    <cellStyle name="Nota 2 2 2 5 2 7" xfId="29095"/>
    <cellStyle name="Nota 2 2 2 5 2 8" xfId="30878"/>
    <cellStyle name="Nota 2 2 2 5 2 9" xfId="31060"/>
    <cellStyle name="Nota 2 2 2 5 3" xfId="3666"/>
    <cellStyle name="Nota 2 2 2 5 3 2" xfId="7297"/>
    <cellStyle name="Nota 2 2 2 5 3 2 2" xfId="16450"/>
    <cellStyle name="Nota 2 2 2 5 3 2 3" xfId="23431"/>
    <cellStyle name="Nota 2 2 2 5 3 2 4" xfId="30275"/>
    <cellStyle name="Nota 2 2 2 5 3 2 5" xfId="34236"/>
    <cellStyle name="Nota 2 2 2 5 3 2 6" xfId="37788"/>
    <cellStyle name="Nota 2 2 2 5 3 2 7" xfId="39751"/>
    <cellStyle name="Nota 2 2 2 5 3 2 8" xfId="41385"/>
    <cellStyle name="Nota 2 2 2 5 3 3" xfId="12820"/>
    <cellStyle name="Nota 2 2 2 5 3 4" xfId="19819"/>
    <cellStyle name="Nota 2 2 2 5 3 5" xfId="27996"/>
    <cellStyle name="Nota 2 2 2 5 3 6" xfId="28121"/>
    <cellStyle name="Nota 2 2 2 5 3 7" xfId="29554"/>
    <cellStyle name="Nota 2 2 2 5 3 8" xfId="33577"/>
    <cellStyle name="Nota 2 2 2 5 3 9" xfId="37245"/>
    <cellStyle name="Nota 2 2 2 5 4" xfId="4173"/>
    <cellStyle name="Nota 2 2 2 5 4 2" xfId="7298"/>
    <cellStyle name="Nota 2 2 2 5 4 2 2" xfId="16451"/>
    <cellStyle name="Nota 2 2 2 5 4 2 3" xfId="23432"/>
    <cellStyle name="Nota 2 2 2 5 4 2 4" xfId="30276"/>
    <cellStyle name="Nota 2 2 2 5 4 2 5" xfId="34237"/>
    <cellStyle name="Nota 2 2 2 5 4 2 6" xfId="37789"/>
    <cellStyle name="Nota 2 2 2 5 4 2 7" xfId="39752"/>
    <cellStyle name="Nota 2 2 2 5 4 2 8" xfId="41386"/>
    <cellStyle name="Nota 2 2 2 5 4 3" xfId="13327"/>
    <cellStyle name="Nota 2 2 2 5 4 4" xfId="20325"/>
    <cellStyle name="Nota 2 2 2 5 4 5" xfId="17213"/>
    <cellStyle name="Nota 2 2 2 5 4 6" xfId="15448"/>
    <cellStyle name="Nota 2 2 2 5 4 7" xfId="17335"/>
    <cellStyle name="Nota 2 2 2 5 4 8" xfId="33383"/>
    <cellStyle name="Nota 2 2 2 5 4 9" xfId="37058"/>
    <cellStyle name="Nota 2 2 2 5 5" xfId="3167"/>
    <cellStyle name="Nota 2 2 2 5 5 2" xfId="7299"/>
    <cellStyle name="Nota 2 2 2 5 5 2 2" xfId="16452"/>
    <cellStyle name="Nota 2 2 2 5 5 2 3" xfId="23433"/>
    <cellStyle name="Nota 2 2 2 5 5 2 4" xfId="30277"/>
    <cellStyle name="Nota 2 2 2 5 5 2 5" xfId="34238"/>
    <cellStyle name="Nota 2 2 2 5 5 2 6" xfId="37790"/>
    <cellStyle name="Nota 2 2 2 5 5 2 7" xfId="39753"/>
    <cellStyle name="Nota 2 2 2 5 5 2 8" xfId="41387"/>
    <cellStyle name="Nota 2 2 2 5 5 3" xfId="12321"/>
    <cellStyle name="Nota 2 2 2 5 5 4" xfId="19324"/>
    <cellStyle name="Nota 2 2 2 5 5 5" xfId="17670"/>
    <cellStyle name="Nota 2 2 2 5 5 6" xfId="23345"/>
    <cellStyle name="Nota 2 2 2 5 5 7" xfId="29757"/>
    <cellStyle name="Nota 2 2 2 5 5 8" xfId="33733"/>
    <cellStyle name="Nota 2 2 2 5 5 9" xfId="37295"/>
    <cellStyle name="Nota 2 2 2 5 6" xfId="4330"/>
    <cellStyle name="Nota 2 2 2 5 6 2" xfId="7300"/>
    <cellStyle name="Nota 2 2 2 5 6 2 2" xfId="16453"/>
    <cellStyle name="Nota 2 2 2 5 6 2 3" xfId="23434"/>
    <cellStyle name="Nota 2 2 2 5 6 2 4" xfId="30278"/>
    <cellStyle name="Nota 2 2 2 5 6 2 5" xfId="34239"/>
    <cellStyle name="Nota 2 2 2 5 6 2 6" xfId="37791"/>
    <cellStyle name="Nota 2 2 2 5 6 2 7" xfId="39754"/>
    <cellStyle name="Nota 2 2 2 5 6 2 8" xfId="41388"/>
    <cellStyle name="Nota 2 2 2 5 6 3" xfId="13484"/>
    <cellStyle name="Nota 2 2 2 5 6 4" xfId="20482"/>
    <cellStyle name="Nota 2 2 2 5 6 5" xfId="24738"/>
    <cellStyle name="Nota 2 2 2 5 6 6" xfId="9533"/>
    <cellStyle name="Nota 2 2 2 5 6 7" xfId="25591"/>
    <cellStyle name="Nota 2 2 2 5 6 8" xfId="30948"/>
    <cellStyle name="Nota 2 2 2 5 6 9" xfId="19478"/>
    <cellStyle name="Nota 2 2 2 5 7" xfId="7295"/>
    <cellStyle name="Nota 2 2 2 5 7 2" xfId="16448"/>
    <cellStyle name="Nota 2 2 2 5 7 3" xfId="23429"/>
    <cellStyle name="Nota 2 2 2 5 7 4" xfId="30273"/>
    <cellStyle name="Nota 2 2 2 5 7 5" xfId="34234"/>
    <cellStyle name="Nota 2 2 2 5 7 6" xfId="37786"/>
    <cellStyle name="Nota 2 2 2 5 7 7" xfId="39749"/>
    <cellStyle name="Nota 2 2 2 5 7 8" xfId="41383"/>
    <cellStyle name="Nota 2 2 2 5 8" xfId="10843"/>
    <cellStyle name="Nota 2 2 2 5 9" xfId="9730"/>
    <cellStyle name="Nota 2 2 2 6" xfId="1640"/>
    <cellStyle name="Nota 2 2 2 6 10" xfId="29056"/>
    <cellStyle name="Nota 2 2 2 6 11" xfId="31002"/>
    <cellStyle name="Nota 2 2 2 6 12" xfId="9303"/>
    <cellStyle name="Nota 2 2 2 6 13" xfId="31062"/>
    <cellStyle name="Nota 2 2 2 6 2" xfId="3513"/>
    <cellStyle name="Nota 2 2 2 6 2 2" xfId="7302"/>
    <cellStyle name="Nota 2 2 2 6 2 2 2" xfId="16455"/>
    <cellStyle name="Nota 2 2 2 6 2 2 3" xfId="23436"/>
    <cellStyle name="Nota 2 2 2 6 2 2 4" xfId="30280"/>
    <cellStyle name="Nota 2 2 2 6 2 2 5" xfId="34241"/>
    <cellStyle name="Nota 2 2 2 6 2 2 6" xfId="37793"/>
    <cellStyle name="Nota 2 2 2 6 2 2 7" xfId="39756"/>
    <cellStyle name="Nota 2 2 2 6 2 2 8" xfId="41390"/>
    <cellStyle name="Nota 2 2 2 6 2 3" xfId="12667"/>
    <cellStyle name="Nota 2 2 2 6 2 4" xfId="19668"/>
    <cellStyle name="Nota 2 2 2 6 2 5" xfId="21218"/>
    <cellStyle name="Nota 2 2 2 6 2 6" xfId="26523"/>
    <cellStyle name="Nota 2 2 2 6 2 7" xfId="29616"/>
    <cellStyle name="Nota 2 2 2 6 2 8" xfId="33603"/>
    <cellStyle name="Nota 2 2 2 6 2 9" xfId="37265"/>
    <cellStyle name="Nota 2 2 2 6 3" xfId="2905"/>
    <cellStyle name="Nota 2 2 2 6 3 2" xfId="7303"/>
    <cellStyle name="Nota 2 2 2 6 3 2 2" xfId="16456"/>
    <cellStyle name="Nota 2 2 2 6 3 2 3" xfId="23437"/>
    <cellStyle name="Nota 2 2 2 6 3 2 4" xfId="30281"/>
    <cellStyle name="Nota 2 2 2 6 3 2 5" xfId="34242"/>
    <cellStyle name="Nota 2 2 2 6 3 2 6" xfId="37794"/>
    <cellStyle name="Nota 2 2 2 6 3 2 7" xfId="39757"/>
    <cellStyle name="Nota 2 2 2 6 3 2 8" xfId="41391"/>
    <cellStyle name="Nota 2 2 2 6 3 3" xfId="12059"/>
    <cellStyle name="Nota 2 2 2 6 3 4" xfId="19062"/>
    <cellStyle name="Nota 2 2 2 6 3 5" xfId="17740"/>
    <cellStyle name="Nota 2 2 2 6 3 6" xfId="24557"/>
    <cellStyle name="Nota 2 2 2 6 3 7" xfId="29006"/>
    <cellStyle name="Nota 2 2 2 6 3 8" xfId="31105"/>
    <cellStyle name="Nota 2 2 2 6 3 9" xfId="34993"/>
    <cellStyle name="Nota 2 2 2 6 4" xfId="3065"/>
    <cellStyle name="Nota 2 2 2 6 4 2" xfId="7304"/>
    <cellStyle name="Nota 2 2 2 6 4 2 2" xfId="16457"/>
    <cellStyle name="Nota 2 2 2 6 4 2 3" xfId="23438"/>
    <cellStyle name="Nota 2 2 2 6 4 2 4" xfId="30282"/>
    <cellStyle name="Nota 2 2 2 6 4 2 5" xfId="34243"/>
    <cellStyle name="Nota 2 2 2 6 4 2 6" xfId="37795"/>
    <cellStyle name="Nota 2 2 2 6 4 2 7" xfId="39758"/>
    <cellStyle name="Nota 2 2 2 6 4 2 8" xfId="41392"/>
    <cellStyle name="Nota 2 2 2 6 4 3" xfId="12219"/>
    <cellStyle name="Nota 2 2 2 6 4 4" xfId="19222"/>
    <cellStyle name="Nota 2 2 2 6 4 5" xfId="28282"/>
    <cellStyle name="Nota 2 2 2 6 4 6" xfId="25143"/>
    <cellStyle name="Nota 2 2 2 6 4 7" xfId="10066"/>
    <cellStyle name="Nota 2 2 2 6 4 8" xfId="31573"/>
    <cellStyle name="Nota 2 2 2 6 4 9" xfId="35283"/>
    <cellStyle name="Nota 2 2 2 6 5" xfId="3771"/>
    <cellStyle name="Nota 2 2 2 6 5 2" xfId="7305"/>
    <cellStyle name="Nota 2 2 2 6 5 2 2" xfId="16458"/>
    <cellStyle name="Nota 2 2 2 6 5 2 3" xfId="23439"/>
    <cellStyle name="Nota 2 2 2 6 5 2 4" xfId="30283"/>
    <cellStyle name="Nota 2 2 2 6 5 2 5" xfId="34244"/>
    <cellStyle name="Nota 2 2 2 6 5 2 6" xfId="37796"/>
    <cellStyle name="Nota 2 2 2 6 5 2 7" xfId="39759"/>
    <cellStyle name="Nota 2 2 2 6 5 2 8" xfId="41393"/>
    <cellStyle name="Nota 2 2 2 6 5 3" xfId="12925"/>
    <cellStyle name="Nota 2 2 2 6 5 4" xfId="19924"/>
    <cellStyle name="Nota 2 2 2 6 5 5" xfId="25291"/>
    <cellStyle name="Nota 2 2 2 6 5 6" xfId="26586"/>
    <cellStyle name="Nota 2 2 2 6 5 7" xfId="19380"/>
    <cellStyle name="Nota 2 2 2 6 5 8" xfId="31642"/>
    <cellStyle name="Nota 2 2 2 6 5 9" xfId="35322"/>
    <cellStyle name="Nota 2 2 2 6 6" xfId="7301"/>
    <cellStyle name="Nota 2 2 2 6 6 2" xfId="16454"/>
    <cellStyle name="Nota 2 2 2 6 6 3" xfId="23435"/>
    <cellStyle name="Nota 2 2 2 6 6 4" xfId="30279"/>
    <cellStyle name="Nota 2 2 2 6 6 5" xfId="34240"/>
    <cellStyle name="Nota 2 2 2 6 6 6" xfId="37792"/>
    <cellStyle name="Nota 2 2 2 6 6 7" xfId="39755"/>
    <cellStyle name="Nota 2 2 2 6 6 8" xfId="41389"/>
    <cellStyle name="Nota 2 2 2 6 7" xfId="10794"/>
    <cellStyle name="Nota 2 2 2 6 8" xfId="9829"/>
    <cellStyle name="Nota 2 2 2 6 9" xfId="28682"/>
    <cellStyle name="Nota 2 2 2 7" xfId="2468"/>
    <cellStyle name="Nota 2 2 2 7 2" xfId="7306"/>
    <cellStyle name="Nota 2 2 2 7 2 2" xfId="16459"/>
    <cellStyle name="Nota 2 2 2 7 2 3" xfId="23440"/>
    <cellStyle name="Nota 2 2 2 7 2 4" xfId="30284"/>
    <cellStyle name="Nota 2 2 2 7 2 5" xfId="34245"/>
    <cellStyle name="Nota 2 2 2 7 2 6" xfId="37797"/>
    <cellStyle name="Nota 2 2 2 7 2 7" xfId="39760"/>
    <cellStyle name="Nota 2 2 2 7 2 8" xfId="41394"/>
    <cellStyle name="Nota 2 2 2 7 3" xfId="11622"/>
    <cellStyle name="Nota 2 2 2 7 4" xfId="18625"/>
    <cellStyle name="Nota 2 2 2 7 5" xfId="17463"/>
    <cellStyle name="Nota 2 2 2 7 6" xfId="23008"/>
    <cellStyle name="Nota 2 2 2 7 7" xfId="30097"/>
    <cellStyle name="Nota 2 2 2 7 8" xfId="34074"/>
    <cellStyle name="Nota 2 2 2 7 9" xfId="37636"/>
    <cellStyle name="Nota 2 2 2 8" xfId="3044"/>
    <cellStyle name="Nota 2 2 2 8 2" xfId="7307"/>
    <cellStyle name="Nota 2 2 2 8 2 2" xfId="16460"/>
    <cellStyle name="Nota 2 2 2 8 2 3" xfId="23441"/>
    <cellStyle name="Nota 2 2 2 8 2 4" xfId="30285"/>
    <cellStyle name="Nota 2 2 2 8 2 5" xfId="34246"/>
    <cellStyle name="Nota 2 2 2 8 2 6" xfId="37798"/>
    <cellStyle name="Nota 2 2 2 8 2 7" xfId="39761"/>
    <cellStyle name="Nota 2 2 2 8 2 8" xfId="41395"/>
    <cellStyle name="Nota 2 2 2 8 3" xfId="12198"/>
    <cellStyle name="Nota 2 2 2 8 4" xfId="19201"/>
    <cellStyle name="Nota 2 2 2 8 5" xfId="28286"/>
    <cellStyle name="Nota 2 2 2 8 6" xfId="26416"/>
    <cellStyle name="Nota 2 2 2 8 7" xfId="15528"/>
    <cellStyle name="Nota 2 2 2 8 8" xfId="9456"/>
    <cellStyle name="Nota 2 2 2 8 9" xfId="31194"/>
    <cellStyle name="Nota 2 2 2 9" xfId="3788"/>
    <cellStyle name="Nota 2 2 2 9 2" xfId="7308"/>
    <cellStyle name="Nota 2 2 2 9 2 2" xfId="16461"/>
    <cellStyle name="Nota 2 2 2 9 2 3" xfId="23442"/>
    <cellStyle name="Nota 2 2 2 9 2 4" xfId="30286"/>
    <cellStyle name="Nota 2 2 2 9 2 5" xfId="34247"/>
    <cellStyle name="Nota 2 2 2 9 2 6" xfId="37799"/>
    <cellStyle name="Nota 2 2 2 9 2 7" xfId="39762"/>
    <cellStyle name="Nota 2 2 2 9 2 8" xfId="41396"/>
    <cellStyle name="Nota 2 2 2 9 3" xfId="12942"/>
    <cellStyle name="Nota 2 2 2 9 4" xfId="19941"/>
    <cellStyle name="Nota 2 2 2 9 5" xfId="27936"/>
    <cellStyle name="Nota 2 2 2 9 6" xfId="24164"/>
    <cellStyle name="Nota 2 2 2 9 7" xfId="9457"/>
    <cellStyle name="Nota 2 2 2 9 8" xfId="10078"/>
    <cellStyle name="Nota 2 2 2 9 9" xfId="34847"/>
    <cellStyle name="Nota 2 2 20" xfId="38444"/>
    <cellStyle name="Nota 2 2 3" xfId="2244"/>
    <cellStyle name="Nota 2 2 3 10" xfId="22910"/>
    <cellStyle name="Nota 2 2 3 11" xfId="25065"/>
    <cellStyle name="Nota 2 2 3 12" xfId="25681"/>
    <cellStyle name="Nota 2 2 3 13" xfId="31462"/>
    <cellStyle name="Nota 2 2 3 14" xfId="35172"/>
    <cellStyle name="Nota 2 2 3 2" xfId="2644"/>
    <cellStyle name="Nota 2 2 3 2 2" xfId="7310"/>
    <cellStyle name="Nota 2 2 3 2 2 2" xfId="16463"/>
    <cellStyle name="Nota 2 2 3 2 2 3" xfId="23444"/>
    <cellStyle name="Nota 2 2 3 2 2 4" xfId="30288"/>
    <cellStyle name="Nota 2 2 3 2 2 5" xfId="34249"/>
    <cellStyle name="Nota 2 2 3 2 2 6" xfId="37801"/>
    <cellStyle name="Nota 2 2 3 2 2 7" xfId="39764"/>
    <cellStyle name="Nota 2 2 3 2 2 8" xfId="41398"/>
    <cellStyle name="Nota 2 2 3 2 3" xfId="11798"/>
    <cellStyle name="Nota 2 2 3 2 4" xfId="18801"/>
    <cellStyle name="Nota 2 2 3 2 5" xfId="18034"/>
    <cellStyle name="Nota 2 2 3 2 6" xfId="26285"/>
    <cellStyle name="Nota 2 2 3 2 7" xfId="22640"/>
    <cellStyle name="Nota 2 2 3 2 8" xfId="29643"/>
    <cellStyle name="Nota 2 2 3 2 9" xfId="33629"/>
    <cellStyle name="Nota 2 2 3 3" xfId="3926"/>
    <cellStyle name="Nota 2 2 3 3 2" xfId="7311"/>
    <cellStyle name="Nota 2 2 3 3 2 2" xfId="16464"/>
    <cellStyle name="Nota 2 2 3 3 2 3" xfId="23445"/>
    <cellStyle name="Nota 2 2 3 3 2 4" xfId="30289"/>
    <cellStyle name="Nota 2 2 3 3 2 5" xfId="34250"/>
    <cellStyle name="Nota 2 2 3 3 2 6" xfId="37802"/>
    <cellStyle name="Nota 2 2 3 3 2 7" xfId="39765"/>
    <cellStyle name="Nota 2 2 3 3 2 8" xfId="41399"/>
    <cellStyle name="Nota 2 2 3 3 3" xfId="13080"/>
    <cellStyle name="Nota 2 2 3 3 4" xfId="20078"/>
    <cellStyle name="Nota 2 2 3 3 5" xfId="27867"/>
    <cellStyle name="Nota 2 2 3 3 6" xfId="25357"/>
    <cellStyle name="Nota 2 2 3 3 7" xfId="10279"/>
    <cellStyle name="Nota 2 2 3 3 8" xfId="33463"/>
    <cellStyle name="Nota 2 2 3 3 9" xfId="37137"/>
    <cellStyle name="Nota 2 2 3 4" xfId="4364"/>
    <cellStyle name="Nota 2 2 3 4 2" xfId="7312"/>
    <cellStyle name="Nota 2 2 3 4 2 2" xfId="16465"/>
    <cellStyle name="Nota 2 2 3 4 2 3" xfId="23446"/>
    <cellStyle name="Nota 2 2 3 4 2 4" xfId="30290"/>
    <cellStyle name="Nota 2 2 3 4 2 5" xfId="34251"/>
    <cellStyle name="Nota 2 2 3 4 2 6" xfId="37803"/>
    <cellStyle name="Nota 2 2 3 4 2 7" xfId="39766"/>
    <cellStyle name="Nota 2 2 3 4 2 8" xfId="41400"/>
    <cellStyle name="Nota 2 2 3 4 3" xfId="13518"/>
    <cellStyle name="Nota 2 2 3 4 4" xfId="20516"/>
    <cellStyle name="Nota 2 2 3 4 5" xfId="27653"/>
    <cellStyle name="Nota 2 2 3 4 6" xfId="17340"/>
    <cellStyle name="Nota 2 2 3 4 7" xfId="24121"/>
    <cellStyle name="Nota 2 2 3 4 8" xfId="18262"/>
    <cellStyle name="Nota 2 2 3 4 9" xfId="31253"/>
    <cellStyle name="Nota 2 2 3 5" xfId="4618"/>
    <cellStyle name="Nota 2 2 3 5 2" xfId="7313"/>
    <cellStyle name="Nota 2 2 3 5 2 2" xfId="16466"/>
    <cellStyle name="Nota 2 2 3 5 2 3" xfId="23447"/>
    <cellStyle name="Nota 2 2 3 5 2 4" xfId="30291"/>
    <cellStyle name="Nota 2 2 3 5 2 5" xfId="34252"/>
    <cellStyle name="Nota 2 2 3 5 2 6" xfId="37804"/>
    <cellStyle name="Nota 2 2 3 5 2 7" xfId="39767"/>
    <cellStyle name="Nota 2 2 3 5 2 8" xfId="41401"/>
    <cellStyle name="Nota 2 2 3 5 3" xfId="13772"/>
    <cellStyle name="Nota 2 2 3 5 4" xfId="20770"/>
    <cellStyle name="Nota 2 2 3 5 5" xfId="22767"/>
    <cellStyle name="Nota 2 2 3 5 6" xfId="29440"/>
    <cellStyle name="Nota 2 2 3 5 7" xfId="21284"/>
    <cellStyle name="Nota 2 2 3 5 8" xfId="25145"/>
    <cellStyle name="Nota 2 2 3 5 9" xfId="34889"/>
    <cellStyle name="Nota 2 2 3 6" xfId="4864"/>
    <cellStyle name="Nota 2 2 3 6 2" xfId="7314"/>
    <cellStyle name="Nota 2 2 3 6 2 2" xfId="16467"/>
    <cellStyle name="Nota 2 2 3 6 2 3" xfId="23448"/>
    <cellStyle name="Nota 2 2 3 6 2 4" xfId="30292"/>
    <cellStyle name="Nota 2 2 3 6 2 5" xfId="34253"/>
    <cellStyle name="Nota 2 2 3 6 2 6" xfId="37805"/>
    <cellStyle name="Nota 2 2 3 6 2 7" xfId="39768"/>
    <cellStyle name="Nota 2 2 3 6 2 8" xfId="41402"/>
    <cellStyle name="Nota 2 2 3 6 3" xfId="14018"/>
    <cellStyle name="Nota 2 2 3 6 4" xfId="21016"/>
    <cellStyle name="Nota 2 2 3 6 5" xfId="27406"/>
    <cellStyle name="Nota 2 2 3 6 6" xfId="28870"/>
    <cellStyle name="Nota 2 2 3 6 7" xfId="29395"/>
    <cellStyle name="Nota 2 2 3 6 8" xfId="35588"/>
    <cellStyle name="Nota 2 2 3 6 9" xfId="38499"/>
    <cellStyle name="Nota 2 2 3 7" xfId="7309"/>
    <cellStyle name="Nota 2 2 3 7 2" xfId="16462"/>
    <cellStyle name="Nota 2 2 3 7 3" xfId="23443"/>
    <cellStyle name="Nota 2 2 3 7 4" xfId="30287"/>
    <cellStyle name="Nota 2 2 3 7 5" xfId="34248"/>
    <cellStyle name="Nota 2 2 3 7 6" xfId="37800"/>
    <cellStyle name="Nota 2 2 3 7 7" xfId="39763"/>
    <cellStyle name="Nota 2 2 3 7 8" xfId="41397"/>
    <cellStyle name="Nota 2 2 3 8" xfId="11398"/>
    <cellStyle name="Nota 2 2 3 9" xfId="18401"/>
    <cellStyle name="Nota 2 2 4" xfId="2096"/>
    <cellStyle name="Nota 2 2 4 10" xfId="24588"/>
    <cellStyle name="Nota 2 2 4 11" xfId="28753"/>
    <cellStyle name="Nota 2 2 4 12" xfId="25433"/>
    <cellStyle name="Nota 2 2 4 13" xfId="34783"/>
    <cellStyle name="Nota 2 2 4 14" xfId="38335"/>
    <cellStyle name="Nota 2 2 4 2" xfId="2596"/>
    <cellStyle name="Nota 2 2 4 2 2" xfId="7316"/>
    <cellStyle name="Nota 2 2 4 2 2 2" xfId="16469"/>
    <cellStyle name="Nota 2 2 4 2 2 3" xfId="23450"/>
    <cellStyle name="Nota 2 2 4 2 2 4" xfId="30294"/>
    <cellStyle name="Nota 2 2 4 2 2 5" xfId="34255"/>
    <cellStyle name="Nota 2 2 4 2 2 6" xfId="37807"/>
    <cellStyle name="Nota 2 2 4 2 2 7" xfId="39770"/>
    <cellStyle name="Nota 2 2 4 2 2 8" xfId="41404"/>
    <cellStyle name="Nota 2 2 4 2 3" xfId="11750"/>
    <cellStyle name="Nota 2 2 4 2 4" xfId="18753"/>
    <cellStyle name="Nota 2 2 4 2 5" xfId="9310"/>
    <cellStyle name="Nota 2 2 4 2 6" xfId="21346"/>
    <cellStyle name="Nota 2 2 4 2 7" xfId="30019"/>
    <cellStyle name="Nota 2 2 4 2 8" xfId="34004"/>
    <cellStyle name="Nota 2 2 4 2 9" xfId="37566"/>
    <cellStyle name="Nota 2 2 4 3" xfId="3843"/>
    <cellStyle name="Nota 2 2 4 3 2" xfId="7317"/>
    <cellStyle name="Nota 2 2 4 3 2 2" xfId="16470"/>
    <cellStyle name="Nota 2 2 4 3 2 3" xfId="23451"/>
    <cellStyle name="Nota 2 2 4 3 2 4" xfId="30295"/>
    <cellStyle name="Nota 2 2 4 3 2 5" xfId="34256"/>
    <cellStyle name="Nota 2 2 4 3 2 6" xfId="37808"/>
    <cellStyle name="Nota 2 2 4 3 2 7" xfId="39771"/>
    <cellStyle name="Nota 2 2 4 3 2 8" xfId="41405"/>
    <cellStyle name="Nota 2 2 4 3 3" xfId="12997"/>
    <cellStyle name="Nota 2 2 4 3 4" xfId="19996"/>
    <cellStyle name="Nota 2 2 4 3 5" xfId="18200"/>
    <cellStyle name="Nota 2 2 4 3 6" xfId="26616"/>
    <cellStyle name="Nota 2 2 4 3 7" xfId="25621"/>
    <cellStyle name="Nota 2 2 4 3 8" xfId="31656"/>
    <cellStyle name="Nota 2 2 4 3 9" xfId="35335"/>
    <cellStyle name="Nota 2 2 4 4" xfId="4307"/>
    <cellStyle name="Nota 2 2 4 4 2" xfId="7318"/>
    <cellStyle name="Nota 2 2 4 4 2 2" xfId="16471"/>
    <cellStyle name="Nota 2 2 4 4 2 3" xfId="23452"/>
    <cellStyle name="Nota 2 2 4 4 2 4" xfId="30296"/>
    <cellStyle name="Nota 2 2 4 4 2 5" xfId="34257"/>
    <cellStyle name="Nota 2 2 4 4 2 6" xfId="37809"/>
    <cellStyle name="Nota 2 2 4 4 2 7" xfId="39772"/>
    <cellStyle name="Nota 2 2 4 4 2 8" xfId="41406"/>
    <cellStyle name="Nota 2 2 4 4 3" xfId="13461"/>
    <cellStyle name="Nota 2 2 4 4 4" xfId="20459"/>
    <cellStyle name="Nota 2 2 4 4 5" xfId="22478"/>
    <cellStyle name="Nota 2 2 4 4 6" xfId="29224"/>
    <cellStyle name="Nota 2 2 4 4 7" xfId="28943"/>
    <cellStyle name="Nota 2 2 4 4 8" xfId="33341"/>
    <cellStyle name="Nota 2 2 4 4 9" xfId="37016"/>
    <cellStyle name="Nota 2 2 4 5" xfId="4578"/>
    <cellStyle name="Nota 2 2 4 5 2" xfId="7319"/>
    <cellStyle name="Nota 2 2 4 5 2 2" xfId="16472"/>
    <cellStyle name="Nota 2 2 4 5 2 3" xfId="23453"/>
    <cellStyle name="Nota 2 2 4 5 2 4" xfId="30297"/>
    <cellStyle name="Nota 2 2 4 5 2 5" xfId="34258"/>
    <cellStyle name="Nota 2 2 4 5 2 6" xfId="37810"/>
    <cellStyle name="Nota 2 2 4 5 2 7" xfId="39773"/>
    <cellStyle name="Nota 2 2 4 5 2 8" xfId="41407"/>
    <cellStyle name="Nota 2 2 4 5 3" xfId="13732"/>
    <cellStyle name="Nota 2 2 4 5 4" xfId="20730"/>
    <cellStyle name="Nota 2 2 4 5 5" xfId="27548"/>
    <cellStyle name="Nota 2 2 4 5 6" xfId="29240"/>
    <cellStyle name="Nota 2 2 4 5 7" xfId="26837"/>
    <cellStyle name="Nota 2 2 4 5 8" xfId="17379"/>
    <cellStyle name="Nota 2 2 4 5 9" xfId="17839"/>
    <cellStyle name="Nota 2 2 4 6" xfId="4828"/>
    <cellStyle name="Nota 2 2 4 6 2" xfId="7320"/>
    <cellStyle name="Nota 2 2 4 6 2 2" xfId="16473"/>
    <cellStyle name="Nota 2 2 4 6 2 3" xfId="23454"/>
    <cellStyle name="Nota 2 2 4 6 2 4" xfId="30298"/>
    <cellStyle name="Nota 2 2 4 6 2 5" xfId="34259"/>
    <cellStyle name="Nota 2 2 4 6 2 6" xfId="37811"/>
    <cellStyle name="Nota 2 2 4 6 2 7" xfId="39774"/>
    <cellStyle name="Nota 2 2 4 6 2 8" xfId="41408"/>
    <cellStyle name="Nota 2 2 4 6 3" xfId="13982"/>
    <cellStyle name="Nota 2 2 4 6 4" xfId="20980"/>
    <cellStyle name="Nota 2 2 4 6 5" xfId="27421"/>
    <cellStyle name="Nota 2 2 4 6 6" xfId="28869"/>
    <cellStyle name="Nota 2 2 4 6 7" xfId="17059"/>
    <cellStyle name="Nota 2 2 4 6 8" xfId="31796"/>
    <cellStyle name="Nota 2 2 4 6 9" xfId="35475"/>
    <cellStyle name="Nota 2 2 4 7" xfId="7315"/>
    <cellStyle name="Nota 2 2 4 7 2" xfId="16468"/>
    <cellStyle name="Nota 2 2 4 7 3" xfId="23449"/>
    <cellStyle name="Nota 2 2 4 7 4" xfId="30293"/>
    <cellStyle name="Nota 2 2 4 7 5" xfId="34254"/>
    <cellStyle name="Nota 2 2 4 7 6" xfId="37806"/>
    <cellStyle name="Nota 2 2 4 7 7" xfId="39769"/>
    <cellStyle name="Nota 2 2 4 7 8" xfId="41403"/>
    <cellStyle name="Nota 2 2 4 8" xfId="11250"/>
    <cellStyle name="Nota 2 2 4 9" xfId="9184"/>
    <cellStyle name="Nota 2 2 5" xfId="2338"/>
    <cellStyle name="Nota 2 2 5 10" xfId="23157"/>
    <cellStyle name="Nota 2 2 5 11" xfId="9169"/>
    <cellStyle name="Nota 2 2 5 12" xfId="23130"/>
    <cellStyle name="Nota 2 2 5 13" xfId="9976"/>
    <cellStyle name="Nota 2 2 5 14" xfId="30218"/>
    <cellStyle name="Nota 2 2 5 2" xfId="2738"/>
    <cellStyle name="Nota 2 2 5 2 2" xfId="7322"/>
    <cellStyle name="Nota 2 2 5 2 2 2" xfId="16475"/>
    <cellStyle name="Nota 2 2 5 2 2 3" xfId="23456"/>
    <cellStyle name="Nota 2 2 5 2 2 4" xfId="30300"/>
    <cellStyle name="Nota 2 2 5 2 2 5" xfId="34261"/>
    <cellStyle name="Nota 2 2 5 2 2 6" xfId="37813"/>
    <cellStyle name="Nota 2 2 5 2 2 7" xfId="39776"/>
    <cellStyle name="Nota 2 2 5 2 2 8" xfId="41410"/>
    <cellStyle name="Nota 2 2 5 2 3" xfId="11892"/>
    <cellStyle name="Nota 2 2 5 2 4" xfId="18895"/>
    <cellStyle name="Nota 2 2 5 2 5" xfId="28413"/>
    <cellStyle name="Nota 2 2 5 2 6" xfId="26328"/>
    <cellStyle name="Nota 2 2 5 2 7" xfId="29964"/>
    <cellStyle name="Nota 2 2 5 2 8" xfId="33941"/>
    <cellStyle name="Nota 2 2 5 2 9" xfId="37503"/>
    <cellStyle name="Nota 2 2 5 3" xfId="4020"/>
    <cellStyle name="Nota 2 2 5 3 2" xfId="7323"/>
    <cellStyle name="Nota 2 2 5 3 2 2" xfId="16476"/>
    <cellStyle name="Nota 2 2 5 3 2 3" xfId="23457"/>
    <cellStyle name="Nota 2 2 5 3 2 4" xfId="30301"/>
    <cellStyle name="Nota 2 2 5 3 2 5" xfId="34262"/>
    <cellStyle name="Nota 2 2 5 3 2 6" xfId="37814"/>
    <cellStyle name="Nota 2 2 5 3 2 7" xfId="39777"/>
    <cellStyle name="Nota 2 2 5 3 2 8" xfId="41411"/>
    <cellStyle name="Nota 2 2 5 3 3" xfId="13174"/>
    <cellStyle name="Nota 2 2 5 3 4" xfId="20172"/>
    <cellStyle name="Nota 2 2 5 3 5" xfId="27820"/>
    <cellStyle name="Nota 2 2 5 3 6" xfId="17125"/>
    <cellStyle name="Nota 2 2 5 3 7" xfId="25098"/>
    <cellStyle name="Nota 2 2 5 3 8" xfId="31682"/>
    <cellStyle name="Nota 2 2 5 3 9" xfId="35362"/>
    <cellStyle name="Nota 2 2 5 4" xfId="4458"/>
    <cellStyle name="Nota 2 2 5 4 2" xfId="7324"/>
    <cellStyle name="Nota 2 2 5 4 2 2" xfId="16477"/>
    <cellStyle name="Nota 2 2 5 4 2 3" xfId="23458"/>
    <cellStyle name="Nota 2 2 5 4 2 4" xfId="30302"/>
    <cellStyle name="Nota 2 2 5 4 2 5" xfId="34263"/>
    <cellStyle name="Nota 2 2 5 4 2 6" xfId="37815"/>
    <cellStyle name="Nota 2 2 5 4 2 7" xfId="39778"/>
    <cellStyle name="Nota 2 2 5 4 2 8" xfId="41412"/>
    <cellStyle name="Nota 2 2 5 4 3" xfId="13612"/>
    <cellStyle name="Nota 2 2 5 4 4" xfId="20610"/>
    <cellStyle name="Nota 2 2 5 4 5" xfId="27606"/>
    <cellStyle name="Nota 2 2 5 4 6" xfId="26697"/>
    <cellStyle name="Nota 2 2 5 4 7" xfId="25851"/>
    <cellStyle name="Nota 2 2 5 4 8" xfId="32284"/>
    <cellStyle name="Nota 2 2 5 4 9" xfId="35959"/>
    <cellStyle name="Nota 2 2 5 5" xfId="4712"/>
    <cellStyle name="Nota 2 2 5 5 2" xfId="7325"/>
    <cellStyle name="Nota 2 2 5 5 2 2" xfId="16478"/>
    <cellStyle name="Nota 2 2 5 5 2 3" xfId="23459"/>
    <cellStyle name="Nota 2 2 5 5 2 4" xfId="30303"/>
    <cellStyle name="Nota 2 2 5 5 2 5" xfId="34264"/>
    <cellStyle name="Nota 2 2 5 5 2 6" xfId="37816"/>
    <cellStyle name="Nota 2 2 5 5 2 7" xfId="39779"/>
    <cellStyle name="Nota 2 2 5 5 2 8" xfId="41413"/>
    <cellStyle name="Nota 2 2 5 5 3" xfId="13866"/>
    <cellStyle name="Nota 2 2 5 5 4" xfId="20864"/>
    <cellStyle name="Nota 2 2 5 5 5" xfId="27481"/>
    <cellStyle name="Nota 2 2 5 5 6" xfId="17691"/>
    <cellStyle name="Nota 2 2 5 5 7" xfId="25871"/>
    <cellStyle name="Nota 2 2 5 5 8" xfId="32168"/>
    <cellStyle name="Nota 2 2 5 5 9" xfId="35843"/>
    <cellStyle name="Nota 2 2 5 6" xfId="4958"/>
    <cellStyle name="Nota 2 2 5 6 2" xfId="7326"/>
    <cellStyle name="Nota 2 2 5 6 2 2" xfId="16479"/>
    <cellStyle name="Nota 2 2 5 6 2 3" xfId="23460"/>
    <cellStyle name="Nota 2 2 5 6 2 4" xfId="30304"/>
    <cellStyle name="Nota 2 2 5 6 2 5" xfId="34265"/>
    <cellStyle name="Nota 2 2 5 6 2 6" xfId="37817"/>
    <cellStyle name="Nota 2 2 5 6 2 7" xfId="39780"/>
    <cellStyle name="Nota 2 2 5 6 2 8" xfId="41414"/>
    <cellStyle name="Nota 2 2 5 6 3" xfId="14112"/>
    <cellStyle name="Nota 2 2 5 6 4" xfId="21110"/>
    <cellStyle name="Nota 2 2 5 6 5" xfId="22789"/>
    <cellStyle name="Nota 2 2 5 6 6" xfId="9361"/>
    <cellStyle name="Nota 2 2 5 6 7" xfId="32004"/>
    <cellStyle name="Nota 2 2 5 6 8" xfId="35682"/>
    <cellStyle name="Nota 2 2 5 6 9" xfId="38593"/>
    <cellStyle name="Nota 2 2 5 7" xfId="7321"/>
    <cellStyle name="Nota 2 2 5 7 2" xfId="16474"/>
    <cellStyle name="Nota 2 2 5 7 3" xfId="23455"/>
    <cellStyle name="Nota 2 2 5 7 4" xfId="30299"/>
    <cellStyle name="Nota 2 2 5 7 5" xfId="34260"/>
    <cellStyle name="Nota 2 2 5 7 6" xfId="37812"/>
    <cellStyle name="Nota 2 2 5 7 7" xfId="39775"/>
    <cellStyle name="Nota 2 2 5 7 8" xfId="41409"/>
    <cellStyle name="Nota 2 2 5 8" xfId="11492"/>
    <cellStyle name="Nota 2 2 5 9" xfId="18495"/>
    <cellStyle name="Nota 2 2 6" xfId="1755"/>
    <cellStyle name="Nota 2 2 6 10" xfId="24380"/>
    <cellStyle name="Nota 2 2 6 11" xfId="17850"/>
    <cellStyle name="Nota 2 2 6 12" xfId="25727"/>
    <cellStyle name="Nota 2 2 6 13" xfId="34880"/>
    <cellStyle name="Nota 2 2 6 14" xfId="38364"/>
    <cellStyle name="Nota 2 2 6 2" xfId="2526"/>
    <cellStyle name="Nota 2 2 6 2 2" xfId="7328"/>
    <cellStyle name="Nota 2 2 6 2 2 2" xfId="16481"/>
    <cellStyle name="Nota 2 2 6 2 2 3" xfId="23462"/>
    <cellStyle name="Nota 2 2 6 2 2 4" xfId="30306"/>
    <cellStyle name="Nota 2 2 6 2 2 5" xfId="34267"/>
    <cellStyle name="Nota 2 2 6 2 2 6" xfId="37819"/>
    <cellStyle name="Nota 2 2 6 2 2 7" xfId="39782"/>
    <cellStyle name="Nota 2 2 6 2 2 8" xfId="41416"/>
    <cellStyle name="Nota 2 2 6 2 3" xfId="11680"/>
    <cellStyle name="Nota 2 2 6 2 4" xfId="18683"/>
    <cellStyle name="Nota 2 2 6 2 5" xfId="25338"/>
    <cellStyle name="Nota 2 2 6 2 6" xfId="21390"/>
    <cellStyle name="Nota 2 2 6 2 7" xfId="30069"/>
    <cellStyle name="Nota 2 2 6 2 8" xfId="17598"/>
    <cellStyle name="Nota 2 2 6 2 9" xfId="34970"/>
    <cellStyle name="Nota 2 2 6 3" xfId="3686"/>
    <cellStyle name="Nota 2 2 6 3 2" xfId="7329"/>
    <cellStyle name="Nota 2 2 6 3 2 2" xfId="16482"/>
    <cellStyle name="Nota 2 2 6 3 2 3" xfId="23463"/>
    <cellStyle name="Nota 2 2 6 3 2 4" xfId="30307"/>
    <cellStyle name="Nota 2 2 6 3 2 5" xfId="34268"/>
    <cellStyle name="Nota 2 2 6 3 2 6" xfId="37820"/>
    <cellStyle name="Nota 2 2 6 3 2 7" xfId="39783"/>
    <cellStyle name="Nota 2 2 6 3 2 8" xfId="41417"/>
    <cellStyle name="Nota 2 2 6 3 3" xfId="12840"/>
    <cellStyle name="Nota 2 2 6 3 4" xfId="19839"/>
    <cellStyle name="Nota 2 2 6 3 5" xfId="23291"/>
    <cellStyle name="Nota 2 2 6 3 6" xfId="29423"/>
    <cellStyle name="Nota 2 2 6 3 7" xfId="17089"/>
    <cellStyle name="Nota 2 2 6 3 8" xfId="31130"/>
    <cellStyle name="Nota 2 2 6 3 9" xfId="35013"/>
    <cellStyle name="Nota 2 2 6 4" xfId="4198"/>
    <cellStyle name="Nota 2 2 6 4 2" xfId="7330"/>
    <cellStyle name="Nota 2 2 6 4 2 2" xfId="16483"/>
    <cellStyle name="Nota 2 2 6 4 2 3" xfId="23464"/>
    <cellStyle name="Nota 2 2 6 4 2 4" xfId="30308"/>
    <cellStyle name="Nota 2 2 6 4 2 5" xfId="34269"/>
    <cellStyle name="Nota 2 2 6 4 2 6" xfId="37821"/>
    <cellStyle name="Nota 2 2 6 4 2 7" xfId="39784"/>
    <cellStyle name="Nota 2 2 6 4 2 8" xfId="41418"/>
    <cellStyle name="Nota 2 2 6 4 3" xfId="13352"/>
    <cellStyle name="Nota 2 2 6 4 4" xfId="20350"/>
    <cellStyle name="Nota 2 2 6 4 5" xfId="24737"/>
    <cellStyle name="Nota 2 2 6 4 6" xfId="25201"/>
    <cellStyle name="Nota 2 2 6 4 7" xfId="28466"/>
    <cellStyle name="Nota 2 2 6 4 8" xfId="23316"/>
    <cellStyle name="Nota 2 2 6 4 9" xfId="30851"/>
    <cellStyle name="Nota 2 2 6 5" xfId="3115"/>
    <cellStyle name="Nota 2 2 6 5 2" xfId="7331"/>
    <cellStyle name="Nota 2 2 6 5 2 2" xfId="16484"/>
    <cellStyle name="Nota 2 2 6 5 2 3" xfId="23465"/>
    <cellStyle name="Nota 2 2 6 5 2 4" xfId="30309"/>
    <cellStyle name="Nota 2 2 6 5 2 5" xfId="34270"/>
    <cellStyle name="Nota 2 2 6 5 2 6" xfId="37822"/>
    <cellStyle name="Nota 2 2 6 5 2 7" xfId="39785"/>
    <cellStyle name="Nota 2 2 6 5 2 8" xfId="41419"/>
    <cellStyle name="Nota 2 2 6 5 3" xfId="12269"/>
    <cellStyle name="Nota 2 2 6 5 4" xfId="19272"/>
    <cellStyle name="Nota 2 2 6 5 5" xfId="28266"/>
    <cellStyle name="Nota 2 2 6 5 6" xfId="24540"/>
    <cellStyle name="Nota 2 2 6 5 7" xfId="28059"/>
    <cellStyle name="Nota 2 2 6 5 8" xfId="24140"/>
    <cellStyle name="Nota 2 2 6 5 9" xfId="31806"/>
    <cellStyle name="Nota 2 2 6 6" xfId="2973"/>
    <cellStyle name="Nota 2 2 6 6 2" xfId="7332"/>
    <cellStyle name="Nota 2 2 6 6 2 2" xfId="16485"/>
    <cellStyle name="Nota 2 2 6 6 2 3" xfId="23466"/>
    <cellStyle name="Nota 2 2 6 6 2 4" xfId="30310"/>
    <cellStyle name="Nota 2 2 6 6 2 5" xfId="34271"/>
    <cellStyle name="Nota 2 2 6 6 2 6" xfId="37823"/>
    <cellStyle name="Nota 2 2 6 6 2 7" xfId="39786"/>
    <cellStyle name="Nota 2 2 6 6 2 8" xfId="41420"/>
    <cellStyle name="Nota 2 2 6 6 3" xfId="12127"/>
    <cellStyle name="Nota 2 2 6 6 4" xfId="19130"/>
    <cellStyle name="Nota 2 2 6 6 5" xfId="25153"/>
    <cellStyle name="Nota 2 2 6 6 6" xfId="28770"/>
    <cellStyle name="Nota 2 2 6 6 7" xfId="25089"/>
    <cellStyle name="Nota 2 2 6 6 8" xfId="31558"/>
    <cellStyle name="Nota 2 2 6 6 9" xfId="35268"/>
    <cellStyle name="Nota 2 2 6 7" xfId="7327"/>
    <cellStyle name="Nota 2 2 6 7 2" xfId="16480"/>
    <cellStyle name="Nota 2 2 6 7 3" xfId="23461"/>
    <cellStyle name="Nota 2 2 6 7 4" xfId="30305"/>
    <cellStyle name="Nota 2 2 6 7 5" xfId="34266"/>
    <cellStyle name="Nota 2 2 6 7 6" xfId="37818"/>
    <cellStyle name="Nota 2 2 6 7 7" xfId="39781"/>
    <cellStyle name="Nota 2 2 6 7 8" xfId="41415"/>
    <cellStyle name="Nota 2 2 6 8" xfId="10909"/>
    <cellStyle name="Nota 2 2 6 9" xfId="9631"/>
    <cellStyle name="Nota 2 2 7" xfId="1639"/>
    <cellStyle name="Nota 2 2 7 10" xfId="17993"/>
    <cellStyle name="Nota 2 2 7 11" xfId="23253"/>
    <cellStyle name="Nota 2 2 7 12" xfId="34925"/>
    <cellStyle name="Nota 2 2 7 13" xfId="38388"/>
    <cellStyle name="Nota 2 2 7 2" xfId="3512"/>
    <cellStyle name="Nota 2 2 7 2 2" xfId="7334"/>
    <cellStyle name="Nota 2 2 7 2 2 2" xfId="16487"/>
    <cellStyle name="Nota 2 2 7 2 2 3" xfId="23468"/>
    <cellStyle name="Nota 2 2 7 2 2 4" xfId="30312"/>
    <cellStyle name="Nota 2 2 7 2 2 5" xfId="34273"/>
    <cellStyle name="Nota 2 2 7 2 2 6" xfId="37825"/>
    <cellStyle name="Nota 2 2 7 2 2 7" xfId="39788"/>
    <cellStyle name="Nota 2 2 7 2 2 8" xfId="41422"/>
    <cellStyle name="Nota 2 2 7 2 3" xfId="12666"/>
    <cellStyle name="Nota 2 2 7 2 4" xfId="19667"/>
    <cellStyle name="Nota 2 2 7 2 5" xfId="28073"/>
    <cellStyle name="Nota 2 2 7 2 6" xfId="21216"/>
    <cellStyle name="Nota 2 2 7 2 7" xfId="28447"/>
    <cellStyle name="Nota 2 2 7 2 8" xfId="31135"/>
    <cellStyle name="Nota 2 2 7 2 9" xfId="35010"/>
    <cellStyle name="Nota 2 2 7 3" xfId="2906"/>
    <cellStyle name="Nota 2 2 7 3 2" xfId="7335"/>
    <cellStyle name="Nota 2 2 7 3 2 2" xfId="16488"/>
    <cellStyle name="Nota 2 2 7 3 2 3" xfId="23469"/>
    <cellStyle name="Nota 2 2 7 3 2 4" xfId="30313"/>
    <cellStyle name="Nota 2 2 7 3 2 5" xfId="34274"/>
    <cellStyle name="Nota 2 2 7 3 2 6" xfId="37826"/>
    <cellStyle name="Nota 2 2 7 3 2 7" xfId="39789"/>
    <cellStyle name="Nota 2 2 7 3 2 8" xfId="41423"/>
    <cellStyle name="Nota 2 2 7 3 3" xfId="12060"/>
    <cellStyle name="Nota 2 2 7 3 4" xfId="19063"/>
    <cellStyle name="Nota 2 2 7 3 5" xfId="28336"/>
    <cellStyle name="Nota 2 2 7 3 6" xfId="22918"/>
    <cellStyle name="Nota 2 2 7 3 7" xfId="29881"/>
    <cellStyle name="Nota 2 2 7 3 8" xfId="33858"/>
    <cellStyle name="Nota 2 2 7 3 9" xfId="37420"/>
    <cellStyle name="Nota 2 2 7 4" xfId="3862"/>
    <cellStyle name="Nota 2 2 7 4 2" xfId="7336"/>
    <cellStyle name="Nota 2 2 7 4 2 2" xfId="16489"/>
    <cellStyle name="Nota 2 2 7 4 2 3" xfId="23470"/>
    <cellStyle name="Nota 2 2 7 4 2 4" xfId="30314"/>
    <cellStyle name="Nota 2 2 7 4 2 5" xfId="34275"/>
    <cellStyle name="Nota 2 2 7 4 2 6" xfId="37827"/>
    <cellStyle name="Nota 2 2 7 4 2 7" xfId="39790"/>
    <cellStyle name="Nota 2 2 7 4 2 8" xfId="41424"/>
    <cellStyle name="Nota 2 2 7 4 3" xfId="13016"/>
    <cellStyle name="Nota 2 2 7 4 4" xfId="20015"/>
    <cellStyle name="Nota 2 2 7 4 5" xfId="27899"/>
    <cellStyle name="Nota 2 2 7 4 6" xfId="28822"/>
    <cellStyle name="Nota 2 2 7 4 7" xfId="24832"/>
    <cellStyle name="Nota 2 2 7 4 8" xfId="31149"/>
    <cellStyle name="Nota 2 2 7 4 9" xfId="35025"/>
    <cellStyle name="Nota 2 2 7 5" xfId="2981"/>
    <cellStyle name="Nota 2 2 7 5 2" xfId="7337"/>
    <cellStyle name="Nota 2 2 7 5 2 2" xfId="16490"/>
    <cellStyle name="Nota 2 2 7 5 2 3" xfId="23471"/>
    <cellStyle name="Nota 2 2 7 5 2 4" xfId="30315"/>
    <cellStyle name="Nota 2 2 7 5 2 5" xfId="34276"/>
    <cellStyle name="Nota 2 2 7 5 2 6" xfId="37828"/>
    <cellStyle name="Nota 2 2 7 5 2 7" xfId="39791"/>
    <cellStyle name="Nota 2 2 7 5 2 8" xfId="41425"/>
    <cellStyle name="Nota 2 2 7 5 3" xfId="12135"/>
    <cellStyle name="Nota 2 2 7 5 4" xfId="19138"/>
    <cellStyle name="Nota 2 2 7 5 5" xfId="18329"/>
    <cellStyle name="Nota 2 2 7 5 6" xfId="23270"/>
    <cellStyle name="Nota 2 2 7 5 7" xfId="29841"/>
    <cellStyle name="Nota 2 2 7 5 8" xfId="33820"/>
    <cellStyle name="Nota 2 2 7 5 9" xfId="37382"/>
    <cellStyle name="Nota 2 2 7 6" xfId="7333"/>
    <cellStyle name="Nota 2 2 7 6 2" xfId="16486"/>
    <cellStyle name="Nota 2 2 7 6 3" xfId="23467"/>
    <cellStyle name="Nota 2 2 7 6 4" xfId="30311"/>
    <cellStyle name="Nota 2 2 7 6 5" xfId="34272"/>
    <cellStyle name="Nota 2 2 7 6 6" xfId="37824"/>
    <cellStyle name="Nota 2 2 7 6 7" xfId="39787"/>
    <cellStyle name="Nota 2 2 7 6 8" xfId="41421"/>
    <cellStyle name="Nota 2 2 7 7" xfId="10793"/>
    <cellStyle name="Nota 2 2 7 8" xfId="9839"/>
    <cellStyle name="Nota 2 2 7 9" xfId="28681"/>
    <cellStyle name="Nota 2 2 8" xfId="2467"/>
    <cellStyle name="Nota 2 2 8 2" xfId="7338"/>
    <cellStyle name="Nota 2 2 8 2 2" xfId="16491"/>
    <cellStyle name="Nota 2 2 8 2 3" xfId="23472"/>
    <cellStyle name="Nota 2 2 8 2 4" xfId="30316"/>
    <cellStyle name="Nota 2 2 8 2 5" xfId="34277"/>
    <cellStyle name="Nota 2 2 8 2 6" xfId="37829"/>
    <cellStyle name="Nota 2 2 8 2 7" xfId="39792"/>
    <cellStyle name="Nota 2 2 8 2 8" xfId="41426"/>
    <cellStyle name="Nota 2 2 8 3" xfId="11621"/>
    <cellStyle name="Nota 2 2 8 4" xfId="18624"/>
    <cellStyle name="Nota 2 2 8 5" xfId="17601"/>
    <cellStyle name="Nota 2 2 8 6" xfId="22582"/>
    <cellStyle name="Nota 2 2 8 7" xfId="30082"/>
    <cellStyle name="Nota 2 2 8 8" xfId="34067"/>
    <cellStyle name="Nota 2 2 8 9" xfId="37629"/>
    <cellStyle name="Nota 2 2 9" xfId="3043"/>
    <cellStyle name="Nota 2 2 9 2" xfId="7339"/>
    <cellStyle name="Nota 2 2 9 2 2" xfId="16492"/>
    <cellStyle name="Nota 2 2 9 2 3" xfId="23473"/>
    <cellStyle name="Nota 2 2 9 2 4" xfId="30317"/>
    <cellStyle name="Nota 2 2 9 2 5" xfId="34278"/>
    <cellStyle name="Nota 2 2 9 2 6" xfId="37830"/>
    <cellStyle name="Nota 2 2 9 2 7" xfId="39793"/>
    <cellStyle name="Nota 2 2 9 2 8" xfId="41427"/>
    <cellStyle name="Nota 2 2 9 3" xfId="12197"/>
    <cellStyle name="Nota 2 2 9 4" xfId="19200"/>
    <cellStyle name="Nota 2 2 9 5" xfId="24699"/>
    <cellStyle name="Nota 2 2 9 6" xfId="29139"/>
    <cellStyle name="Nota 2 2 9 7" xfId="29813"/>
    <cellStyle name="Nota 2 2 9 8" xfId="33790"/>
    <cellStyle name="Nota 2 2 9 9" xfId="37352"/>
    <cellStyle name="Nota 2 3" xfId="737"/>
    <cellStyle name="Nota 2 3 2" xfId="738"/>
    <cellStyle name="Nota 2 3 2 2" xfId="2032"/>
    <cellStyle name="Nota 2 3 2 2 2" xfId="7342"/>
    <cellStyle name="Nota 2 3 2 2 3" xfId="11186"/>
    <cellStyle name="Nota 2 3 2 3" xfId="3515"/>
    <cellStyle name="Nota 2 3 2 3 2" xfId="7343"/>
    <cellStyle name="Nota 2 3 2 3 3" xfId="12669"/>
    <cellStyle name="Nota 2 3 2 4" xfId="1479"/>
    <cellStyle name="Nota 2 3 2 4 2" xfId="7344"/>
    <cellStyle name="Nota 2 3 2 4 3" xfId="10633"/>
    <cellStyle name="Nota 2 3 2 5" xfId="7341"/>
    <cellStyle name="Nota 2 3 2 6" xfId="9895"/>
    <cellStyle name="Nota 2 3 3" xfId="2031"/>
    <cellStyle name="Nota 2 3 3 2" xfId="7345"/>
    <cellStyle name="Nota 2 3 3 3" xfId="11185"/>
    <cellStyle name="Nota 2 3 4" xfId="3514"/>
    <cellStyle name="Nota 2 3 4 2" xfId="7346"/>
    <cellStyle name="Nota 2 3 4 3" xfId="12668"/>
    <cellStyle name="Nota 2 3 5" xfId="1478"/>
    <cellStyle name="Nota 2 3 5 2" xfId="7347"/>
    <cellStyle name="Nota 2 3 5 3" xfId="10632"/>
    <cellStyle name="Nota 2 3 6" xfId="7340"/>
    <cellStyle name="Nota 2 3 7" xfId="9894"/>
    <cellStyle name="Nota 2 4" xfId="739"/>
    <cellStyle name="Nota 2 4 10" xfId="3029"/>
    <cellStyle name="Nota 2 4 10 2" xfId="7349"/>
    <cellStyle name="Nota 2 4 10 2 2" xfId="16502"/>
    <cellStyle name="Nota 2 4 10 2 3" xfId="23483"/>
    <cellStyle name="Nota 2 4 10 2 4" xfId="30327"/>
    <cellStyle name="Nota 2 4 10 2 5" xfId="34284"/>
    <cellStyle name="Nota 2 4 10 2 6" xfId="37836"/>
    <cellStyle name="Nota 2 4 10 2 7" xfId="39795"/>
    <cellStyle name="Nota 2 4 10 2 8" xfId="41429"/>
    <cellStyle name="Nota 2 4 10 3" xfId="12183"/>
    <cellStyle name="Nota 2 4 10 4" xfId="19186"/>
    <cellStyle name="Nota 2 4 10 5" xfId="24225"/>
    <cellStyle name="Nota 2 4 10 6" xfId="23154"/>
    <cellStyle name="Nota 2 4 10 7" xfId="26450"/>
    <cellStyle name="Nota 2 4 10 8" xfId="27292"/>
    <cellStyle name="Nota 2 4 10 9" xfId="33478"/>
    <cellStyle name="Nota 2 4 11" xfId="3711"/>
    <cellStyle name="Nota 2 4 11 2" xfId="7350"/>
    <cellStyle name="Nota 2 4 11 2 2" xfId="16503"/>
    <cellStyle name="Nota 2 4 11 2 3" xfId="23484"/>
    <cellStyle name="Nota 2 4 11 2 4" xfId="30328"/>
    <cellStyle name="Nota 2 4 11 2 5" xfId="34285"/>
    <cellStyle name="Nota 2 4 11 2 6" xfId="37837"/>
    <cellStyle name="Nota 2 4 11 2 7" xfId="39796"/>
    <cellStyle name="Nota 2 4 11 2 8" xfId="41430"/>
    <cellStyle name="Nota 2 4 11 3" xfId="12865"/>
    <cellStyle name="Nota 2 4 11 4" xfId="19864"/>
    <cellStyle name="Nota 2 4 11 5" xfId="27974"/>
    <cellStyle name="Nota 2 4 11 6" xfId="26571"/>
    <cellStyle name="Nota 2 4 11 7" xfId="21257"/>
    <cellStyle name="Nota 2 4 11 8" xfId="33558"/>
    <cellStyle name="Nota 2 4 11 9" xfId="37226"/>
    <cellStyle name="Nota 2 4 12" xfId="7348"/>
    <cellStyle name="Nota 2 4 12 2" xfId="16501"/>
    <cellStyle name="Nota 2 4 12 3" xfId="23482"/>
    <cellStyle name="Nota 2 4 12 4" xfId="30326"/>
    <cellStyle name="Nota 2 4 12 5" xfId="34283"/>
    <cellStyle name="Nota 2 4 12 6" xfId="37835"/>
    <cellStyle name="Nota 2 4 12 7" xfId="39794"/>
    <cellStyle name="Nota 2 4 12 8" xfId="41428"/>
    <cellStyle name="Nota 2 4 13" xfId="9896"/>
    <cellStyle name="Nota 2 4 14" xfId="17559"/>
    <cellStyle name="Nota 2 4 15" xfId="23120"/>
    <cellStyle name="Nota 2 4 16" xfId="18178"/>
    <cellStyle name="Nota 2 4 17" xfId="31451"/>
    <cellStyle name="Nota 2 4 18" xfId="35167"/>
    <cellStyle name="Nota 2 4 19" xfId="38443"/>
    <cellStyle name="Nota 2 4 2" xfId="2246"/>
    <cellStyle name="Nota 2 4 2 10" xfId="22667"/>
    <cellStyle name="Nota 2 4 2 11" xfId="25207"/>
    <cellStyle name="Nota 2 4 2 12" xfId="30207"/>
    <cellStyle name="Nota 2 4 2 13" xfId="31459"/>
    <cellStyle name="Nota 2 4 2 14" xfId="35174"/>
    <cellStyle name="Nota 2 4 2 2" xfId="2646"/>
    <cellStyle name="Nota 2 4 2 2 2" xfId="7352"/>
    <cellStyle name="Nota 2 4 2 2 2 2" xfId="16505"/>
    <cellStyle name="Nota 2 4 2 2 2 3" xfId="23486"/>
    <cellStyle name="Nota 2 4 2 2 2 4" xfId="30330"/>
    <cellStyle name="Nota 2 4 2 2 2 5" xfId="34287"/>
    <cellStyle name="Nota 2 4 2 2 2 6" xfId="37839"/>
    <cellStyle name="Nota 2 4 2 2 2 7" xfId="39798"/>
    <cellStyle name="Nota 2 4 2 2 2 8" xfId="41432"/>
    <cellStyle name="Nota 2 4 2 2 3" xfId="11800"/>
    <cellStyle name="Nota 2 4 2 2 4" xfId="18803"/>
    <cellStyle name="Nota 2 4 2 2 5" xfId="17818"/>
    <cellStyle name="Nota 2 4 2 2 6" xfId="19764"/>
    <cellStyle name="Nota 2 4 2 2 7" xfId="17255"/>
    <cellStyle name="Nota 2 4 2 2 8" xfId="25861"/>
    <cellStyle name="Nota 2 4 2 2 9" xfId="34822"/>
    <cellStyle name="Nota 2 4 2 3" xfId="3928"/>
    <cellStyle name="Nota 2 4 2 3 2" xfId="7353"/>
    <cellStyle name="Nota 2 4 2 3 2 2" xfId="16506"/>
    <cellStyle name="Nota 2 4 2 3 2 3" xfId="23487"/>
    <cellStyle name="Nota 2 4 2 3 2 4" xfId="30331"/>
    <cellStyle name="Nota 2 4 2 3 2 5" xfId="34288"/>
    <cellStyle name="Nota 2 4 2 3 2 6" xfId="37840"/>
    <cellStyle name="Nota 2 4 2 3 2 7" xfId="39799"/>
    <cellStyle name="Nota 2 4 2 3 2 8" xfId="41433"/>
    <cellStyle name="Nota 2 4 2 3 3" xfId="13082"/>
    <cellStyle name="Nota 2 4 2 3 4" xfId="20080"/>
    <cellStyle name="Nota 2 4 2 3 5" xfId="27866"/>
    <cellStyle name="Nota 2 4 2 3 6" xfId="28134"/>
    <cellStyle name="Nota 2 4 2 3 7" xfId="23189"/>
    <cellStyle name="Nota 2 4 2 3 8" xfId="33462"/>
    <cellStyle name="Nota 2 4 2 3 9" xfId="37136"/>
    <cellStyle name="Nota 2 4 2 4" xfId="4366"/>
    <cellStyle name="Nota 2 4 2 4 2" xfId="7354"/>
    <cellStyle name="Nota 2 4 2 4 2 2" xfId="16507"/>
    <cellStyle name="Nota 2 4 2 4 2 3" xfId="23488"/>
    <cellStyle name="Nota 2 4 2 4 2 4" xfId="30332"/>
    <cellStyle name="Nota 2 4 2 4 2 5" xfId="34289"/>
    <cellStyle name="Nota 2 4 2 4 2 6" xfId="37841"/>
    <cellStyle name="Nota 2 4 2 4 2 7" xfId="39800"/>
    <cellStyle name="Nota 2 4 2 4 2 8" xfId="41434"/>
    <cellStyle name="Nota 2 4 2 4 3" xfId="13520"/>
    <cellStyle name="Nota 2 4 2 4 4" xfId="20518"/>
    <cellStyle name="Nota 2 4 2 4 5" xfId="27652"/>
    <cellStyle name="Nota 2 4 2 4 6" xfId="28848"/>
    <cellStyle name="Nota 2 4 2 4 7" xfId="18307"/>
    <cellStyle name="Nota 2 4 2 4 8" xfId="29111"/>
    <cellStyle name="Nota 2 4 2 4 9" xfId="30322"/>
    <cellStyle name="Nota 2 4 2 5" xfId="4620"/>
    <cellStyle name="Nota 2 4 2 5 2" xfId="7355"/>
    <cellStyle name="Nota 2 4 2 5 2 2" xfId="16508"/>
    <cellStyle name="Nota 2 4 2 5 2 3" xfId="23489"/>
    <cellStyle name="Nota 2 4 2 5 2 4" xfId="30333"/>
    <cellStyle name="Nota 2 4 2 5 2 5" xfId="34290"/>
    <cellStyle name="Nota 2 4 2 5 2 6" xfId="37842"/>
    <cellStyle name="Nota 2 4 2 5 2 7" xfId="39801"/>
    <cellStyle name="Nota 2 4 2 5 2 8" xfId="41435"/>
    <cellStyle name="Nota 2 4 2 5 3" xfId="13774"/>
    <cellStyle name="Nota 2 4 2 5 4" xfId="20772"/>
    <cellStyle name="Nota 2 4 2 5 5" xfId="17532"/>
    <cellStyle name="Nota 2 4 2 5 6" xfId="23383"/>
    <cellStyle name="Nota 2 4 2 5 7" xfId="18121"/>
    <cellStyle name="Nota 2 4 2 5 8" xfId="29419"/>
    <cellStyle name="Nota 2 4 2 5 9" xfId="31909"/>
    <cellStyle name="Nota 2 4 2 6" xfId="4866"/>
    <cellStyle name="Nota 2 4 2 6 2" xfId="7356"/>
    <cellStyle name="Nota 2 4 2 6 2 2" xfId="16509"/>
    <cellStyle name="Nota 2 4 2 6 2 3" xfId="23490"/>
    <cellStyle name="Nota 2 4 2 6 2 4" xfId="30334"/>
    <cellStyle name="Nota 2 4 2 6 2 5" xfId="34291"/>
    <cellStyle name="Nota 2 4 2 6 2 6" xfId="37843"/>
    <cellStyle name="Nota 2 4 2 6 2 7" xfId="39802"/>
    <cellStyle name="Nota 2 4 2 6 2 8" xfId="41436"/>
    <cellStyle name="Nota 2 4 2 6 3" xfId="14020"/>
    <cellStyle name="Nota 2 4 2 6 4" xfId="21018"/>
    <cellStyle name="Nota 2 4 2 6 5" xfId="27402"/>
    <cellStyle name="Nota 2 4 2 6 6" xfId="29452"/>
    <cellStyle name="Nota 2 4 2 6 7" xfId="28785"/>
    <cellStyle name="Nota 2 4 2 6 8" xfId="35590"/>
    <cellStyle name="Nota 2 4 2 6 9" xfId="38501"/>
    <cellStyle name="Nota 2 4 2 7" xfId="7351"/>
    <cellStyle name="Nota 2 4 2 7 2" xfId="16504"/>
    <cellStyle name="Nota 2 4 2 7 3" xfId="23485"/>
    <cellStyle name="Nota 2 4 2 7 4" xfId="30329"/>
    <cellStyle name="Nota 2 4 2 7 5" xfId="34286"/>
    <cellStyle name="Nota 2 4 2 7 6" xfId="37838"/>
    <cellStyle name="Nota 2 4 2 7 7" xfId="39797"/>
    <cellStyle name="Nota 2 4 2 7 8" xfId="41431"/>
    <cellStyle name="Nota 2 4 2 8" xfId="11400"/>
    <cellStyle name="Nota 2 4 2 9" xfId="18403"/>
    <cellStyle name="Nota 2 4 3" xfId="1690"/>
    <cellStyle name="Nota 2 4 3 10" xfId="25140"/>
    <cellStyle name="Nota 2 4 3 11" xfId="19717"/>
    <cellStyle name="Nota 2 4 3 12" xfId="30986"/>
    <cellStyle name="Nota 2 4 3 13" xfId="31040"/>
    <cellStyle name="Nota 2 4 3 14" xfId="34942"/>
    <cellStyle name="Nota 2 4 3 2" xfId="2515"/>
    <cellStyle name="Nota 2 4 3 2 2" xfId="7358"/>
    <cellStyle name="Nota 2 4 3 2 2 2" xfId="16511"/>
    <cellStyle name="Nota 2 4 3 2 2 3" xfId="23492"/>
    <cellStyle name="Nota 2 4 3 2 2 4" xfId="30336"/>
    <cellStyle name="Nota 2 4 3 2 2 5" xfId="34293"/>
    <cellStyle name="Nota 2 4 3 2 2 6" xfId="37845"/>
    <cellStyle name="Nota 2 4 3 2 2 7" xfId="39804"/>
    <cellStyle name="Nota 2 4 3 2 2 8" xfId="41438"/>
    <cellStyle name="Nota 2 4 3 2 3" xfId="11669"/>
    <cellStyle name="Nota 2 4 3 2 4" xfId="18672"/>
    <cellStyle name="Nota 2 4 3 2 5" xfId="18029"/>
    <cellStyle name="Nota 2 4 3 2 6" xfId="26227"/>
    <cellStyle name="Nota 2 4 3 2 7" xfId="23026"/>
    <cellStyle name="Nota 2 4 3 2 8" xfId="31499"/>
    <cellStyle name="Nota 2 4 3 2 9" xfId="35209"/>
    <cellStyle name="Nota 2 4 3 3" xfId="3667"/>
    <cellStyle name="Nota 2 4 3 3 2" xfId="7359"/>
    <cellStyle name="Nota 2 4 3 3 2 2" xfId="16512"/>
    <cellStyle name="Nota 2 4 3 3 2 3" xfId="23493"/>
    <cellStyle name="Nota 2 4 3 3 2 4" xfId="30337"/>
    <cellStyle name="Nota 2 4 3 3 2 5" xfId="34294"/>
    <cellStyle name="Nota 2 4 3 3 2 6" xfId="37846"/>
    <cellStyle name="Nota 2 4 3 3 2 7" xfId="39805"/>
    <cellStyle name="Nota 2 4 3 3 2 8" xfId="41439"/>
    <cellStyle name="Nota 2 4 3 3 3" xfId="12821"/>
    <cellStyle name="Nota 2 4 3 3 4" xfId="19820"/>
    <cellStyle name="Nota 2 4 3 3 5" xfId="18007"/>
    <cellStyle name="Nota 2 4 3 3 6" xfId="26559"/>
    <cellStyle name="Nota 2 4 3 3 7" xfId="29557"/>
    <cellStyle name="Nota 2 4 3 3 8" xfId="31140"/>
    <cellStyle name="Nota 2 4 3 3 9" xfId="17167"/>
    <cellStyle name="Nota 2 4 3 4" xfId="4174"/>
    <cellStyle name="Nota 2 4 3 4 2" xfId="7360"/>
    <cellStyle name="Nota 2 4 3 4 2 2" xfId="16513"/>
    <cellStyle name="Nota 2 4 3 4 2 3" xfId="23494"/>
    <cellStyle name="Nota 2 4 3 4 2 4" xfId="30338"/>
    <cellStyle name="Nota 2 4 3 4 2 5" xfId="34295"/>
    <cellStyle name="Nota 2 4 3 4 2 6" xfId="37847"/>
    <cellStyle name="Nota 2 4 3 4 2 7" xfId="39806"/>
    <cellStyle name="Nota 2 4 3 4 2 8" xfId="41440"/>
    <cellStyle name="Nota 2 4 3 4 3" xfId="13328"/>
    <cellStyle name="Nota 2 4 3 4 4" xfId="20326"/>
    <cellStyle name="Nota 2 4 3 4 5" xfId="27745"/>
    <cellStyle name="Nota 2 4 3 4 6" xfId="15524"/>
    <cellStyle name="Nota 2 4 3 4 7" xfId="24280"/>
    <cellStyle name="Nota 2 4 3 4 8" xfId="25903"/>
    <cellStyle name="Nota 2 4 3 4 9" xfId="30899"/>
    <cellStyle name="Nota 2 4 3 5" xfId="3080"/>
    <cellStyle name="Nota 2 4 3 5 2" xfId="7361"/>
    <cellStyle name="Nota 2 4 3 5 2 2" xfId="16514"/>
    <cellStyle name="Nota 2 4 3 5 2 3" xfId="23495"/>
    <cellStyle name="Nota 2 4 3 5 2 4" xfId="30339"/>
    <cellStyle name="Nota 2 4 3 5 2 5" xfId="34296"/>
    <cellStyle name="Nota 2 4 3 5 2 6" xfId="37848"/>
    <cellStyle name="Nota 2 4 3 5 2 7" xfId="39807"/>
    <cellStyle name="Nota 2 4 3 5 2 8" xfId="41441"/>
    <cellStyle name="Nota 2 4 3 5 3" xfId="12234"/>
    <cellStyle name="Nota 2 4 3 5 4" xfId="19237"/>
    <cellStyle name="Nota 2 4 3 5 5" xfId="28280"/>
    <cellStyle name="Nota 2 4 3 5 6" xfId="28091"/>
    <cellStyle name="Nota 2 4 3 5 7" xfId="19708"/>
    <cellStyle name="Nota 2 4 3 5 8" xfId="33776"/>
    <cellStyle name="Nota 2 4 3 5 9" xfId="37338"/>
    <cellStyle name="Nota 2 4 3 6" xfId="3762"/>
    <cellStyle name="Nota 2 4 3 6 2" xfId="7362"/>
    <cellStyle name="Nota 2 4 3 6 2 2" xfId="16515"/>
    <cellStyle name="Nota 2 4 3 6 2 3" xfId="23496"/>
    <cellStyle name="Nota 2 4 3 6 2 4" xfId="30340"/>
    <cellStyle name="Nota 2 4 3 6 2 5" xfId="34297"/>
    <cellStyle name="Nota 2 4 3 6 2 6" xfId="37849"/>
    <cellStyle name="Nota 2 4 3 6 2 7" xfId="39808"/>
    <cellStyle name="Nota 2 4 3 6 2 8" xfId="41442"/>
    <cellStyle name="Nota 2 4 3 6 3" xfId="12916"/>
    <cellStyle name="Nota 2 4 3 6 4" xfId="19915"/>
    <cellStyle name="Nota 2 4 3 6 5" xfId="27949"/>
    <cellStyle name="Nota 2 4 3 6 6" xfId="28545"/>
    <cellStyle name="Nota 2 4 3 6 7" xfId="27306"/>
    <cellStyle name="Nota 2 4 3 6 8" xfId="33530"/>
    <cellStyle name="Nota 2 4 3 6 9" xfId="37198"/>
    <cellStyle name="Nota 2 4 3 7" xfId="7357"/>
    <cellStyle name="Nota 2 4 3 7 2" xfId="16510"/>
    <cellStyle name="Nota 2 4 3 7 3" xfId="23491"/>
    <cellStyle name="Nota 2 4 3 7 4" xfId="30335"/>
    <cellStyle name="Nota 2 4 3 7 5" xfId="34292"/>
    <cellStyle name="Nota 2 4 3 7 6" xfId="37844"/>
    <cellStyle name="Nota 2 4 3 7 7" xfId="39803"/>
    <cellStyle name="Nota 2 4 3 7 8" xfId="41437"/>
    <cellStyle name="Nota 2 4 3 8" xfId="10844"/>
    <cellStyle name="Nota 2 4 3 9" xfId="9260"/>
    <cellStyle name="Nota 2 4 4" xfId="2234"/>
    <cellStyle name="Nota 2 4 4 10" xfId="23127"/>
    <cellStyle name="Nota 2 4 4 11" xfId="25066"/>
    <cellStyle name="Nota 2 4 4 12" xfId="30213"/>
    <cellStyle name="Nota 2 4 4 13" xfId="18147"/>
    <cellStyle name="Nota 2 4 4 14" xfId="33604"/>
    <cellStyle name="Nota 2 4 4 2" xfId="2634"/>
    <cellStyle name="Nota 2 4 4 2 2" xfId="7364"/>
    <cellStyle name="Nota 2 4 4 2 2 2" xfId="16517"/>
    <cellStyle name="Nota 2 4 4 2 2 3" xfId="23498"/>
    <cellStyle name="Nota 2 4 4 2 2 4" xfId="30342"/>
    <cellStyle name="Nota 2 4 4 2 2 5" xfId="34299"/>
    <cellStyle name="Nota 2 4 4 2 2 6" xfId="37851"/>
    <cellStyle name="Nota 2 4 4 2 2 7" xfId="39810"/>
    <cellStyle name="Nota 2 4 4 2 2 8" xfId="41444"/>
    <cellStyle name="Nota 2 4 4 2 3" xfId="11788"/>
    <cellStyle name="Nota 2 4 4 2 4" xfId="18791"/>
    <cellStyle name="Nota 2 4 4 2 5" xfId="10245"/>
    <cellStyle name="Nota 2 4 4 2 6" xfId="28485"/>
    <cellStyle name="Nota 2 4 4 2 7" xfId="30015"/>
    <cellStyle name="Nota 2 4 4 2 8" xfId="33992"/>
    <cellStyle name="Nota 2 4 4 2 9" xfId="37554"/>
    <cellStyle name="Nota 2 4 4 3" xfId="3916"/>
    <cellStyle name="Nota 2 4 4 3 2" xfId="7365"/>
    <cellStyle name="Nota 2 4 4 3 2 2" xfId="16518"/>
    <cellStyle name="Nota 2 4 4 3 2 3" xfId="23499"/>
    <cellStyle name="Nota 2 4 4 3 2 4" xfId="30343"/>
    <cellStyle name="Nota 2 4 4 3 2 5" xfId="34300"/>
    <cellStyle name="Nota 2 4 4 3 2 6" xfId="37852"/>
    <cellStyle name="Nota 2 4 4 3 2 7" xfId="39811"/>
    <cellStyle name="Nota 2 4 4 3 2 8" xfId="41445"/>
    <cellStyle name="Nota 2 4 4 3 3" xfId="13070"/>
    <cellStyle name="Nota 2 4 4 3 4" xfId="20068"/>
    <cellStyle name="Nota 2 4 4 3 5" xfId="27872"/>
    <cellStyle name="Nota 2 4 4 3 6" xfId="26614"/>
    <cellStyle name="Nota 2 4 4 3 7" xfId="28546"/>
    <cellStyle name="Nota 2 4 4 3 8" xfId="33465"/>
    <cellStyle name="Nota 2 4 4 3 9" xfId="37138"/>
    <cellStyle name="Nota 2 4 4 4" xfId="4354"/>
    <cellStyle name="Nota 2 4 4 4 2" xfId="7366"/>
    <cellStyle name="Nota 2 4 4 4 2 2" xfId="16519"/>
    <cellStyle name="Nota 2 4 4 4 2 3" xfId="23500"/>
    <cellStyle name="Nota 2 4 4 4 2 4" xfId="30344"/>
    <cellStyle name="Nota 2 4 4 4 2 5" xfId="34301"/>
    <cellStyle name="Nota 2 4 4 4 2 6" xfId="37853"/>
    <cellStyle name="Nota 2 4 4 4 2 7" xfId="39812"/>
    <cellStyle name="Nota 2 4 4 4 2 8" xfId="41446"/>
    <cellStyle name="Nota 2 4 4 4 3" xfId="13508"/>
    <cellStyle name="Nota 2 4 4 4 4" xfId="20506"/>
    <cellStyle name="Nota 2 4 4 4 5" xfId="27658"/>
    <cellStyle name="Nota 2 4 4 4 6" xfId="26694"/>
    <cellStyle name="Nota 2 4 4 4 7" xfId="27256"/>
    <cellStyle name="Nota 2 4 4 4 8" xfId="17217"/>
    <cellStyle name="Nota 2 4 4 4 9" xfId="31805"/>
    <cellStyle name="Nota 2 4 4 5" xfId="4608"/>
    <cellStyle name="Nota 2 4 4 5 2" xfId="7367"/>
    <cellStyle name="Nota 2 4 4 5 2 2" xfId="16520"/>
    <cellStyle name="Nota 2 4 4 5 2 3" xfId="23501"/>
    <cellStyle name="Nota 2 4 4 5 2 4" xfId="30345"/>
    <cellStyle name="Nota 2 4 4 5 2 5" xfId="34302"/>
    <cellStyle name="Nota 2 4 4 5 2 6" xfId="37854"/>
    <cellStyle name="Nota 2 4 4 5 2 7" xfId="39813"/>
    <cellStyle name="Nota 2 4 4 5 2 8" xfId="41447"/>
    <cellStyle name="Nota 2 4 4 5 3" xfId="13762"/>
    <cellStyle name="Nota 2 4 4 5 4" xfId="20760"/>
    <cellStyle name="Nota 2 4 4 5 5" xfId="10153"/>
    <cellStyle name="Nota 2 4 4 5 6" xfId="25268"/>
    <cellStyle name="Nota 2 4 4 5 7" xfId="28784"/>
    <cellStyle name="Nota 2 4 4 5 8" xfId="29721"/>
    <cellStyle name="Nota 2 4 4 5 9" xfId="33699"/>
    <cellStyle name="Nota 2 4 4 6" xfId="4854"/>
    <cellStyle name="Nota 2 4 4 6 2" xfId="7368"/>
    <cellStyle name="Nota 2 4 4 6 2 2" xfId="16521"/>
    <cellStyle name="Nota 2 4 4 6 2 3" xfId="23502"/>
    <cellStyle name="Nota 2 4 4 6 2 4" xfId="30346"/>
    <cellStyle name="Nota 2 4 4 6 2 5" xfId="34303"/>
    <cellStyle name="Nota 2 4 4 6 2 6" xfId="37855"/>
    <cellStyle name="Nota 2 4 4 6 2 7" xfId="39814"/>
    <cellStyle name="Nota 2 4 4 6 2 8" xfId="41448"/>
    <cellStyle name="Nota 2 4 4 6 3" xfId="14008"/>
    <cellStyle name="Nota 2 4 4 6 4" xfId="21006"/>
    <cellStyle name="Nota 2 4 4 6 5" xfId="22781"/>
    <cellStyle name="Nota 2 4 4 6 6" xfId="22866"/>
    <cellStyle name="Nota 2 4 4 6 7" xfId="18324"/>
    <cellStyle name="Nota 2 4 4 6 8" xfId="31791"/>
    <cellStyle name="Nota 2 4 4 6 9" xfId="35470"/>
    <cellStyle name="Nota 2 4 4 7" xfId="7363"/>
    <cellStyle name="Nota 2 4 4 7 2" xfId="16516"/>
    <cellStyle name="Nota 2 4 4 7 3" xfId="23497"/>
    <cellStyle name="Nota 2 4 4 7 4" xfId="30341"/>
    <cellStyle name="Nota 2 4 4 7 5" xfId="34298"/>
    <cellStyle name="Nota 2 4 4 7 6" xfId="37850"/>
    <cellStyle name="Nota 2 4 4 7 7" xfId="39809"/>
    <cellStyle name="Nota 2 4 4 7 8" xfId="41443"/>
    <cellStyle name="Nota 2 4 4 8" xfId="11388"/>
    <cellStyle name="Nota 2 4 4 9" xfId="18391"/>
    <cellStyle name="Nota 2 4 5" xfId="1756"/>
    <cellStyle name="Nota 2 4 5 10" xfId="24497"/>
    <cellStyle name="Nota 2 4 5 11" xfId="28049"/>
    <cellStyle name="Nota 2 4 5 12" xfId="17899"/>
    <cellStyle name="Nota 2 4 5 13" xfId="31051"/>
    <cellStyle name="Nota 2 4 5 14" xfId="31341"/>
    <cellStyle name="Nota 2 4 5 2" xfId="2527"/>
    <cellStyle name="Nota 2 4 5 2 2" xfId="7370"/>
    <cellStyle name="Nota 2 4 5 2 2 2" xfId="16523"/>
    <cellStyle name="Nota 2 4 5 2 2 3" xfId="23504"/>
    <cellStyle name="Nota 2 4 5 2 2 4" xfId="30348"/>
    <cellStyle name="Nota 2 4 5 2 2 5" xfId="34305"/>
    <cellStyle name="Nota 2 4 5 2 2 6" xfId="37857"/>
    <cellStyle name="Nota 2 4 5 2 2 7" xfId="39816"/>
    <cellStyle name="Nota 2 4 5 2 2 8" xfId="41450"/>
    <cellStyle name="Nota 2 4 5 2 3" xfId="11681"/>
    <cellStyle name="Nota 2 4 5 2 4" xfId="18684"/>
    <cellStyle name="Nota 2 4 5 2 5" xfId="18035"/>
    <cellStyle name="Nota 2 4 5 2 6" xfId="26233"/>
    <cellStyle name="Nota 2 4 5 2 7" xfId="26522"/>
    <cellStyle name="Nota 2 4 5 2 8" xfId="34045"/>
    <cellStyle name="Nota 2 4 5 2 9" xfId="37607"/>
    <cellStyle name="Nota 2 4 5 3" xfId="3687"/>
    <cellStyle name="Nota 2 4 5 3 2" xfId="7371"/>
    <cellStyle name="Nota 2 4 5 3 2 2" xfId="16524"/>
    <cellStyle name="Nota 2 4 5 3 2 3" xfId="23505"/>
    <cellStyle name="Nota 2 4 5 3 2 4" xfId="30349"/>
    <cellStyle name="Nota 2 4 5 3 2 5" xfId="34306"/>
    <cellStyle name="Nota 2 4 5 3 2 6" xfId="37858"/>
    <cellStyle name="Nota 2 4 5 3 2 7" xfId="39817"/>
    <cellStyle name="Nota 2 4 5 3 2 8" xfId="41451"/>
    <cellStyle name="Nota 2 4 5 3 3" xfId="12841"/>
    <cellStyle name="Nota 2 4 5 3 4" xfId="19840"/>
    <cellStyle name="Nota 2 4 5 3 5" xfId="27985"/>
    <cellStyle name="Nota 2 4 5 3 6" xfId="29181"/>
    <cellStyle name="Nota 2 4 5 3 7" xfId="25094"/>
    <cellStyle name="Nota 2 4 5 3 8" xfId="33570"/>
    <cellStyle name="Nota 2 4 5 3 9" xfId="37238"/>
    <cellStyle name="Nota 2 4 5 4" xfId="4199"/>
    <cellStyle name="Nota 2 4 5 4 2" xfId="7372"/>
    <cellStyle name="Nota 2 4 5 4 2 2" xfId="16525"/>
    <cellStyle name="Nota 2 4 5 4 2 3" xfId="23506"/>
    <cellStyle name="Nota 2 4 5 4 2 4" xfId="30350"/>
    <cellStyle name="Nota 2 4 5 4 2 5" xfId="34307"/>
    <cellStyle name="Nota 2 4 5 4 2 6" xfId="37859"/>
    <cellStyle name="Nota 2 4 5 4 2 7" xfId="39818"/>
    <cellStyle name="Nota 2 4 5 4 2 8" xfId="41452"/>
    <cellStyle name="Nota 2 4 5 4 3" xfId="13353"/>
    <cellStyle name="Nota 2 4 5 4 4" xfId="20351"/>
    <cellStyle name="Nota 2 4 5 4 5" xfId="27732"/>
    <cellStyle name="Nota 2 4 5 4 6" xfId="25346"/>
    <cellStyle name="Nota 2 4 5 4 7" xfId="25084"/>
    <cellStyle name="Nota 2 4 5 4 8" xfId="25451"/>
    <cellStyle name="Nota 2 4 5 4 9" xfId="28745"/>
    <cellStyle name="Nota 2 4 5 5" xfId="3168"/>
    <cellStyle name="Nota 2 4 5 5 2" xfId="7373"/>
    <cellStyle name="Nota 2 4 5 5 2 2" xfId="16526"/>
    <cellStyle name="Nota 2 4 5 5 2 3" xfId="23507"/>
    <cellStyle name="Nota 2 4 5 5 2 4" xfId="30351"/>
    <cellStyle name="Nota 2 4 5 5 2 5" xfId="34308"/>
    <cellStyle name="Nota 2 4 5 5 2 6" xfId="37860"/>
    <cellStyle name="Nota 2 4 5 5 2 7" xfId="39819"/>
    <cellStyle name="Nota 2 4 5 5 2 8" xfId="41453"/>
    <cellStyle name="Nota 2 4 5 5 3" xfId="12322"/>
    <cellStyle name="Nota 2 4 5 5 4" xfId="19325"/>
    <cellStyle name="Nota 2 4 5 5 5" xfId="28242"/>
    <cellStyle name="Nota 2 4 5 5 6" xfId="26438"/>
    <cellStyle name="Nota 2 4 5 5 7" xfId="17699"/>
    <cellStyle name="Nota 2 4 5 5 8" xfId="28949"/>
    <cellStyle name="Nota 2 4 5 5 9" xfId="33709"/>
    <cellStyle name="Nota 2 4 5 6" xfId="4331"/>
    <cellStyle name="Nota 2 4 5 6 2" xfId="7374"/>
    <cellStyle name="Nota 2 4 5 6 2 2" xfId="16527"/>
    <cellStyle name="Nota 2 4 5 6 2 3" xfId="23508"/>
    <cellStyle name="Nota 2 4 5 6 2 4" xfId="30352"/>
    <cellStyle name="Nota 2 4 5 6 2 5" xfId="34309"/>
    <cellStyle name="Nota 2 4 5 6 2 6" xfId="37861"/>
    <cellStyle name="Nota 2 4 5 6 2 7" xfId="39820"/>
    <cellStyle name="Nota 2 4 5 6 2 8" xfId="41454"/>
    <cellStyle name="Nota 2 4 5 6 3" xfId="13485"/>
    <cellStyle name="Nota 2 4 5 6 4" xfId="20483"/>
    <cellStyle name="Nota 2 4 5 6 5" xfId="27664"/>
    <cellStyle name="Nota 2 4 5 6 6" xfId="23067"/>
    <cellStyle name="Nota 2 4 5 6 7" xfId="17412"/>
    <cellStyle name="Nota 2 4 5 6 8" xfId="17502"/>
    <cellStyle name="Nota 2 4 5 6 9" xfId="31252"/>
    <cellStyle name="Nota 2 4 5 7" xfId="7369"/>
    <cellStyle name="Nota 2 4 5 7 2" xfId="16522"/>
    <cellStyle name="Nota 2 4 5 7 3" xfId="23503"/>
    <cellStyle name="Nota 2 4 5 7 4" xfId="30347"/>
    <cellStyle name="Nota 2 4 5 7 5" xfId="34304"/>
    <cellStyle name="Nota 2 4 5 7 6" xfId="37856"/>
    <cellStyle name="Nota 2 4 5 7 7" xfId="39815"/>
    <cellStyle name="Nota 2 4 5 7 8" xfId="41449"/>
    <cellStyle name="Nota 2 4 5 8" xfId="10910"/>
    <cellStyle name="Nota 2 4 5 9" xfId="9630"/>
    <cellStyle name="Nota 2 4 6" xfId="1641"/>
    <cellStyle name="Nota 2 4 6 10" xfId="18229"/>
    <cellStyle name="Nota 2 4 6 11" xfId="26534"/>
    <cellStyle name="Nota 2 4 6 12" xfId="31358"/>
    <cellStyle name="Nota 2 4 6 13" xfId="35122"/>
    <cellStyle name="Nota 2 4 6 2" xfId="3516"/>
    <cellStyle name="Nota 2 4 6 2 2" xfId="7376"/>
    <cellStyle name="Nota 2 4 6 2 2 2" xfId="16529"/>
    <cellStyle name="Nota 2 4 6 2 2 3" xfId="23510"/>
    <cellStyle name="Nota 2 4 6 2 2 4" xfId="30354"/>
    <cellStyle name="Nota 2 4 6 2 2 5" xfId="34311"/>
    <cellStyle name="Nota 2 4 6 2 2 6" xfId="37863"/>
    <cellStyle name="Nota 2 4 6 2 2 7" xfId="39822"/>
    <cellStyle name="Nota 2 4 6 2 2 8" xfId="41456"/>
    <cellStyle name="Nota 2 4 6 2 3" xfId="12670"/>
    <cellStyle name="Nota 2 4 6 2 4" xfId="19671"/>
    <cellStyle name="Nota 2 4 6 2 5" xfId="28071"/>
    <cellStyle name="Nota 2 4 6 2 6" xfId="28115"/>
    <cellStyle name="Nota 2 4 6 2 7" xfId="29408"/>
    <cellStyle name="Nota 2 4 6 2 8" xfId="10269"/>
    <cellStyle name="Nota 2 4 6 2 9" xfId="31058"/>
    <cellStyle name="Nota 2 4 6 3" xfId="2904"/>
    <cellStyle name="Nota 2 4 6 3 2" xfId="7377"/>
    <cellStyle name="Nota 2 4 6 3 2 2" xfId="16530"/>
    <cellStyle name="Nota 2 4 6 3 2 3" xfId="23511"/>
    <cellStyle name="Nota 2 4 6 3 2 4" xfId="30355"/>
    <cellStyle name="Nota 2 4 6 3 2 5" xfId="34312"/>
    <cellStyle name="Nota 2 4 6 3 2 6" xfId="37864"/>
    <cellStyle name="Nota 2 4 6 3 2 7" xfId="39823"/>
    <cellStyle name="Nota 2 4 6 3 2 8" xfId="41457"/>
    <cellStyle name="Nota 2 4 6 3 3" xfId="12058"/>
    <cellStyle name="Nota 2 4 6 3 4" xfId="19061"/>
    <cellStyle name="Nota 2 4 6 3 5" xfId="28337"/>
    <cellStyle name="Nota 2 4 6 3 6" xfId="15537"/>
    <cellStyle name="Nota 2 4 6 3 7" xfId="29882"/>
    <cellStyle name="Nota 2 4 6 3 8" xfId="33859"/>
    <cellStyle name="Nota 2 4 6 3 9" xfId="37421"/>
    <cellStyle name="Nota 2 4 6 4" xfId="3704"/>
    <cellStyle name="Nota 2 4 6 4 2" xfId="7378"/>
    <cellStyle name="Nota 2 4 6 4 2 2" xfId="16531"/>
    <cellStyle name="Nota 2 4 6 4 2 3" xfId="23512"/>
    <cellStyle name="Nota 2 4 6 4 2 4" xfId="30356"/>
    <cellStyle name="Nota 2 4 6 4 2 5" xfId="34313"/>
    <cellStyle name="Nota 2 4 6 4 2 6" xfId="37865"/>
    <cellStyle name="Nota 2 4 6 4 2 7" xfId="39824"/>
    <cellStyle name="Nota 2 4 6 4 2 8" xfId="41458"/>
    <cellStyle name="Nota 2 4 6 4 3" xfId="12858"/>
    <cellStyle name="Nota 2 4 6 4 4" xfId="19857"/>
    <cellStyle name="Nota 2 4 6 4 5" xfId="27972"/>
    <cellStyle name="Nota 2 4 6 4 6" xfId="26566"/>
    <cellStyle name="Nota 2 4 6 4 7" xfId="29541"/>
    <cellStyle name="Nota 2 4 6 4 8" xfId="33562"/>
    <cellStyle name="Nota 2 4 6 4 9" xfId="37230"/>
    <cellStyle name="Nota 2 4 6 5" xfId="3144"/>
    <cellStyle name="Nota 2 4 6 5 2" xfId="7379"/>
    <cellStyle name="Nota 2 4 6 5 2 2" xfId="16532"/>
    <cellStyle name="Nota 2 4 6 5 2 3" xfId="23513"/>
    <cellStyle name="Nota 2 4 6 5 2 4" xfId="30357"/>
    <cellStyle name="Nota 2 4 6 5 2 5" xfId="34314"/>
    <cellStyle name="Nota 2 4 6 5 2 6" xfId="37866"/>
    <cellStyle name="Nota 2 4 6 5 2 7" xfId="39825"/>
    <cellStyle name="Nota 2 4 6 5 2 8" xfId="41459"/>
    <cellStyle name="Nota 2 4 6 5 3" xfId="12298"/>
    <cellStyle name="Nota 2 4 6 5 4" xfId="19301"/>
    <cellStyle name="Nota 2 4 6 5 5" xfId="24226"/>
    <cellStyle name="Nota 2 4 6 5 6" xfId="26433"/>
    <cellStyle name="Nota 2 4 6 5 7" xfId="18195"/>
    <cellStyle name="Nota 2 4 6 5 8" xfId="33745"/>
    <cellStyle name="Nota 2 4 6 5 9" xfId="37307"/>
    <cellStyle name="Nota 2 4 6 6" xfId="7375"/>
    <cellStyle name="Nota 2 4 6 6 2" xfId="16528"/>
    <cellStyle name="Nota 2 4 6 6 3" xfId="23509"/>
    <cellStyle name="Nota 2 4 6 6 4" xfId="30353"/>
    <cellStyle name="Nota 2 4 6 6 5" xfId="34310"/>
    <cellStyle name="Nota 2 4 6 6 6" xfId="37862"/>
    <cellStyle name="Nota 2 4 6 6 7" xfId="39821"/>
    <cellStyle name="Nota 2 4 6 6 8" xfId="41455"/>
    <cellStyle name="Nota 2 4 6 7" xfId="10795"/>
    <cellStyle name="Nota 2 4 6 8" xfId="9817"/>
    <cellStyle name="Nota 2 4 6 9" xfId="24471"/>
    <cellStyle name="Nota 2 4 7" xfId="2469"/>
    <cellStyle name="Nota 2 4 7 2" xfId="7380"/>
    <cellStyle name="Nota 2 4 7 2 2" xfId="16533"/>
    <cellStyle name="Nota 2 4 7 2 3" xfId="23514"/>
    <cellStyle name="Nota 2 4 7 2 4" xfId="30358"/>
    <cellStyle name="Nota 2 4 7 2 5" xfId="34315"/>
    <cellStyle name="Nota 2 4 7 2 6" xfId="37867"/>
    <cellStyle name="Nota 2 4 7 2 7" xfId="39826"/>
    <cellStyle name="Nota 2 4 7 2 8" xfId="41460"/>
    <cellStyle name="Nota 2 4 7 3" xfId="11623"/>
    <cellStyle name="Nota 2 4 7 4" xfId="18626"/>
    <cellStyle name="Nota 2 4 7 5" xfId="22615"/>
    <cellStyle name="Nota 2 4 7 6" xfId="17279"/>
    <cellStyle name="Nota 2 4 7 7" xfId="9526"/>
    <cellStyle name="Nota 2 4 7 8" xfId="25778"/>
    <cellStyle name="Nota 2 4 7 9" xfId="31327"/>
    <cellStyle name="Nota 2 4 8" xfId="3045"/>
    <cellStyle name="Nota 2 4 8 2" xfId="7381"/>
    <cellStyle name="Nota 2 4 8 2 2" xfId="16534"/>
    <cellStyle name="Nota 2 4 8 2 3" xfId="23515"/>
    <cellStyle name="Nota 2 4 8 2 4" xfId="30359"/>
    <cellStyle name="Nota 2 4 8 2 5" xfId="34316"/>
    <cellStyle name="Nota 2 4 8 2 6" xfId="37868"/>
    <cellStyle name="Nota 2 4 8 2 7" xfId="39827"/>
    <cellStyle name="Nota 2 4 8 2 8" xfId="41461"/>
    <cellStyle name="Nota 2 4 8 3" xfId="12199"/>
    <cellStyle name="Nota 2 4 8 4" xfId="19202"/>
    <cellStyle name="Nota 2 4 8 5" xfId="28293"/>
    <cellStyle name="Nota 2 4 8 6" xfId="26409"/>
    <cellStyle name="Nota 2 4 8 7" xfId="18043"/>
    <cellStyle name="Nota 2 4 8 8" xfId="31568"/>
    <cellStyle name="Nota 2 4 8 9" xfId="35278"/>
    <cellStyle name="Nota 2 4 9" xfId="3787"/>
    <cellStyle name="Nota 2 4 9 2" xfId="7382"/>
    <cellStyle name="Nota 2 4 9 2 2" xfId="16535"/>
    <cellStyle name="Nota 2 4 9 2 3" xfId="23516"/>
    <cellStyle name="Nota 2 4 9 2 4" xfId="30360"/>
    <cellStyle name="Nota 2 4 9 2 5" xfId="34317"/>
    <cellStyle name="Nota 2 4 9 2 6" xfId="37869"/>
    <cellStyle name="Nota 2 4 9 2 7" xfId="39828"/>
    <cellStyle name="Nota 2 4 9 2 8" xfId="41462"/>
    <cellStyle name="Nota 2 4 9 3" xfId="12941"/>
    <cellStyle name="Nota 2 4 9 4" xfId="19940"/>
    <cellStyle name="Nota 2 4 9 5" xfId="17907"/>
    <cellStyle name="Nota 2 4 9 6" xfId="29188"/>
    <cellStyle name="Nota 2 4 9 7" xfId="24048"/>
    <cellStyle name="Nota 2 4 9 8" xfId="33521"/>
    <cellStyle name="Nota 2 4 9 9" xfId="37189"/>
    <cellStyle name="Nota 2 5" xfId="740"/>
    <cellStyle name="Nota 2 6" xfId="741"/>
    <cellStyle name="Nota 2 6 2" xfId="2033"/>
    <cellStyle name="Nota 2 6 2 2" xfId="7384"/>
    <cellStyle name="Nota 2 6 2 3" xfId="11187"/>
    <cellStyle name="Nota 2 6 3" xfId="3517"/>
    <cellStyle name="Nota 2 6 3 2" xfId="7385"/>
    <cellStyle name="Nota 2 6 3 3" xfId="12671"/>
    <cellStyle name="Nota 2 6 4" xfId="1480"/>
    <cellStyle name="Nota 2 6 4 2" xfId="7386"/>
    <cellStyle name="Nota 2 6 4 3" xfId="10634"/>
    <cellStyle name="Nota 2 6 5" xfId="7383"/>
    <cellStyle name="Nota 2 6 6" xfId="9898"/>
    <cellStyle name="Nota 2 7" xfId="742"/>
    <cellStyle name="Nota 2 7 2" xfId="2034"/>
    <cellStyle name="Nota 2 7 2 2" xfId="7388"/>
    <cellStyle name="Nota 2 7 2 3" xfId="11188"/>
    <cellStyle name="Nota 2 7 3" xfId="3518"/>
    <cellStyle name="Nota 2 7 3 2" xfId="7389"/>
    <cellStyle name="Nota 2 7 3 3" xfId="12672"/>
    <cellStyle name="Nota 2 7 4" xfId="1481"/>
    <cellStyle name="Nota 2 7 4 2" xfId="7390"/>
    <cellStyle name="Nota 2 7 4 3" xfId="10635"/>
    <cellStyle name="Nota 2 7 5" xfId="7387"/>
    <cellStyle name="Nota 2 7 6" xfId="9899"/>
    <cellStyle name="Nota 2 8" xfId="1128"/>
    <cellStyle name="Nota 2 8 10" xfId="4280"/>
    <cellStyle name="Nota 2 8 10 2" xfId="7391"/>
    <cellStyle name="Nota 2 8 10 2 2" xfId="16544"/>
    <cellStyle name="Nota 2 8 10 2 3" xfId="23525"/>
    <cellStyle name="Nota 2 8 10 2 4" xfId="30369"/>
    <cellStyle name="Nota 2 8 10 2 5" xfId="34319"/>
    <cellStyle name="Nota 2 8 10 2 6" xfId="37871"/>
    <cellStyle name="Nota 2 8 10 2 7" xfId="39829"/>
    <cellStyle name="Nota 2 8 10 2 8" xfId="41463"/>
    <cellStyle name="Nota 2 8 10 3" xfId="13434"/>
    <cellStyle name="Nota 2 8 10 4" xfId="20432"/>
    <cellStyle name="Nota 2 8 10 5" xfId="27692"/>
    <cellStyle name="Nota 2 8 10 6" xfId="26677"/>
    <cellStyle name="Nota 2 8 10 7" xfId="27878"/>
    <cellStyle name="Nota 2 8 10 8" xfId="31857"/>
    <cellStyle name="Nota 2 8 10 9" xfId="35511"/>
    <cellStyle name="Nota 2 8 11" xfId="4555"/>
    <cellStyle name="Nota 2 8 11 2" xfId="7392"/>
    <cellStyle name="Nota 2 8 11 2 2" xfId="16545"/>
    <cellStyle name="Nota 2 8 11 2 3" xfId="23526"/>
    <cellStyle name="Nota 2 8 11 2 4" xfId="30370"/>
    <cellStyle name="Nota 2 8 11 2 5" xfId="34320"/>
    <cellStyle name="Nota 2 8 11 2 6" xfId="37872"/>
    <cellStyle name="Nota 2 8 11 2 7" xfId="39830"/>
    <cellStyle name="Nota 2 8 11 2 8" xfId="41464"/>
    <cellStyle name="Nota 2 8 11 3" xfId="13709"/>
    <cellStyle name="Nota 2 8 11 4" xfId="20707"/>
    <cellStyle name="Nota 2 8 11 5" xfId="27559"/>
    <cellStyle name="Nota 2 8 11 6" xfId="24503"/>
    <cellStyle name="Nota 2 8 11 7" xfId="21265"/>
    <cellStyle name="Nota 2 8 11 8" xfId="32240"/>
    <cellStyle name="Nota 2 8 11 9" xfId="35915"/>
    <cellStyle name="Nota 2 8 12" xfId="1482"/>
    <cellStyle name="Nota 2 8 12 2" xfId="7393"/>
    <cellStyle name="Nota 2 8 12 2 2" xfId="16546"/>
    <cellStyle name="Nota 2 8 12 2 3" xfId="23527"/>
    <cellStyle name="Nota 2 8 12 2 4" xfId="30371"/>
    <cellStyle name="Nota 2 8 12 2 5" xfId="34321"/>
    <cellStyle name="Nota 2 8 12 2 6" xfId="37873"/>
    <cellStyle name="Nota 2 8 12 2 7" xfId="39831"/>
    <cellStyle name="Nota 2 8 12 2 8" xfId="41465"/>
    <cellStyle name="Nota 2 8 12 3" xfId="10636"/>
    <cellStyle name="Nota 2 8 12 4" xfId="9301"/>
    <cellStyle name="Nota 2 8 12 5" xfId="28751"/>
    <cellStyle name="Nota 2 8 12 6" xfId="21245"/>
    <cellStyle name="Nota 2 8 12 7" xfId="25769"/>
    <cellStyle name="Nota 2 8 12 8" xfId="34950"/>
    <cellStyle name="Nota 2 8 12 9" xfId="38403"/>
    <cellStyle name="Nota 2 8 13" xfId="10282"/>
    <cellStyle name="Nota 2 8 14" xfId="17280"/>
    <cellStyle name="Nota 2 8 15" xfId="19816"/>
    <cellStyle name="Nota 2 8 16" xfId="31225"/>
    <cellStyle name="Nota 2 8 17" xfId="31274"/>
    <cellStyle name="Nota 2 8 18" xfId="35098"/>
    <cellStyle name="Nota 2 8 19" xfId="40294"/>
    <cellStyle name="Nota 2 8 2" xfId="2247"/>
    <cellStyle name="Nota 2 8 2 10" xfId="17110"/>
    <cellStyle name="Nota 2 8 2 11" xfId="10110"/>
    <cellStyle name="Nota 2 8 2 12" xfId="23275"/>
    <cellStyle name="Nota 2 8 2 13" xfId="34163"/>
    <cellStyle name="Nota 2 8 2 14" xfId="37725"/>
    <cellStyle name="Nota 2 8 2 2" xfId="2647"/>
    <cellStyle name="Nota 2 8 2 2 2" xfId="7395"/>
    <cellStyle name="Nota 2 8 2 2 2 2" xfId="16548"/>
    <cellStyle name="Nota 2 8 2 2 2 3" xfId="23529"/>
    <cellStyle name="Nota 2 8 2 2 2 4" xfId="30373"/>
    <cellStyle name="Nota 2 8 2 2 2 5" xfId="34323"/>
    <cellStyle name="Nota 2 8 2 2 2 6" xfId="37875"/>
    <cellStyle name="Nota 2 8 2 2 2 7" xfId="39833"/>
    <cellStyle name="Nota 2 8 2 2 2 8" xfId="41467"/>
    <cellStyle name="Nota 2 8 2 2 3" xfId="11801"/>
    <cellStyle name="Nota 2 8 2 2 4" xfId="18804"/>
    <cellStyle name="Nota 2 8 2 2 5" xfId="23129"/>
    <cellStyle name="Nota 2 8 2 2 6" xfId="22638"/>
    <cellStyle name="Nota 2 8 2 2 7" xfId="25211"/>
    <cellStyle name="Nota 2 8 2 2 8" xfId="31517"/>
    <cellStyle name="Nota 2 8 2 2 9" xfId="35227"/>
    <cellStyle name="Nota 2 8 2 3" xfId="3929"/>
    <cellStyle name="Nota 2 8 2 3 2" xfId="7396"/>
    <cellStyle name="Nota 2 8 2 3 2 2" xfId="16549"/>
    <cellStyle name="Nota 2 8 2 3 2 3" xfId="23530"/>
    <cellStyle name="Nota 2 8 2 3 2 4" xfId="30374"/>
    <cellStyle name="Nota 2 8 2 3 2 5" xfId="34324"/>
    <cellStyle name="Nota 2 8 2 3 2 6" xfId="37876"/>
    <cellStyle name="Nota 2 8 2 3 2 7" xfId="39834"/>
    <cellStyle name="Nota 2 8 2 3 2 8" xfId="41468"/>
    <cellStyle name="Nota 2 8 2 3 3" xfId="13083"/>
    <cellStyle name="Nota 2 8 2 3 4" xfId="20081"/>
    <cellStyle name="Nota 2 8 2 3 5" xfId="18025"/>
    <cellStyle name="Nota 2 8 2 3 6" xfId="23203"/>
    <cellStyle name="Nota 2 8 2 3 7" xfId="27289"/>
    <cellStyle name="Nota 2 8 2 3 8" xfId="23522"/>
    <cellStyle name="Nota 2 8 2 3 9" xfId="33667"/>
    <cellStyle name="Nota 2 8 2 4" xfId="4367"/>
    <cellStyle name="Nota 2 8 2 4 2" xfId="7397"/>
    <cellStyle name="Nota 2 8 2 4 2 2" xfId="16550"/>
    <cellStyle name="Nota 2 8 2 4 2 3" xfId="23531"/>
    <cellStyle name="Nota 2 8 2 4 2 4" xfId="30375"/>
    <cellStyle name="Nota 2 8 2 4 2 5" xfId="34325"/>
    <cellStyle name="Nota 2 8 2 4 2 6" xfId="37877"/>
    <cellStyle name="Nota 2 8 2 4 2 7" xfId="39835"/>
    <cellStyle name="Nota 2 8 2 4 2 8" xfId="41469"/>
    <cellStyle name="Nota 2 8 2 4 3" xfId="13521"/>
    <cellStyle name="Nota 2 8 2 4 4" xfId="20519"/>
    <cellStyle name="Nota 2 8 2 4 5" xfId="24016"/>
    <cellStyle name="Nota 2 8 2 4 6" xfId="24998"/>
    <cellStyle name="Nota 2 8 2 4 7" xfId="9994"/>
    <cellStyle name="Nota 2 8 2 4 8" xfId="31727"/>
    <cellStyle name="Nota 2 8 2 4 9" xfId="35407"/>
    <cellStyle name="Nota 2 8 2 5" xfId="4621"/>
    <cellStyle name="Nota 2 8 2 5 2" xfId="7398"/>
    <cellStyle name="Nota 2 8 2 5 2 2" xfId="16551"/>
    <cellStyle name="Nota 2 8 2 5 2 3" xfId="23532"/>
    <cellStyle name="Nota 2 8 2 5 2 4" xfId="30376"/>
    <cellStyle name="Nota 2 8 2 5 2 5" xfId="34326"/>
    <cellStyle name="Nota 2 8 2 5 2 6" xfId="37878"/>
    <cellStyle name="Nota 2 8 2 5 2 7" xfId="39836"/>
    <cellStyle name="Nota 2 8 2 5 2 8" xfId="41470"/>
    <cellStyle name="Nota 2 8 2 5 3" xfId="13775"/>
    <cellStyle name="Nota 2 8 2 5 4" xfId="20773"/>
    <cellStyle name="Nota 2 8 2 5 5" xfId="27523"/>
    <cellStyle name="Nota 2 8 2 5 6" xfId="9513"/>
    <cellStyle name="Nota 2 8 2 5 7" xfId="25178"/>
    <cellStyle name="Nota 2 8 2 5 8" xfId="32206"/>
    <cellStyle name="Nota 2 8 2 5 9" xfId="35881"/>
    <cellStyle name="Nota 2 8 2 6" xfId="4867"/>
    <cellStyle name="Nota 2 8 2 6 2" xfId="7399"/>
    <cellStyle name="Nota 2 8 2 6 2 2" xfId="16552"/>
    <cellStyle name="Nota 2 8 2 6 2 3" xfId="23533"/>
    <cellStyle name="Nota 2 8 2 6 2 4" xfId="30377"/>
    <cellStyle name="Nota 2 8 2 6 2 5" xfId="34327"/>
    <cellStyle name="Nota 2 8 2 6 2 6" xfId="37879"/>
    <cellStyle name="Nota 2 8 2 6 2 7" xfId="39837"/>
    <cellStyle name="Nota 2 8 2 6 2 8" xfId="41471"/>
    <cellStyle name="Nota 2 8 2 6 3" xfId="14021"/>
    <cellStyle name="Nota 2 8 2 6 4" xfId="21019"/>
    <cellStyle name="Nota 2 8 2 6 5" xfId="27405"/>
    <cellStyle name="Nota 2 8 2 6 6" xfId="25079"/>
    <cellStyle name="Nota 2 8 2 6 7" xfId="17347"/>
    <cellStyle name="Nota 2 8 2 6 8" xfId="35591"/>
    <cellStyle name="Nota 2 8 2 6 9" xfId="38502"/>
    <cellStyle name="Nota 2 8 2 7" xfId="7394"/>
    <cellStyle name="Nota 2 8 2 7 2" xfId="16547"/>
    <cellStyle name="Nota 2 8 2 7 3" xfId="23528"/>
    <cellStyle name="Nota 2 8 2 7 4" xfId="30372"/>
    <cellStyle name="Nota 2 8 2 7 5" xfId="34322"/>
    <cellStyle name="Nota 2 8 2 7 6" xfId="37874"/>
    <cellStyle name="Nota 2 8 2 7 7" xfId="39832"/>
    <cellStyle name="Nota 2 8 2 7 8" xfId="41466"/>
    <cellStyle name="Nota 2 8 2 8" xfId="11401"/>
    <cellStyle name="Nota 2 8 2 9" xfId="18404"/>
    <cellStyle name="Nota 2 8 3" xfId="1767"/>
    <cellStyle name="Nota 2 8 3 10" xfId="28619"/>
    <cellStyle name="Nota 2 8 3 11" xfId="25996"/>
    <cellStyle name="Nota 2 8 3 12" xfId="30950"/>
    <cellStyle name="Nota 2 8 3 13" xfId="34874"/>
    <cellStyle name="Nota 2 8 3 14" xfId="38361"/>
    <cellStyle name="Nota 2 8 3 2" xfId="2532"/>
    <cellStyle name="Nota 2 8 3 2 2" xfId="7401"/>
    <cellStyle name="Nota 2 8 3 2 2 2" xfId="16554"/>
    <cellStyle name="Nota 2 8 3 2 2 3" xfId="23535"/>
    <cellStyle name="Nota 2 8 3 2 2 4" xfId="30379"/>
    <cellStyle name="Nota 2 8 3 2 2 5" xfId="34329"/>
    <cellStyle name="Nota 2 8 3 2 2 6" xfId="37881"/>
    <cellStyle name="Nota 2 8 3 2 2 7" xfId="39839"/>
    <cellStyle name="Nota 2 8 3 2 2 8" xfId="41473"/>
    <cellStyle name="Nota 2 8 3 2 3" xfId="11686"/>
    <cellStyle name="Nota 2 8 3 2 4" xfId="18689"/>
    <cellStyle name="Nota 2 8 3 2 5" xfId="24202"/>
    <cellStyle name="Nota 2 8 3 2 6" xfId="26230"/>
    <cellStyle name="Nota 2 8 3 2 7" xfId="30050"/>
    <cellStyle name="Nota 2 8 3 2 8" xfId="34035"/>
    <cellStyle name="Nota 2 8 3 2 9" xfId="37597"/>
    <cellStyle name="Nota 2 8 3 3" xfId="3694"/>
    <cellStyle name="Nota 2 8 3 3 2" xfId="7402"/>
    <cellStyle name="Nota 2 8 3 3 2 2" xfId="16555"/>
    <cellStyle name="Nota 2 8 3 3 2 3" xfId="23536"/>
    <cellStyle name="Nota 2 8 3 3 2 4" xfId="30380"/>
    <cellStyle name="Nota 2 8 3 3 2 5" xfId="34330"/>
    <cellStyle name="Nota 2 8 3 3 2 6" xfId="37882"/>
    <cellStyle name="Nota 2 8 3 3 2 7" xfId="39840"/>
    <cellStyle name="Nota 2 8 3 3 2 8" xfId="41474"/>
    <cellStyle name="Nota 2 8 3 3 3" xfId="12848"/>
    <cellStyle name="Nota 2 8 3 3 4" xfId="19847"/>
    <cellStyle name="Nota 2 8 3 3 5" xfId="27978"/>
    <cellStyle name="Nota 2 8 3 3 6" xfId="29425"/>
    <cellStyle name="Nota 2 8 3 3 7" xfId="31888"/>
    <cellStyle name="Nota 2 8 3 3 8" xfId="22925"/>
    <cellStyle name="Nota 2 8 3 3 9" xfId="35014"/>
    <cellStyle name="Nota 2 8 3 4" xfId="4204"/>
    <cellStyle name="Nota 2 8 3 4 2" xfId="7403"/>
    <cellStyle name="Nota 2 8 3 4 2 2" xfId="16556"/>
    <cellStyle name="Nota 2 8 3 4 2 3" xfId="23537"/>
    <cellStyle name="Nota 2 8 3 4 2 4" xfId="30381"/>
    <cellStyle name="Nota 2 8 3 4 2 5" xfId="34331"/>
    <cellStyle name="Nota 2 8 3 4 2 6" xfId="37883"/>
    <cellStyle name="Nota 2 8 3 4 2 7" xfId="39841"/>
    <cellStyle name="Nota 2 8 3 4 2 8" xfId="41475"/>
    <cellStyle name="Nota 2 8 3 4 3" xfId="13358"/>
    <cellStyle name="Nota 2 8 3 4 4" xfId="20356"/>
    <cellStyle name="Nota 2 8 3 4 5" xfId="27730"/>
    <cellStyle name="Nota 2 8 3 4 6" xfId="29217"/>
    <cellStyle name="Nota 2 8 3 4 7" xfId="28792"/>
    <cellStyle name="Nota 2 8 3 4 8" xfId="31165"/>
    <cellStyle name="Nota 2 8 3 4 9" xfId="25537"/>
    <cellStyle name="Nota 2 8 3 5" xfId="3119"/>
    <cellStyle name="Nota 2 8 3 5 2" xfId="7404"/>
    <cellStyle name="Nota 2 8 3 5 2 2" xfId="16557"/>
    <cellStyle name="Nota 2 8 3 5 2 3" xfId="23538"/>
    <cellStyle name="Nota 2 8 3 5 2 4" xfId="30382"/>
    <cellStyle name="Nota 2 8 3 5 2 5" xfId="34332"/>
    <cellStyle name="Nota 2 8 3 5 2 6" xfId="37884"/>
    <cellStyle name="Nota 2 8 3 5 2 7" xfId="39842"/>
    <cellStyle name="Nota 2 8 3 5 2 8" xfId="41476"/>
    <cellStyle name="Nota 2 8 3 5 3" xfId="12273"/>
    <cellStyle name="Nota 2 8 3 5 4" xfId="19276"/>
    <cellStyle name="Nota 2 8 3 5 5" xfId="28248"/>
    <cellStyle name="Nota 2 8 3 5 6" xfId="10092"/>
    <cellStyle name="Nota 2 8 3 5 7" xfId="9920"/>
    <cellStyle name="Nota 2 8 3 5 8" xfId="33757"/>
    <cellStyle name="Nota 2 8 3 5 9" xfId="37319"/>
    <cellStyle name="Nota 2 8 3 6" xfId="4311"/>
    <cellStyle name="Nota 2 8 3 6 2" xfId="7405"/>
    <cellStyle name="Nota 2 8 3 6 2 2" xfId="16558"/>
    <cellStyle name="Nota 2 8 3 6 2 3" xfId="23539"/>
    <cellStyle name="Nota 2 8 3 6 2 4" xfId="30383"/>
    <cellStyle name="Nota 2 8 3 6 2 5" xfId="34333"/>
    <cellStyle name="Nota 2 8 3 6 2 6" xfId="37885"/>
    <cellStyle name="Nota 2 8 3 6 2 7" xfId="39843"/>
    <cellStyle name="Nota 2 8 3 6 2 8" xfId="41477"/>
    <cellStyle name="Nota 2 8 3 6 3" xfId="13465"/>
    <cellStyle name="Nota 2 8 3 6 4" xfId="20463"/>
    <cellStyle name="Nota 2 8 3 6 5" xfId="19624"/>
    <cellStyle name="Nota 2 8 3 6 6" xfId="26680"/>
    <cellStyle name="Nota 2 8 3 6 7" xfId="23114"/>
    <cellStyle name="Nota 2 8 3 6 8" xfId="33339"/>
    <cellStyle name="Nota 2 8 3 6 9" xfId="37014"/>
    <cellStyle name="Nota 2 8 3 7" xfId="7400"/>
    <cellStyle name="Nota 2 8 3 7 2" xfId="16553"/>
    <cellStyle name="Nota 2 8 3 7 3" xfId="23534"/>
    <cellStyle name="Nota 2 8 3 7 4" xfId="30378"/>
    <cellStyle name="Nota 2 8 3 7 5" xfId="34328"/>
    <cellStyle name="Nota 2 8 3 7 6" xfId="37880"/>
    <cellStyle name="Nota 2 8 3 7 7" xfId="39838"/>
    <cellStyle name="Nota 2 8 3 7 8" xfId="41472"/>
    <cellStyle name="Nota 2 8 3 8" xfId="10921"/>
    <cellStyle name="Nota 2 8 3 9" xfId="9623"/>
    <cellStyle name="Nota 2 8 4" xfId="2235"/>
    <cellStyle name="Nota 2 8 4 10" xfId="23320"/>
    <cellStyle name="Nota 2 8 4 11" xfId="29495"/>
    <cellStyle name="Nota 2 8 4 12" xfId="17807"/>
    <cellStyle name="Nota 2 8 4 13" xfId="34187"/>
    <cellStyle name="Nota 2 8 4 14" xfId="37749"/>
    <cellStyle name="Nota 2 8 4 2" xfId="2635"/>
    <cellStyle name="Nota 2 8 4 2 2" xfId="7407"/>
    <cellStyle name="Nota 2 8 4 2 2 2" xfId="16560"/>
    <cellStyle name="Nota 2 8 4 2 2 3" xfId="23541"/>
    <cellStyle name="Nota 2 8 4 2 2 4" xfId="30385"/>
    <cellStyle name="Nota 2 8 4 2 2 5" xfId="34335"/>
    <cellStyle name="Nota 2 8 4 2 2 6" xfId="37887"/>
    <cellStyle name="Nota 2 8 4 2 2 7" xfId="39845"/>
    <cellStyle name="Nota 2 8 4 2 2 8" xfId="41479"/>
    <cellStyle name="Nota 2 8 4 2 3" xfId="11789"/>
    <cellStyle name="Nota 2 8 4 2 4" xfId="18792"/>
    <cellStyle name="Nota 2 8 4 2 5" xfId="23109"/>
    <cellStyle name="Nota 2 8 4 2 6" xfId="29113"/>
    <cellStyle name="Nota 2 8 4 2 7" xfId="25458"/>
    <cellStyle name="Nota 2 8 4 2 8" xfId="19390"/>
    <cellStyle name="Nota 2 8 4 2 9" xfId="31316"/>
    <cellStyle name="Nota 2 8 4 3" xfId="3917"/>
    <cellStyle name="Nota 2 8 4 3 2" xfId="7408"/>
    <cellStyle name="Nota 2 8 4 3 2 2" xfId="16561"/>
    <cellStyle name="Nota 2 8 4 3 2 3" xfId="23542"/>
    <cellStyle name="Nota 2 8 4 3 2 4" xfId="30386"/>
    <cellStyle name="Nota 2 8 4 3 2 5" xfId="34336"/>
    <cellStyle name="Nota 2 8 4 3 2 6" xfId="37888"/>
    <cellStyle name="Nota 2 8 4 3 2 7" xfId="39846"/>
    <cellStyle name="Nota 2 8 4 3 2 8" xfId="41480"/>
    <cellStyle name="Nota 2 8 4 3 3" xfId="13071"/>
    <cellStyle name="Nota 2 8 4 3 4" xfId="20069"/>
    <cellStyle name="Nota 2 8 4 3 5" xfId="9223"/>
    <cellStyle name="Nota 2 8 4 3 6" xfId="23174"/>
    <cellStyle name="Nota 2 8 4 3 7" xfId="17516"/>
    <cellStyle name="Nota 2 8 4 3 8" xfId="33468"/>
    <cellStyle name="Nota 2 8 4 3 9" xfId="37141"/>
    <cellStyle name="Nota 2 8 4 4" xfId="4355"/>
    <cellStyle name="Nota 2 8 4 4 2" xfId="7409"/>
    <cellStyle name="Nota 2 8 4 4 2 2" xfId="16562"/>
    <cellStyle name="Nota 2 8 4 4 2 3" xfId="23543"/>
    <cellStyle name="Nota 2 8 4 4 2 4" xfId="30387"/>
    <cellStyle name="Nota 2 8 4 4 2 5" xfId="34337"/>
    <cellStyle name="Nota 2 8 4 4 2 6" xfId="37889"/>
    <cellStyle name="Nota 2 8 4 4 2 7" xfId="39847"/>
    <cellStyle name="Nota 2 8 4 4 2 8" xfId="41481"/>
    <cellStyle name="Nota 2 8 4 4 3" xfId="13509"/>
    <cellStyle name="Nota 2 8 4 4 4" xfId="20507"/>
    <cellStyle name="Nota 2 8 4 4 5" xfId="17431"/>
    <cellStyle name="Nota 2 8 4 4 6" xfId="22844"/>
    <cellStyle name="Nota 2 8 4 4 7" xfId="19526"/>
    <cellStyle name="Nota 2 8 4 4 8" xfId="31722"/>
    <cellStyle name="Nota 2 8 4 4 9" xfId="35402"/>
    <cellStyle name="Nota 2 8 4 5" xfId="4609"/>
    <cellStyle name="Nota 2 8 4 5 2" xfId="7410"/>
    <cellStyle name="Nota 2 8 4 5 2 2" xfId="16563"/>
    <cellStyle name="Nota 2 8 4 5 2 3" xfId="23544"/>
    <cellStyle name="Nota 2 8 4 5 2 4" xfId="30388"/>
    <cellStyle name="Nota 2 8 4 5 2 5" xfId="34338"/>
    <cellStyle name="Nota 2 8 4 5 2 6" xfId="37890"/>
    <cellStyle name="Nota 2 8 4 5 2 7" xfId="39848"/>
    <cellStyle name="Nota 2 8 4 5 2 8" xfId="41482"/>
    <cellStyle name="Nota 2 8 4 5 3" xfId="13763"/>
    <cellStyle name="Nota 2 8 4 5 4" xfId="20761"/>
    <cellStyle name="Nota 2 8 4 5 5" xfId="27532"/>
    <cellStyle name="Nota 2 8 4 5 6" xfId="29439"/>
    <cellStyle name="Nota 2 8 4 5 7" xfId="24969"/>
    <cellStyle name="Nota 2 8 4 5 8" xfId="32215"/>
    <cellStyle name="Nota 2 8 4 5 9" xfId="35890"/>
    <cellStyle name="Nota 2 8 4 6" xfId="4855"/>
    <cellStyle name="Nota 2 8 4 6 2" xfId="7411"/>
    <cellStyle name="Nota 2 8 4 6 2 2" xfId="16564"/>
    <cellStyle name="Nota 2 8 4 6 2 3" xfId="23545"/>
    <cellStyle name="Nota 2 8 4 6 2 4" xfId="30389"/>
    <cellStyle name="Nota 2 8 4 6 2 5" xfId="34339"/>
    <cellStyle name="Nota 2 8 4 6 2 6" xfId="37891"/>
    <cellStyle name="Nota 2 8 4 6 2 7" xfId="39849"/>
    <cellStyle name="Nota 2 8 4 6 2 8" xfId="41483"/>
    <cellStyle name="Nota 2 8 4 6 3" xfId="14009"/>
    <cellStyle name="Nota 2 8 4 6 4" xfId="21007"/>
    <cellStyle name="Nota 2 8 4 6 5" xfId="27411"/>
    <cellStyle name="Nota 2 8 4 6 6" xfId="18108"/>
    <cellStyle name="Nota 2 8 4 6 7" xfId="24997"/>
    <cellStyle name="Nota 2 8 4 6 8" xfId="17169"/>
    <cellStyle name="Nota 2 8 4 6 9" xfId="25750"/>
    <cellStyle name="Nota 2 8 4 7" xfId="7406"/>
    <cellStyle name="Nota 2 8 4 7 2" xfId="16559"/>
    <cellStyle name="Nota 2 8 4 7 3" xfId="23540"/>
    <cellStyle name="Nota 2 8 4 7 4" xfId="30384"/>
    <cellStyle name="Nota 2 8 4 7 5" xfId="34334"/>
    <cellStyle name="Nota 2 8 4 7 6" xfId="37886"/>
    <cellStyle name="Nota 2 8 4 7 7" xfId="39844"/>
    <cellStyle name="Nota 2 8 4 7 8" xfId="41478"/>
    <cellStyle name="Nota 2 8 4 8" xfId="11389"/>
    <cellStyle name="Nota 2 8 4 9" xfId="18392"/>
    <cellStyle name="Nota 2 8 5" xfId="1757"/>
    <cellStyle name="Nota 2 8 5 10" xfId="28605"/>
    <cellStyle name="Nota 2 8 5 11" xfId="25993"/>
    <cellStyle name="Nota 2 8 5 12" xfId="30939"/>
    <cellStyle name="Nota 2 8 5 13" xfId="34879"/>
    <cellStyle name="Nota 2 8 5 14" xfId="38363"/>
    <cellStyle name="Nota 2 8 5 2" xfId="2528"/>
    <cellStyle name="Nota 2 8 5 2 2" xfId="7413"/>
    <cellStyle name="Nota 2 8 5 2 2 2" xfId="16566"/>
    <cellStyle name="Nota 2 8 5 2 2 3" xfId="23547"/>
    <cellStyle name="Nota 2 8 5 2 2 4" xfId="30391"/>
    <cellStyle name="Nota 2 8 5 2 2 5" xfId="34341"/>
    <cellStyle name="Nota 2 8 5 2 2 6" xfId="37893"/>
    <cellStyle name="Nota 2 8 5 2 2 7" xfId="39851"/>
    <cellStyle name="Nota 2 8 5 2 2 8" xfId="41485"/>
    <cellStyle name="Nota 2 8 5 2 3" xfId="11682"/>
    <cellStyle name="Nota 2 8 5 2 4" xfId="18685"/>
    <cellStyle name="Nota 2 8 5 2 5" xfId="17980"/>
    <cellStyle name="Nota 2 8 5 2 6" xfId="22847"/>
    <cellStyle name="Nota 2 8 5 2 7" xfId="30068"/>
    <cellStyle name="Nota 2 8 5 2 8" xfId="19420"/>
    <cellStyle name="Nota 2 8 5 2 9" xfId="33622"/>
    <cellStyle name="Nota 2 8 5 3" xfId="3688"/>
    <cellStyle name="Nota 2 8 5 3 2" xfId="7414"/>
    <cellStyle name="Nota 2 8 5 3 2 2" xfId="16567"/>
    <cellStyle name="Nota 2 8 5 3 2 3" xfId="23548"/>
    <cellStyle name="Nota 2 8 5 3 2 4" xfId="30392"/>
    <cellStyle name="Nota 2 8 5 3 2 5" xfId="34342"/>
    <cellStyle name="Nota 2 8 5 3 2 6" xfId="37894"/>
    <cellStyle name="Nota 2 8 5 3 2 7" xfId="39852"/>
    <cellStyle name="Nota 2 8 5 3 2 8" xfId="41486"/>
    <cellStyle name="Nota 2 8 5 3 3" xfId="12842"/>
    <cellStyle name="Nota 2 8 5 3 4" xfId="19841"/>
    <cellStyle name="Nota 2 8 5 3 5" xfId="9516"/>
    <cellStyle name="Nota 2 8 5 3 6" xfId="21333"/>
    <cellStyle name="Nota 2 8 5 3 7" xfId="19770"/>
    <cellStyle name="Nota 2 8 5 3 8" xfId="29676"/>
    <cellStyle name="Nota 2 8 5 3 9" xfId="31224"/>
    <cellStyle name="Nota 2 8 5 4" xfId="4200"/>
    <cellStyle name="Nota 2 8 5 4 2" xfId="7415"/>
    <cellStyle name="Nota 2 8 5 4 2 2" xfId="16568"/>
    <cellStyle name="Nota 2 8 5 4 2 3" xfId="23549"/>
    <cellStyle name="Nota 2 8 5 4 2 4" xfId="30393"/>
    <cellStyle name="Nota 2 8 5 4 2 5" xfId="34343"/>
    <cellStyle name="Nota 2 8 5 4 2 6" xfId="37895"/>
    <cellStyle name="Nota 2 8 5 4 2 7" xfId="39853"/>
    <cellStyle name="Nota 2 8 5 4 2 8" xfId="41487"/>
    <cellStyle name="Nota 2 8 5 4 3" xfId="13354"/>
    <cellStyle name="Nota 2 8 5 4 4" xfId="20352"/>
    <cellStyle name="Nota 2 8 5 4 5" xfId="19566"/>
    <cellStyle name="Nota 2 8 5 4 6" xfId="25051"/>
    <cellStyle name="Nota 2 8 5 4 7" xfId="9512"/>
    <cellStyle name="Nota 2 8 5 4 8" xfId="31697"/>
    <cellStyle name="Nota 2 8 5 4 9" xfId="35377"/>
    <cellStyle name="Nota 2 8 5 5" xfId="3116"/>
    <cellStyle name="Nota 2 8 5 5 2" xfId="7416"/>
    <cellStyle name="Nota 2 8 5 5 2 2" xfId="16569"/>
    <cellStyle name="Nota 2 8 5 5 2 3" xfId="23550"/>
    <cellStyle name="Nota 2 8 5 5 2 4" xfId="30394"/>
    <cellStyle name="Nota 2 8 5 5 2 5" xfId="34344"/>
    <cellStyle name="Nota 2 8 5 5 2 6" xfId="37896"/>
    <cellStyle name="Nota 2 8 5 5 2 7" xfId="39854"/>
    <cellStyle name="Nota 2 8 5 5 2 8" xfId="41488"/>
    <cellStyle name="Nota 2 8 5 5 3" xfId="12270"/>
    <cellStyle name="Nota 2 8 5 5 4" xfId="19273"/>
    <cellStyle name="Nota 2 8 5 5 5" xfId="23991"/>
    <cellStyle name="Nota 2 8 5 5 6" xfId="17073"/>
    <cellStyle name="Nota 2 8 5 5 7" xfId="25646"/>
    <cellStyle name="Nota 2 8 5 5 8" xfId="33751"/>
    <cellStyle name="Nota 2 8 5 5 9" xfId="37313"/>
    <cellStyle name="Nota 2 8 5 6" xfId="4345"/>
    <cellStyle name="Nota 2 8 5 6 2" xfId="7417"/>
    <cellStyle name="Nota 2 8 5 6 2 2" xfId="16570"/>
    <cellStyle name="Nota 2 8 5 6 2 3" xfId="23551"/>
    <cellStyle name="Nota 2 8 5 6 2 4" xfId="30395"/>
    <cellStyle name="Nota 2 8 5 6 2 5" xfId="34345"/>
    <cellStyle name="Nota 2 8 5 6 2 6" xfId="37897"/>
    <cellStyle name="Nota 2 8 5 6 2 7" xfId="39855"/>
    <cellStyle name="Nota 2 8 5 6 2 8" xfId="41489"/>
    <cellStyle name="Nota 2 8 5 6 3" xfId="13499"/>
    <cellStyle name="Nota 2 8 5 6 4" xfId="20497"/>
    <cellStyle name="Nota 2 8 5 6 5" xfId="29509"/>
    <cellStyle name="Nota 2 8 5 6 6" xfId="28572"/>
    <cellStyle name="Nota 2 8 5 6 7" xfId="25991"/>
    <cellStyle name="Nota 2 8 5 6 8" xfId="26051"/>
    <cellStyle name="Nota 2 8 5 6 9" xfId="34876"/>
    <cellStyle name="Nota 2 8 5 7" xfId="7412"/>
    <cellStyle name="Nota 2 8 5 7 2" xfId="16565"/>
    <cellStyle name="Nota 2 8 5 7 3" xfId="23546"/>
    <cellStyle name="Nota 2 8 5 7 4" xfId="30390"/>
    <cellStyle name="Nota 2 8 5 7 5" xfId="34340"/>
    <cellStyle name="Nota 2 8 5 7 6" xfId="37892"/>
    <cellStyle name="Nota 2 8 5 7 7" xfId="39850"/>
    <cellStyle name="Nota 2 8 5 7 8" xfId="41484"/>
    <cellStyle name="Nota 2 8 5 8" xfId="10911"/>
    <cellStyle name="Nota 2 8 5 9" xfId="9629"/>
    <cellStyle name="Nota 2 8 6" xfId="1642"/>
    <cellStyle name="Nota 2 8 6 10" xfId="29057"/>
    <cellStyle name="Nota 2 8 6 11" xfId="31001"/>
    <cellStyle name="Nota 2 8 6 12" xfId="31363"/>
    <cellStyle name="Nota 2 8 6 13" xfId="35123"/>
    <cellStyle name="Nota 2 8 6 2" xfId="3519"/>
    <cellStyle name="Nota 2 8 6 2 2" xfId="7419"/>
    <cellStyle name="Nota 2 8 6 2 2 2" xfId="16572"/>
    <cellStyle name="Nota 2 8 6 2 2 3" xfId="23553"/>
    <cellStyle name="Nota 2 8 6 2 2 4" xfId="30397"/>
    <cellStyle name="Nota 2 8 6 2 2 5" xfId="34347"/>
    <cellStyle name="Nota 2 8 6 2 2 6" xfId="37899"/>
    <cellStyle name="Nota 2 8 6 2 2 7" xfId="39857"/>
    <cellStyle name="Nota 2 8 6 2 2 8" xfId="41491"/>
    <cellStyle name="Nota 2 8 6 2 3" xfId="12673"/>
    <cellStyle name="Nota 2 8 6 2 4" xfId="19674"/>
    <cellStyle name="Nota 2 8 6 2 5" xfId="22606"/>
    <cellStyle name="Nota 2 8 6 2 6" xfId="29170"/>
    <cellStyle name="Nota 2 8 6 2 7" xfId="25893"/>
    <cellStyle name="Nota 2 8 6 2 8" xfId="10030"/>
    <cellStyle name="Nota 2 8 6 2 9" xfId="18305"/>
    <cellStyle name="Nota 2 8 6 3" xfId="4115"/>
    <cellStyle name="Nota 2 8 6 3 2" xfId="7420"/>
    <cellStyle name="Nota 2 8 6 3 2 2" xfId="16573"/>
    <cellStyle name="Nota 2 8 6 3 2 3" xfId="23554"/>
    <cellStyle name="Nota 2 8 6 3 2 4" xfId="30398"/>
    <cellStyle name="Nota 2 8 6 3 2 5" xfId="34348"/>
    <cellStyle name="Nota 2 8 6 3 2 6" xfId="37900"/>
    <cellStyle name="Nota 2 8 6 3 2 7" xfId="39858"/>
    <cellStyle name="Nota 2 8 6 3 2 8" xfId="41492"/>
    <cellStyle name="Nota 2 8 6 3 3" xfId="13269"/>
    <cellStyle name="Nota 2 8 6 3 4" xfId="20267"/>
    <cellStyle name="Nota 2 8 6 3 5" xfId="27774"/>
    <cellStyle name="Nota 2 8 6 3 6" xfId="10009"/>
    <cellStyle name="Nota 2 8 6 3 7" xfId="22504"/>
    <cellStyle name="Nota 2 8 6 3 8" xfId="33412"/>
    <cellStyle name="Nota 2 8 6 3 9" xfId="37087"/>
    <cellStyle name="Nota 2 8 6 4" xfId="4335"/>
    <cellStyle name="Nota 2 8 6 4 2" xfId="7421"/>
    <cellStyle name="Nota 2 8 6 4 2 2" xfId="16574"/>
    <cellStyle name="Nota 2 8 6 4 2 3" xfId="23555"/>
    <cellStyle name="Nota 2 8 6 4 2 4" xfId="30399"/>
    <cellStyle name="Nota 2 8 6 4 2 5" xfId="34349"/>
    <cellStyle name="Nota 2 8 6 4 2 6" xfId="37901"/>
    <cellStyle name="Nota 2 8 6 4 2 7" xfId="39859"/>
    <cellStyle name="Nota 2 8 6 4 2 8" xfId="41493"/>
    <cellStyle name="Nota 2 8 6 4 3" xfId="13489"/>
    <cellStyle name="Nota 2 8 6 4 4" xfId="20487"/>
    <cellStyle name="Nota 2 8 6 4 5" xfId="17924"/>
    <cellStyle name="Nota 2 8 6 4 6" xfId="24106"/>
    <cellStyle name="Nota 2 8 6 4 7" xfId="22953"/>
    <cellStyle name="Nota 2 8 6 4 8" xfId="33328"/>
    <cellStyle name="Nota 2 8 6 4 9" xfId="37003"/>
    <cellStyle name="Nota 2 8 6 5" xfId="4594"/>
    <cellStyle name="Nota 2 8 6 5 2" xfId="7422"/>
    <cellStyle name="Nota 2 8 6 5 2 2" xfId="16575"/>
    <cellStyle name="Nota 2 8 6 5 2 3" xfId="23556"/>
    <cellStyle name="Nota 2 8 6 5 2 4" xfId="30400"/>
    <cellStyle name="Nota 2 8 6 5 2 5" xfId="34350"/>
    <cellStyle name="Nota 2 8 6 5 2 6" xfId="37902"/>
    <cellStyle name="Nota 2 8 6 5 2 7" xfId="39860"/>
    <cellStyle name="Nota 2 8 6 5 2 8" xfId="41494"/>
    <cellStyle name="Nota 2 8 6 5 3" xfId="13748"/>
    <cellStyle name="Nota 2 8 6 5 4" xfId="20746"/>
    <cellStyle name="Nota 2 8 6 5 5" xfId="24021"/>
    <cellStyle name="Nota 2 8 6 5 6" xfId="29428"/>
    <cellStyle name="Nota 2 8 6 5 7" xfId="24972"/>
    <cellStyle name="Nota 2 8 6 5 8" xfId="29404"/>
    <cellStyle name="Nota 2 8 6 5 9" xfId="31022"/>
    <cellStyle name="Nota 2 8 6 6" xfId="7418"/>
    <cellStyle name="Nota 2 8 6 6 2" xfId="16571"/>
    <cellStyle name="Nota 2 8 6 6 3" xfId="23552"/>
    <cellStyle name="Nota 2 8 6 6 4" xfId="30396"/>
    <cellStyle name="Nota 2 8 6 6 5" xfId="34346"/>
    <cellStyle name="Nota 2 8 6 6 6" xfId="37898"/>
    <cellStyle name="Nota 2 8 6 6 7" xfId="39856"/>
    <cellStyle name="Nota 2 8 6 6 8" xfId="41490"/>
    <cellStyle name="Nota 2 8 6 7" xfId="10796"/>
    <cellStyle name="Nota 2 8 6 8" xfId="9803"/>
    <cellStyle name="Nota 2 8 6 9" xfId="25135"/>
    <cellStyle name="Nota 2 8 7" xfId="2470"/>
    <cellStyle name="Nota 2 8 7 2" xfId="7423"/>
    <cellStyle name="Nota 2 8 7 2 2" xfId="16576"/>
    <cellStyle name="Nota 2 8 7 2 3" xfId="23557"/>
    <cellStyle name="Nota 2 8 7 2 4" xfId="30401"/>
    <cellStyle name="Nota 2 8 7 2 5" xfId="34351"/>
    <cellStyle name="Nota 2 8 7 2 6" xfId="37903"/>
    <cellStyle name="Nota 2 8 7 2 7" xfId="39861"/>
    <cellStyle name="Nota 2 8 7 2 8" xfId="41495"/>
    <cellStyle name="Nota 2 8 7 3" xfId="11624"/>
    <cellStyle name="Nota 2 8 7 4" xfId="18627"/>
    <cellStyle name="Nota 2 8 7 5" xfId="17770"/>
    <cellStyle name="Nota 2 8 7 6" xfId="26205"/>
    <cellStyle name="Nota 2 8 7 7" xfId="30096"/>
    <cellStyle name="Nota 2 8 7 8" xfId="34073"/>
    <cellStyle name="Nota 2 8 7 9" xfId="37635"/>
    <cellStyle name="Nota 2 8 8" xfId="3047"/>
    <cellStyle name="Nota 2 8 8 2" xfId="7424"/>
    <cellStyle name="Nota 2 8 8 2 2" xfId="16577"/>
    <cellStyle name="Nota 2 8 8 2 3" xfId="23558"/>
    <cellStyle name="Nota 2 8 8 2 4" xfId="30402"/>
    <cellStyle name="Nota 2 8 8 2 5" xfId="34352"/>
    <cellStyle name="Nota 2 8 8 2 6" xfId="37904"/>
    <cellStyle name="Nota 2 8 8 2 7" xfId="39862"/>
    <cellStyle name="Nota 2 8 8 2 8" xfId="41496"/>
    <cellStyle name="Nota 2 8 8 3" xfId="12201"/>
    <cellStyle name="Nota 2 8 8 4" xfId="19204"/>
    <cellStyle name="Nota 2 8 8 5" xfId="28292"/>
    <cellStyle name="Nota 2 8 8 6" xfId="26405"/>
    <cellStyle name="Nota 2 8 8 7" xfId="29811"/>
    <cellStyle name="Nota 2 8 8 8" xfId="33788"/>
    <cellStyle name="Nota 2 8 8 9" xfId="37350"/>
    <cellStyle name="Nota 2 8 9" xfId="3786"/>
    <cellStyle name="Nota 2 8 9 2" xfId="7425"/>
    <cellStyle name="Nota 2 8 9 2 2" xfId="16578"/>
    <cellStyle name="Nota 2 8 9 2 3" xfId="23559"/>
    <cellStyle name="Nota 2 8 9 2 4" xfId="30403"/>
    <cellStyle name="Nota 2 8 9 2 5" xfId="34353"/>
    <cellStyle name="Nota 2 8 9 2 6" xfId="37905"/>
    <cellStyle name="Nota 2 8 9 2 7" xfId="39863"/>
    <cellStyle name="Nota 2 8 9 2 8" xfId="41497"/>
    <cellStyle name="Nota 2 8 9 3" xfId="12940"/>
    <cellStyle name="Nota 2 8 9 4" xfId="19939"/>
    <cellStyle name="Nota 2 8 9 5" xfId="27937"/>
    <cellStyle name="Nota 2 8 9 6" xfId="21287"/>
    <cellStyle name="Nota 2 8 9 7" xfId="25628"/>
    <cellStyle name="Nota 2 8 9 8" xfId="31908"/>
    <cellStyle name="Nota 2 8 9 9" xfId="33662"/>
    <cellStyle name="Nota 2 9" xfId="1164"/>
    <cellStyle name="Nota 2 9 10" xfId="3737"/>
    <cellStyle name="Nota 2 9 10 2" xfId="7426"/>
    <cellStyle name="Nota 2 9 10 2 2" xfId="16579"/>
    <cellStyle name="Nota 2 9 10 2 3" xfId="23560"/>
    <cellStyle name="Nota 2 9 10 2 4" xfId="30404"/>
    <cellStyle name="Nota 2 9 10 2 5" xfId="34354"/>
    <cellStyle name="Nota 2 9 10 2 6" xfId="37906"/>
    <cellStyle name="Nota 2 9 10 2 7" xfId="39864"/>
    <cellStyle name="Nota 2 9 10 2 8" xfId="41498"/>
    <cellStyle name="Nota 2 9 10 3" xfId="12891"/>
    <cellStyle name="Nota 2 9 10 4" xfId="19890"/>
    <cellStyle name="Nota 2 9 10 5" xfId="27961"/>
    <cellStyle name="Nota 2 9 10 6" xfId="26574"/>
    <cellStyle name="Nota 2 9 10 7" xfId="22860"/>
    <cellStyle name="Nota 2 9 10 8" xfId="31636"/>
    <cellStyle name="Nota 2 9 10 9" xfId="35316"/>
    <cellStyle name="Nota 2 9 11" xfId="2223"/>
    <cellStyle name="Nota 2 9 11 2" xfId="7427"/>
    <cellStyle name="Nota 2 9 11 2 2" xfId="16580"/>
    <cellStyle name="Nota 2 9 11 2 3" xfId="23561"/>
    <cellStyle name="Nota 2 9 11 2 4" xfId="30405"/>
    <cellStyle name="Nota 2 9 11 2 5" xfId="34355"/>
    <cellStyle name="Nota 2 9 11 2 6" xfId="37907"/>
    <cellStyle name="Nota 2 9 11 2 7" xfId="39865"/>
    <cellStyle name="Nota 2 9 11 2 8" xfId="41499"/>
    <cellStyle name="Nota 2 9 11 3" xfId="11377"/>
    <cellStyle name="Nota 2 9 11 4" xfId="18380"/>
    <cellStyle name="Nota 2 9 11 5" xfId="23331"/>
    <cellStyle name="Nota 2 9 11 6" xfId="26101"/>
    <cellStyle name="Nota 2 9 11 7" xfId="22534"/>
    <cellStyle name="Nota 2 9 11 8" xfId="34192"/>
    <cellStyle name="Nota 2 9 11 9" xfId="37754"/>
    <cellStyle name="Nota 2 9 12" xfId="10318"/>
    <cellStyle name="Nota 2 9 13" xfId="10085"/>
    <cellStyle name="Nota 2 9 14" xfId="19634"/>
    <cellStyle name="Nota 2 9 15" xfId="31209"/>
    <cellStyle name="Nota 2 9 16" xfId="31283"/>
    <cellStyle name="Nota 2 9 17" xfId="35102"/>
    <cellStyle name="Nota 2 9 18" xfId="40305"/>
    <cellStyle name="Nota 2 9 2" xfId="2346"/>
    <cellStyle name="Nota 2 9 2 10" xfId="19392"/>
    <cellStyle name="Nota 2 9 2 11" xfId="26144"/>
    <cellStyle name="Nota 2 9 2 12" xfId="9522"/>
    <cellStyle name="Nota 2 9 2 13" xfId="18028"/>
    <cellStyle name="Nota 2 9 2 14" xfId="34805"/>
    <cellStyle name="Nota 2 9 2 2" xfId="2746"/>
    <cellStyle name="Nota 2 9 2 2 2" xfId="7429"/>
    <cellStyle name="Nota 2 9 2 2 2 2" xfId="16582"/>
    <cellStyle name="Nota 2 9 2 2 2 3" xfId="23563"/>
    <cellStyle name="Nota 2 9 2 2 2 4" xfId="30407"/>
    <cellStyle name="Nota 2 9 2 2 2 5" xfId="34357"/>
    <cellStyle name="Nota 2 9 2 2 2 6" xfId="37909"/>
    <cellStyle name="Nota 2 9 2 2 2 7" xfId="39867"/>
    <cellStyle name="Nota 2 9 2 2 2 8" xfId="41501"/>
    <cellStyle name="Nota 2 9 2 2 3" xfId="11900"/>
    <cellStyle name="Nota 2 9 2 2 4" xfId="18903"/>
    <cellStyle name="Nota 2 9 2 2 5" xfId="28406"/>
    <cellStyle name="Nota 2 9 2 2 6" xfId="26332"/>
    <cellStyle name="Nota 2 9 2 2 7" xfId="29960"/>
    <cellStyle name="Nota 2 9 2 2 8" xfId="31098"/>
    <cellStyle name="Nota 2 9 2 2 9" xfId="31310"/>
    <cellStyle name="Nota 2 9 2 3" xfId="4028"/>
    <cellStyle name="Nota 2 9 2 3 2" xfId="7430"/>
    <cellStyle name="Nota 2 9 2 3 2 2" xfId="16583"/>
    <cellStyle name="Nota 2 9 2 3 2 3" xfId="23564"/>
    <cellStyle name="Nota 2 9 2 3 2 4" xfId="30408"/>
    <cellStyle name="Nota 2 9 2 3 2 5" xfId="34358"/>
    <cellStyle name="Nota 2 9 2 3 2 6" xfId="37910"/>
    <cellStyle name="Nota 2 9 2 3 2 7" xfId="39868"/>
    <cellStyle name="Nota 2 9 2 3 2 8" xfId="41502"/>
    <cellStyle name="Nota 2 9 2 3 3" xfId="13182"/>
    <cellStyle name="Nota 2 9 2 3 4" xfId="20180"/>
    <cellStyle name="Nota 2 9 2 3 5" xfId="17679"/>
    <cellStyle name="Nota 2 9 2 3 6" xfId="26638"/>
    <cellStyle name="Nota 2 9 2 3 7" xfId="28946"/>
    <cellStyle name="Nota 2 9 2 3 8" xfId="26542"/>
    <cellStyle name="Nota 2 9 2 3 9" xfId="9243"/>
    <cellStyle name="Nota 2 9 2 4" xfId="4466"/>
    <cellStyle name="Nota 2 9 2 4 2" xfId="7431"/>
    <cellStyle name="Nota 2 9 2 4 2 2" xfId="16584"/>
    <cellStyle name="Nota 2 9 2 4 2 3" xfId="23565"/>
    <cellStyle name="Nota 2 9 2 4 2 4" xfId="30409"/>
    <cellStyle name="Nota 2 9 2 4 2 5" xfId="34359"/>
    <cellStyle name="Nota 2 9 2 4 2 6" xfId="37911"/>
    <cellStyle name="Nota 2 9 2 4 2 7" xfId="39869"/>
    <cellStyle name="Nota 2 9 2 4 2 8" xfId="41503"/>
    <cellStyle name="Nota 2 9 2 4 3" xfId="13620"/>
    <cellStyle name="Nota 2 9 2 4 4" xfId="20618"/>
    <cellStyle name="Nota 2 9 2 4 5" xfId="23363"/>
    <cellStyle name="Nota 2 9 2 4 6" xfId="23481"/>
    <cellStyle name="Nota 2 9 2 4 7" xfId="17862"/>
    <cellStyle name="Nota 2 9 2 4 8" xfId="32280"/>
    <cellStyle name="Nota 2 9 2 4 9" xfId="35955"/>
    <cellStyle name="Nota 2 9 2 5" xfId="4720"/>
    <cellStyle name="Nota 2 9 2 5 2" xfId="7432"/>
    <cellStyle name="Nota 2 9 2 5 2 2" xfId="16585"/>
    <cellStyle name="Nota 2 9 2 5 2 3" xfId="23566"/>
    <cellStyle name="Nota 2 9 2 5 2 4" xfId="30410"/>
    <cellStyle name="Nota 2 9 2 5 2 5" xfId="34360"/>
    <cellStyle name="Nota 2 9 2 5 2 6" xfId="37912"/>
    <cellStyle name="Nota 2 9 2 5 2 7" xfId="39870"/>
    <cellStyle name="Nota 2 9 2 5 2 8" xfId="41504"/>
    <cellStyle name="Nota 2 9 2 5 3" xfId="13874"/>
    <cellStyle name="Nota 2 9 2 5 4" xfId="20872"/>
    <cellStyle name="Nota 2 9 2 5 5" xfId="24255"/>
    <cellStyle name="Nota 2 9 2 5 6" xfId="23397"/>
    <cellStyle name="Nota 2 9 2 5 7" xfId="25444"/>
    <cellStyle name="Nota 2 9 2 5 8" xfId="31183"/>
    <cellStyle name="Nota 2 9 2 5 9" xfId="31198"/>
    <cellStyle name="Nota 2 9 2 6" xfId="4966"/>
    <cellStyle name="Nota 2 9 2 6 2" xfId="7433"/>
    <cellStyle name="Nota 2 9 2 6 2 2" xfId="16586"/>
    <cellStyle name="Nota 2 9 2 6 2 3" xfId="23567"/>
    <cellStyle name="Nota 2 9 2 6 2 4" xfId="30411"/>
    <cellStyle name="Nota 2 9 2 6 2 5" xfId="34361"/>
    <cellStyle name="Nota 2 9 2 6 2 6" xfId="37913"/>
    <cellStyle name="Nota 2 9 2 6 2 7" xfId="39871"/>
    <cellStyle name="Nota 2 9 2 6 2 8" xfId="41505"/>
    <cellStyle name="Nota 2 9 2 6 3" xfId="14120"/>
    <cellStyle name="Nota 2 9 2 6 4" xfId="21118"/>
    <cellStyle name="Nota 2 9 2 6 5" xfId="27356"/>
    <cellStyle name="Nota 2 9 2 6 6" xfId="25008"/>
    <cellStyle name="Nota 2 9 2 6 7" xfId="32012"/>
    <cellStyle name="Nota 2 9 2 6 8" xfId="35690"/>
    <cellStyle name="Nota 2 9 2 6 9" xfId="38601"/>
    <cellStyle name="Nota 2 9 2 7" xfId="7428"/>
    <cellStyle name="Nota 2 9 2 7 2" xfId="16581"/>
    <cellStyle name="Nota 2 9 2 7 3" xfId="23562"/>
    <cellStyle name="Nota 2 9 2 7 4" xfId="30406"/>
    <cellStyle name="Nota 2 9 2 7 5" xfId="34356"/>
    <cellStyle name="Nota 2 9 2 7 6" xfId="37908"/>
    <cellStyle name="Nota 2 9 2 7 7" xfId="39866"/>
    <cellStyle name="Nota 2 9 2 7 8" xfId="41500"/>
    <cellStyle name="Nota 2 9 2 8" xfId="11500"/>
    <cellStyle name="Nota 2 9 2 9" xfId="18503"/>
    <cellStyle name="Nota 2 9 3" xfId="2374"/>
    <cellStyle name="Nota 2 9 3 10" xfId="21349"/>
    <cellStyle name="Nota 2 9 3 11" xfId="23304"/>
    <cellStyle name="Nota 2 9 3 12" xfId="30144"/>
    <cellStyle name="Nota 2 9 3 13" xfId="34120"/>
    <cellStyle name="Nota 2 9 3 14" xfId="37682"/>
    <cellStyle name="Nota 2 9 3 2" xfId="2774"/>
    <cellStyle name="Nota 2 9 3 2 2" xfId="7435"/>
    <cellStyle name="Nota 2 9 3 2 2 2" xfId="16588"/>
    <cellStyle name="Nota 2 9 3 2 2 3" xfId="23569"/>
    <cellStyle name="Nota 2 9 3 2 2 4" xfId="30413"/>
    <cellStyle name="Nota 2 9 3 2 2 5" xfId="34363"/>
    <cellStyle name="Nota 2 9 3 2 2 6" xfId="37915"/>
    <cellStyle name="Nota 2 9 3 2 2 7" xfId="39873"/>
    <cellStyle name="Nota 2 9 3 2 2 8" xfId="41507"/>
    <cellStyle name="Nota 2 9 3 2 3" xfId="11928"/>
    <cellStyle name="Nota 2 9 3 2 4" xfId="18931"/>
    <cellStyle name="Nota 2 9 3 2 5" xfId="28395"/>
    <cellStyle name="Nota 2 9 3 2 6" xfId="29122"/>
    <cellStyle name="Nota 2 9 3 2 7" xfId="29939"/>
    <cellStyle name="Nota 2 9 3 2 8" xfId="31533"/>
    <cellStyle name="Nota 2 9 3 2 9" xfId="35243"/>
    <cellStyle name="Nota 2 9 3 3" xfId="4056"/>
    <cellStyle name="Nota 2 9 3 3 2" xfId="7436"/>
    <cellStyle name="Nota 2 9 3 3 2 2" xfId="16589"/>
    <cellStyle name="Nota 2 9 3 3 2 3" xfId="23570"/>
    <cellStyle name="Nota 2 9 3 3 2 4" xfId="30414"/>
    <cellStyle name="Nota 2 9 3 3 2 5" xfId="34364"/>
    <cellStyle name="Nota 2 9 3 3 2 6" xfId="37916"/>
    <cellStyle name="Nota 2 9 3 3 2 7" xfId="39874"/>
    <cellStyle name="Nota 2 9 3 3 2 8" xfId="41508"/>
    <cellStyle name="Nota 2 9 3 3 3" xfId="13210"/>
    <cellStyle name="Nota 2 9 3 3 4" xfId="20208"/>
    <cellStyle name="Nota 2 9 3 3 5" xfId="27803"/>
    <cellStyle name="Nota 2 9 3 3 6" xfId="10055"/>
    <cellStyle name="Nota 2 9 3 3 7" xfId="29157"/>
    <cellStyle name="Nota 2 9 3 3 8" xfId="33436"/>
    <cellStyle name="Nota 2 9 3 3 9" xfId="37111"/>
    <cellStyle name="Nota 2 9 3 4" xfId="4494"/>
    <cellStyle name="Nota 2 9 3 4 2" xfId="7437"/>
    <cellStyle name="Nota 2 9 3 4 2 2" xfId="16590"/>
    <cellStyle name="Nota 2 9 3 4 2 3" xfId="23571"/>
    <cellStyle name="Nota 2 9 3 4 2 4" xfId="30415"/>
    <cellStyle name="Nota 2 9 3 4 2 5" xfId="34365"/>
    <cellStyle name="Nota 2 9 3 4 2 6" xfId="37917"/>
    <cellStyle name="Nota 2 9 3 4 2 7" xfId="39875"/>
    <cellStyle name="Nota 2 9 3 4 2 8" xfId="41509"/>
    <cellStyle name="Nota 2 9 3 4 3" xfId="13648"/>
    <cellStyle name="Nota 2 9 3 4 4" xfId="20646"/>
    <cellStyle name="Nota 2 9 3 4 5" xfId="24755"/>
    <cellStyle name="Nota 2 9 3 4 6" xfId="26702"/>
    <cellStyle name="Nota 2 9 3 4 7" xfId="25992"/>
    <cellStyle name="Nota 2 9 3 4 8" xfId="29715"/>
    <cellStyle name="Nota 2 9 3 4 9" xfId="26056"/>
    <cellStyle name="Nota 2 9 3 5" xfId="4748"/>
    <cellStyle name="Nota 2 9 3 5 2" xfId="7438"/>
    <cellStyle name="Nota 2 9 3 5 2 2" xfId="16591"/>
    <cellStyle name="Nota 2 9 3 5 2 3" xfId="23572"/>
    <cellStyle name="Nota 2 9 3 5 2 4" xfId="30416"/>
    <cellStyle name="Nota 2 9 3 5 2 5" xfId="34366"/>
    <cellStyle name="Nota 2 9 3 5 2 6" xfId="37918"/>
    <cellStyle name="Nota 2 9 3 5 2 7" xfId="39876"/>
    <cellStyle name="Nota 2 9 3 5 2 8" xfId="41510"/>
    <cellStyle name="Nota 2 9 3 5 3" xfId="13902"/>
    <cellStyle name="Nota 2 9 3 5 4" xfId="20900"/>
    <cellStyle name="Nota 2 9 3 5 5" xfId="24030"/>
    <cellStyle name="Nota 2 9 3 5 6" xfId="24499"/>
    <cellStyle name="Nota 2 9 3 5 7" xfId="24982"/>
    <cellStyle name="Nota 2 9 3 5 8" xfId="29729"/>
    <cellStyle name="Nota 2 9 3 5 9" xfId="25849"/>
    <cellStyle name="Nota 2 9 3 6" xfId="4994"/>
    <cellStyle name="Nota 2 9 3 6 2" xfId="7439"/>
    <cellStyle name="Nota 2 9 3 6 2 2" xfId="16592"/>
    <cellStyle name="Nota 2 9 3 6 2 3" xfId="23573"/>
    <cellStyle name="Nota 2 9 3 6 2 4" xfId="30417"/>
    <cellStyle name="Nota 2 9 3 6 2 5" xfId="34367"/>
    <cellStyle name="Nota 2 9 3 6 2 6" xfId="37919"/>
    <cellStyle name="Nota 2 9 3 6 2 7" xfId="39877"/>
    <cellStyle name="Nota 2 9 3 6 2 8" xfId="41511"/>
    <cellStyle name="Nota 2 9 3 6 3" xfId="14148"/>
    <cellStyle name="Nota 2 9 3 6 4" xfId="21146"/>
    <cellStyle name="Nota 2 9 3 6 5" xfId="27342"/>
    <cellStyle name="Nota 2 9 3 6 6" xfId="29459"/>
    <cellStyle name="Nota 2 9 3 6 7" xfId="32040"/>
    <cellStyle name="Nota 2 9 3 6 8" xfId="35718"/>
    <cellStyle name="Nota 2 9 3 6 9" xfId="38629"/>
    <cellStyle name="Nota 2 9 3 7" xfId="7434"/>
    <cellStyle name="Nota 2 9 3 7 2" xfId="16587"/>
    <cellStyle name="Nota 2 9 3 7 3" xfId="23568"/>
    <cellStyle name="Nota 2 9 3 7 4" xfId="30412"/>
    <cellStyle name="Nota 2 9 3 7 5" xfId="34362"/>
    <cellStyle name="Nota 2 9 3 7 6" xfId="37914"/>
    <cellStyle name="Nota 2 9 3 7 7" xfId="39872"/>
    <cellStyle name="Nota 2 9 3 7 8" xfId="41506"/>
    <cellStyle name="Nota 2 9 3 8" xfId="11528"/>
    <cellStyle name="Nota 2 9 3 9" xfId="18531"/>
    <cellStyle name="Nota 2 9 4" xfId="2398"/>
    <cellStyle name="Nota 2 9 4 10" xfId="17692"/>
    <cellStyle name="Nota 2 9 4 11" xfId="26170"/>
    <cellStyle name="Nota 2 9 4 12" xfId="30133"/>
    <cellStyle name="Nota 2 9 4 13" xfId="31075"/>
    <cellStyle name="Nota 2 9 4 14" xfId="31331"/>
    <cellStyle name="Nota 2 9 4 2" xfId="2798"/>
    <cellStyle name="Nota 2 9 4 2 2" xfId="7441"/>
    <cellStyle name="Nota 2 9 4 2 2 2" xfId="16594"/>
    <cellStyle name="Nota 2 9 4 2 2 3" xfId="23575"/>
    <cellStyle name="Nota 2 9 4 2 2 4" xfId="30419"/>
    <cellStyle name="Nota 2 9 4 2 2 5" xfId="34369"/>
    <cellStyle name="Nota 2 9 4 2 2 6" xfId="37921"/>
    <cellStyle name="Nota 2 9 4 2 2 7" xfId="39879"/>
    <cellStyle name="Nota 2 9 4 2 2 8" xfId="41513"/>
    <cellStyle name="Nota 2 9 4 2 3" xfId="11952"/>
    <cellStyle name="Nota 2 9 4 2 4" xfId="18955"/>
    <cellStyle name="Nota 2 9 4 2 5" xfId="18113"/>
    <cellStyle name="Nota 2 9 4 2 6" xfId="17103"/>
    <cellStyle name="Nota 2 9 4 2 7" xfId="29931"/>
    <cellStyle name="Nota 2 9 4 2 8" xfId="33908"/>
    <cellStyle name="Nota 2 9 4 2 9" xfId="37470"/>
    <cellStyle name="Nota 2 9 4 3" xfId="4080"/>
    <cellStyle name="Nota 2 9 4 3 2" xfId="7442"/>
    <cellStyle name="Nota 2 9 4 3 2 2" xfId="16595"/>
    <cellStyle name="Nota 2 9 4 3 2 3" xfId="23576"/>
    <cellStyle name="Nota 2 9 4 3 2 4" xfId="30420"/>
    <cellStyle name="Nota 2 9 4 3 2 5" xfId="34370"/>
    <cellStyle name="Nota 2 9 4 3 2 6" xfId="37922"/>
    <cellStyle name="Nota 2 9 4 3 2 7" xfId="39880"/>
    <cellStyle name="Nota 2 9 4 3 2 8" xfId="41514"/>
    <cellStyle name="Nota 2 9 4 3 3" xfId="13234"/>
    <cellStyle name="Nota 2 9 4 3 4" xfId="20232"/>
    <cellStyle name="Nota 2 9 4 3 5" xfId="27791"/>
    <cellStyle name="Nota 2 9 4 3 6" xfId="28829"/>
    <cellStyle name="Nota 2 9 4 3 7" xfId="17180"/>
    <cellStyle name="Nota 2 9 4 3 8" xfId="33428"/>
    <cellStyle name="Nota 2 9 4 3 9" xfId="37103"/>
    <cellStyle name="Nota 2 9 4 4" xfId="4518"/>
    <cellStyle name="Nota 2 9 4 4 2" xfId="7443"/>
    <cellStyle name="Nota 2 9 4 4 2 2" xfId="16596"/>
    <cellStyle name="Nota 2 9 4 4 2 3" xfId="23577"/>
    <cellStyle name="Nota 2 9 4 4 2 4" xfId="30421"/>
    <cellStyle name="Nota 2 9 4 4 2 5" xfId="34371"/>
    <cellStyle name="Nota 2 9 4 4 2 6" xfId="37923"/>
    <cellStyle name="Nota 2 9 4 4 2 7" xfId="39881"/>
    <cellStyle name="Nota 2 9 4 4 2 8" xfId="41515"/>
    <cellStyle name="Nota 2 9 4 4 3" xfId="13672"/>
    <cellStyle name="Nota 2 9 4 4 4" xfId="20670"/>
    <cellStyle name="Nota 2 9 4 4 5" xfId="27577"/>
    <cellStyle name="Nota 2 9 4 4 6" xfId="26721"/>
    <cellStyle name="Nota 2 9 4 4 7" xfId="26853"/>
    <cellStyle name="Nota 2 9 4 4 8" xfId="32257"/>
    <cellStyle name="Nota 2 9 4 4 9" xfId="35932"/>
    <cellStyle name="Nota 2 9 4 5" xfId="4772"/>
    <cellStyle name="Nota 2 9 4 5 2" xfId="7444"/>
    <cellStyle name="Nota 2 9 4 5 2 2" xfId="16597"/>
    <cellStyle name="Nota 2 9 4 5 2 3" xfId="23578"/>
    <cellStyle name="Nota 2 9 4 5 2 4" xfId="30422"/>
    <cellStyle name="Nota 2 9 4 5 2 5" xfId="34372"/>
    <cellStyle name="Nota 2 9 4 5 2 6" xfId="37924"/>
    <cellStyle name="Nota 2 9 4 5 2 7" xfId="39882"/>
    <cellStyle name="Nota 2 9 4 5 2 8" xfId="41516"/>
    <cellStyle name="Nota 2 9 4 5 3" xfId="13926"/>
    <cellStyle name="Nota 2 9 4 5 4" xfId="20924"/>
    <cellStyle name="Nota 2 9 4 5 5" xfId="27452"/>
    <cellStyle name="Nota 2 9 4 5 6" xfId="28864"/>
    <cellStyle name="Nota 2 9 4 5 7" xfId="10134"/>
    <cellStyle name="Nota 2 9 4 5 8" xfId="32141"/>
    <cellStyle name="Nota 2 9 4 5 9" xfId="35816"/>
    <cellStyle name="Nota 2 9 4 6" xfId="5018"/>
    <cellStyle name="Nota 2 9 4 6 2" xfId="7445"/>
    <cellStyle name="Nota 2 9 4 6 2 2" xfId="16598"/>
    <cellStyle name="Nota 2 9 4 6 2 3" xfId="23579"/>
    <cellStyle name="Nota 2 9 4 6 2 4" xfId="30423"/>
    <cellStyle name="Nota 2 9 4 6 2 5" xfId="34373"/>
    <cellStyle name="Nota 2 9 4 6 2 6" xfId="37925"/>
    <cellStyle name="Nota 2 9 4 6 2 7" xfId="39883"/>
    <cellStyle name="Nota 2 9 4 6 2 8" xfId="41517"/>
    <cellStyle name="Nota 2 9 4 6 3" xfId="14172"/>
    <cellStyle name="Nota 2 9 4 6 4" xfId="21170"/>
    <cellStyle name="Nota 2 9 4 6 5" xfId="27329"/>
    <cellStyle name="Nota 2 9 4 6 6" xfId="9180"/>
    <cellStyle name="Nota 2 9 4 6 7" xfId="32064"/>
    <cellStyle name="Nota 2 9 4 6 8" xfId="35742"/>
    <cellStyle name="Nota 2 9 4 6 9" xfId="38653"/>
    <cellStyle name="Nota 2 9 4 7" xfId="7440"/>
    <cellStyle name="Nota 2 9 4 7 2" xfId="16593"/>
    <cellStyle name="Nota 2 9 4 7 3" xfId="23574"/>
    <cellStyle name="Nota 2 9 4 7 4" xfId="30418"/>
    <cellStyle name="Nota 2 9 4 7 5" xfId="34368"/>
    <cellStyle name="Nota 2 9 4 7 6" xfId="37920"/>
    <cellStyle name="Nota 2 9 4 7 7" xfId="39878"/>
    <cellStyle name="Nota 2 9 4 7 8" xfId="41512"/>
    <cellStyle name="Nota 2 9 4 8" xfId="11552"/>
    <cellStyle name="Nota 2 9 4 9" xfId="18555"/>
    <cellStyle name="Nota 2 9 5" xfId="2422"/>
    <cellStyle name="Nota 2 9 5 10" xfId="22966"/>
    <cellStyle name="Nota 2 9 5 11" xfId="18192"/>
    <cellStyle name="Nota 2 9 5 12" xfId="30120"/>
    <cellStyle name="Nota 2 9 5 13" xfId="31078"/>
    <cellStyle name="Nota 2 9 5 14" xfId="31328"/>
    <cellStyle name="Nota 2 9 5 2" xfId="2822"/>
    <cellStyle name="Nota 2 9 5 2 2" xfId="7447"/>
    <cellStyle name="Nota 2 9 5 2 2 2" xfId="16600"/>
    <cellStyle name="Nota 2 9 5 2 2 3" xfId="23581"/>
    <cellStyle name="Nota 2 9 5 2 2 4" xfId="30425"/>
    <cellStyle name="Nota 2 9 5 2 2 5" xfId="34375"/>
    <cellStyle name="Nota 2 9 5 2 2 6" xfId="37927"/>
    <cellStyle name="Nota 2 9 5 2 2 7" xfId="39885"/>
    <cellStyle name="Nota 2 9 5 2 2 8" xfId="41519"/>
    <cellStyle name="Nota 2 9 5 2 3" xfId="11976"/>
    <cellStyle name="Nota 2 9 5 2 4" xfId="18979"/>
    <cellStyle name="Nota 2 9 5 2 5" xfId="24217"/>
    <cellStyle name="Nota 2 9 5 2 6" xfId="26352"/>
    <cellStyle name="Nota 2 9 5 2 7" xfId="17325"/>
    <cellStyle name="Nota 2 9 5 2 8" xfId="28893"/>
    <cellStyle name="Nota 2 9 5 2 9" xfId="31835"/>
    <cellStyle name="Nota 2 9 5 3" xfId="4104"/>
    <cellStyle name="Nota 2 9 5 3 2" xfId="7448"/>
    <cellStyle name="Nota 2 9 5 3 2 2" xfId="16601"/>
    <cellStyle name="Nota 2 9 5 3 2 3" xfId="23582"/>
    <cellStyle name="Nota 2 9 5 3 2 4" xfId="30426"/>
    <cellStyle name="Nota 2 9 5 3 2 5" xfId="34376"/>
    <cellStyle name="Nota 2 9 5 3 2 6" xfId="37928"/>
    <cellStyle name="Nota 2 9 5 3 2 7" xfId="39886"/>
    <cellStyle name="Nota 2 9 5 3 2 8" xfId="41520"/>
    <cellStyle name="Nota 2 9 5 3 3" xfId="13258"/>
    <cellStyle name="Nota 2 9 5 3 4" xfId="20256"/>
    <cellStyle name="Nota 2 9 5 3 5" xfId="27776"/>
    <cellStyle name="Nota 2 9 5 3 6" xfId="28831"/>
    <cellStyle name="Nota 2 9 5 3 7" xfId="22881"/>
    <cellStyle name="Nota 2 9 5 3 8" xfId="33415"/>
    <cellStyle name="Nota 2 9 5 3 9" xfId="37090"/>
    <cellStyle name="Nota 2 9 5 4" xfId="4542"/>
    <cellStyle name="Nota 2 9 5 4 2" xfId="7449"/>
    <cellStyle name="Nota 2 9 5 4 2 2" xfId="16602"/>
    <cellStyle name="Nota 2 9 5 4 2 3" xfId="23583"/>
    <cellStyle name="Nota 2 9 5 4 2 4" xfId="30427"/>
    <cellStyle name="Nota 2 9 5 4 2 5" xfId="34377"/>
    <cellStyle name="Nota 2 9 5 4 2 6" xfId="37929"/>
    <cellStyle name="Nota 2 9 5 4 2 7" xfId="39887"/>
    <cellStyle name="Nota 2 9 5 4 2 8" xfId="41521"/>
    <cellStyle name="Nota 2 9 5 4 3" xfId="13696"/>
    <cellStyle name="Nota 2 9 5 4 4" xfId="20694"/>
    <cellStyle name="Nota 2 9 5 4 5" xfId="27562"/>
    <cellStyle name="Nota 2 9 5 4 6" xfId="17781"/>
    <cellStyle name="Nota 2 9 5 4 7" xfId="26843"/>
    <cellStyle name="Nota 2 9 5 4 8" xfId="28117"/>
    <cellStyle name="Nota 2 9 5 4 9" xfId="31380"/>
    <cellStyle name="Nota 2 9 5 5" xfId="4796"/>
    <cellStyle name="Nota 2 9 5 5 2" xfId="7450"/>
    <cellStyle name="Nota 2 9 5 5 2 2" xfId="16603"/>
    <cellStyle name="Nota 2 9 5 5 2 3" xfId="23584"/>
    <cellStyle name="Nota 2 9 5 5 2 4" xfId="30428"/>
    <cellStyle name="Nota 2 9 5 5 2 5" xfId="34378"/>
    <cellStyle name="Nota 2 9 5 5 2 6" xfId="37930"/>
    <cellStyle name="Nota 2 9 5 5 2 7" xfId="39888"/>
    <cellStyle name="Nota 2 9 5 5 2 8" xfId="41522"/>
    <cellStyle name="Nota 2 9 5 5 3" xfId="13950"/>
    <cellStyle name="Nota 2 9 5 5 4" xfId="20948"/>
    <cellStyle name="Nota 2 9 5 5 5" xfId="27440"/>
    <cellStyle name="Nota 2 9 5 5 6" xfId="24148"/>
    <cellStyle name="Nota 2 9 5 5 7" xfId="24991"/>
    <cellStyle name="Nota 2 9 5 5 8" xfId="32129"/>
    <cellStyle name="Nota 2 9 5 5 9" xfId="35804"/>
    <cellStyle name="Nota 2 9 5 6" xfId="5042"/>
    <cellStyle name="Nota 2 9 5 6 2" xfId="7451"/>
    <cellStyle name="Nota 2 9 5 6 2 2" xfId="16604"/>
    <cellStyle name="Nota 2 9 5 6 2 3" xfId="23585"/>
    <cellStyle name="Nota 2 9 5 6 2 4" xfId="30429"/>
    <cellStyle name="Nota 2 9 5 6 2 5" xfId="34379"/>
    <cellStyle name="Nota 2 9 5 6 2 6" xfId="37931"/>
    <cellStyle name="Nota 2 9 5 6 2 7" xfId="39889"/>
    <cellStyle name="Nota 2 9 5 6 2 8" xfId="41523"/>
    <cellStyle name="Nota 2 9 5 6 3" xfId="14196"/>
    <cellStyle name="Nota 2 9 5 6 4" xfId="21194"/>
    <cellStyle name="Nota 2 9 5 6 5" xfId="24828"/>
    <cellStyle name="Nota 2 9 5 6 6" xfId="25007"/>
    <cellStyle name="Nota 2 9 5 6 7" xfId="32088"/>
    <cellStyle name="Nota 2 9 5 6 8" xfId="35766"/>
    <cellStyle name="Nota 2 9 5 6 9" xfId="38677"/>
    <cellStyle name="Nota 2 9 5 7" xfId="7446"/>
    <cellStyle name="Nota 2 9 5 7 2" xfId="16599"/>
    <cellStyle name="Nota 2 9 5 7 3" xfId="23580"/>
    <cellStyle name="Nota 2 9 5 7 4" xfId="30424"/>
    <cellStyle name="Nota 2 9 5 7 5" xfId="34374"/>
    <cellStyle name="Nota 2 9 5 7 6" xfId="37926"/>
    <cellStyle name="Nota 2 9 5 7 7" xfId="39884"/>
    <cellStyle name="Nota 2 9 5 7 8" xfId="41518"/>
    <cellStyle name="Nota 2 9 5 8" xfId="11576"/>
    <cellStyle name="Nota 2 9 5 9" xfId="18579"/>
    <cellStyle name="Nota 2 9 6" xfId="2624"/>
    <cellStyle name="Nota 2 9 6 2" xfId="7452"/>
    <cellStyle name="Nota 2 9 6 2 2" xfId="16605"/>
    <cellStyle name="Nota 2 9 6 2 3" xfId="23586"/>
    <cellStyle name="Nota 2 9 6 2 4" xfId="30430"/>
    <cellStyle name="Nota 2 9 6 2 5" xfId="34380"/>
    <cellStyle name="Nota 2 9 6 2 6" xfId="37932"/>
    <cellStyle name="Nota 2 9 6 2 7" xfId="39890"/>
    <cellStyle name="Nota 2 9 6 2 8" xfId="41524"/>
    <cellStyle name="Nota 2 9 6 3" xfId="11778"/>
    <cellStyle name="Nota 2 9 6 4" xfId="18781"/>
    <cellStyle name="Nota 2 9 6 5" xfId="24157"/>
    <cellStyle name="Nota 2 9 6 6" xfId="28070"/>
    <cellStyle name="Nota 2 9 6 7" xfId="29092"/>
    <cellStyle name="Nota 2 9 6 8" xfId="31511"/>
    <cellStyle name="Nota 2 9 6 9" xfId="35225"/>
    <cellStyle name="Nota 2 9 7" xfId="3192"/>
    <cellStyle name="Nota 2 9 7 2" xfId="7453"/>
    <cellStyle name="Nota 2 9 7 2 2" xfId="16606"/>
    <cellStyle name="Nota 2 9 7 2 3" xfId="23587"/>
    <cellStyle name="Nota 2 9 7 2 4" xfId="30431"/>
    <cellStyle name="Nota 2 9 7 2 5" xfId="34381"/>
    <cellStyle name="Nota 2 9 7 2 6" xfId="37933"/>
    <cellStyle name="Nota 2 9 7 2 7" xfId="39891"/>
    <cellStyle name="Nota 2 9 7 2 8" xfId="41525"/>
    <cellStyle name="Nota 2 9 7 3" xfId="12346"/>
    <cellStyle name="Nota 2 9 7 4" xfId="19349"/>
    <cellStyle name="Nota 2 9 7 5" xfId="28225"/>
    <cellStyle name="Nota 2 9 7 6" xfId="22916"/>
    <cellStyle name="Nota 2 9 7 7" xfId="29741"/>
    <cellStyle name="Nota 2 9 7 8" xfId="33718"/>
    <cellStyle name="Nota 2 9 7 9" xfId="37280"/>
    <cellStyle name="Nota 2 9 8" xfId="2971"/>
    <cellStyle name="Nota 2 9 8 2" xfId="7454"/>
    <cellStyle name="Nota 2 9 8 2 2" xfId="16607"/>
    <cellStyle name="Nota 2 9 8 2 3" xfId="23588"/>
    <cellStyle name="Nota 2 9 8 2 4" xfId="30432"/>
    <cellStyle name="Nota 2 9 8 2 5" xfId="34382"/>
    <cellStyle name="Nota 2 9 8 2 6" xfId="37934"/>
    <cellStyle name="Nota 2 9 8 2 7" xfId="39892"/>
    <cellStyle name="Nota 2 9 8 2 8" xfId="41526"/>
    <cellStyle name="Nota 2 9 8 3" xfId="12125"/>
    <cellStyle name="Nota 2 9 8 4" xfId="19128"/>
    <cellStyle name="Nota 2 9 8 5" xfId="25158"/>
    <cellStyle name="Nota 2 9 8 6" xfId="26392"/>
    <cellStyle name="Nota 2 9 8 7" xfId="29849"/>
    <cellStyle name="Nota 2 9 8 8" xfId="33826"/>
    <cellStyle name="Nota 2 9 8 9" xfId="37388"/>
    <cellStyle name="Nota 2 9 9" xfId="3145"/>
    <cellStyle name="Nota 2 9 9 2" xfId="7455"/>
    <cellStyle name="Nota 2 9 9 2 2" xfId="16608"/>
    <cellStyle name="Nota 2 9 9 2 3" xfId="23589"/>
    <cellStyle name="Nota 2 9 9 2 4" xfId="30433"/>
    <cellStyle name="Nota 2 9 9 2 5" xfId="34383"/>
    <cellStyle name="Nota 2 9 9 2 6" xfId="37935"/>
    <cellStyle name="Nota 2 9 9 2 7" xfId="39893"/>
    <cellStyle name="Nota 2 9 9 2 8" xfId="41527"/>
    <cellStyle name="Nota 2 9 9 3" xfId="12299"/>
    <cellStyle name="Nota 2 9 9 4" xfId="19302"/>
    <cellStyle name="Nota 2 9 9 5" xfId="28252"/>
    <cellStyle name="Nota 2 9 9 6" xfId="28095"/>
    <cellStyle name="Nota 2 9 9 7" xfId="25648"/>
    <cellStyle name="Nota 2 9 9 8" xfId="19399"/>
    <cellStyle name="Nota 2 9 9 9" xfId="34830"/>
    <cellStyle name="Nota 3" xfId="743"/>
    <cellStyle name="Nota 3 10" xfId="1613"/>
    <cellStyle name="Nota 3 10 2" xfId="7456"/>
    <cellStyle name="Nota 3 10 2 2" xfId="16609"/>
    <cellStyle name="Nota 3 10 2 3" xfId="23590"/>
    <cellStyle name="Nota 3 10 2 4" xfId="30434"/>
    <cellStyle name="Nota 3 10 2 5" xfId="34384"/>
    <cellStyle name="Nota 3 10 2 6" xfId="37936"/>
    <cellStyle name="Nota 3 10 2 7" xfId="39894"/>
    <cellStyle name="Nota 3 10 2 8" xfId="41528"/>
    <cellStyle name="Nota 3 10 3" xfId="10767"/>
    <cellStyle name="Nota 3 10 4" xfId="10637"/>
    <cellStyle name="Nota 3 10 5" xfId="28695"/>
    <cellStyle name="Nota 3 10 6" xfId="29049"/>
    <cellStyle name="Nota 3 10 7" xfId="31013"/>
    <cellStyle name="Nota 3 10 8" xfId="34936"/>
    <cellStyle name="Nota 3 10 9" xfId="38399"/>
    <cellStyle name="Nota 3 11" xfId="2442"/>
    <cellStyle name="Nota 3 11 2" xfId="7457"/>
    <cellStyle name="Nota 3 11 2 2" xfId="16610"/>
    <cellStyle name="Nota 3 11 2 3" xfId="23591"/>
    <cellStyle name="Nota 3 11 2 4" xfId="30435"/>
    <cellStyle name="Nota 3 11 2 5" xfId="34385"/>
    <cellStyle name="Nota 3 11 2 6" xfId="37937"/>
    <cellStyle name="Nota 3 11 2 7" xfId="39895"/>
    <cellStyle name="Nota 3 11 2 8" xfId="41529"/>
    <cellStyle name="Nota 3 11 3" xfId="11596"/>
    <cellStyle name="Nota 3 11 4" xfId="18599"/>
    <cellStyle name="Nota 3 11 5" xfId="19494"/>
    <cellStyle name="Nota 3 11 6" xfId="17877"/>
    <cellStyle name="Nota 3 11 7" xfId="30107"/>
    <cellStyle name="Nota 3 11 8" xfId="34084"/>
    <cellStyle name="Nota 3 11 9" xfId="37646"/>
    <cellStyle name="Nota 3 12" xfId="3048"/>
    <cellStyle name="Nota 3 12 2" xfId="7458"/>
    <cellStyle name="Nota 3 12 2 2" xfId="16611"/>
    <cellStyle name="Nota 3 12 2 3" xfId="23592"/>
    <cellStyle name="Nota 3 12 2 4" xfId="30436"/>
    <cellStyle name="Nota 3 12 2 5" xfId="34386"/>
    <cellStyle name="Nota 3 12 2 6" xfId="37938"/>
    <cellStyle name="Nota 3 12 2 7" xfId="39896"/>
    <cellStyle name="Nota 3 12 2 8" xfId="41530"/>
    <cellStyle name="Nota 3 12 3" xfId="12202"/>
    <cellStyle name="Nota 3 12 4" xfId="19205"/>
    <cellStyle name="Nota 3 12 5" xfId="22742"/>
    <cellStyle name="Nota 3 12 6" xfId="28089"/>
    <cellStyle name="Nota 3 12 7" xfId="26080"/>
    <cellStyle name="Nota 3 12 8" xfId="23029"/>
    <cellStyle name="Nota 3 12 9" xfId="31301"/>
    <cellStyle name="Nota 3 13" xfId="3027"/>
    <cellStyle name="Nota 3 13 2" xfId="7459"/>
    <cellStyle name="Nota 3 13 2 2" xfId="16612"/>
    <cellStyle name="Nota 3 13 2 3" xfId="23593"/>
    <cellStyle name="Nota 3 13 2 4" xfId="30437"/>
    <cellStyle name="Nota 3 13 2 5" xfId="34387"/>
    <cellStyle name="Nota 3 13 2 6" xfId="37939"/>
    <cellStyle name="Nota 3 13 2 7" xfId="39897"/>
    <cellStyle name="Nota 3 13 2 8" xfId="41531"/>
    <cellStyle name="Nota 3 13 3" xfId="12181"/>
    <cellStyle name="Nota 3 13 4" xfId="19184"/>
    <cellStyle name="Nota 3 13 5" xfId="28298"/>
    <cellStyle name="Nota 3 13 6" xfId="23309"/>
    <cellStyle name="Nota 3 13 7" xfId="25288"/>
    <cellStyle name="Nota 3 13 8" xfId="30228"/>
    <cellStyle name="Nota 3 13 9" xfId="34197"/>
    <cellStyle name="Nota 3 14" xfId="3030"/>
    <cellStyle name="Nota 3 14 2" xfId="7460"/>
    <cellStyle name="Nota 3 14 2 2" xfId="16613"/>
    <cellStyle name="Nota 3 14 2 3" xfId="23594"/>
    <cellStyle name="Nota 3 14 2 4" xfId="30438"/>
    <cellStyle name="Nota 3 14 2 5" xfId="34388"/>
    <cellStyle name="Nota 3 14 2 6" xfId="37940"/>
    <cellStyle name="Nota 3 14 2 7" xfId="39898"/>
    <cellStyle name="Nota 3 14 2 8" xfId="41532"/>
    <cellStyle name="Nota 3 14 3" xfId="12184"/>
    <cellStyle name="Nota 3 14 4" xfId="19187"/>
    <cellStyle name="Nota 3 14 5" xfId="28300"/>
    <cellStyle name="Nota 3 14 6" xfId="9248"/>
    <cellStyle name="Nota 3 14 7" xfId="18303"/>
    <cellStyle name="Nota 3 14 8" xfId="28016"/>
    <cellStyle name="Nota 3 14 9" xfId="35077"/>
    <cellStyle name="Nota 3 15" xfId="4350"/>
    <cellStyle name="Nota 3 15 2" xfId="7461"/>
    <cellStyle name="Nota 3 15 2 2" xfId="16614"/>
    <cellStyle name="Nota 3 15 2 3" xfId="23595"/>
    <cellStyle name="Nota 3 15 2 4" xfId="30439"/>
    <cellStyle name="Nota 3 15 2 5" xfId="34389"/>
    <cellStyle name="Nota 3 15 2 6" xfId="37941"/>
    <cellStyle name="Nota 3 15 2 7" xfId="39899"/>
    <cellStyle name="Nota 3 15 2 8" xfId="41533"/>
    <cellStyle name="Nota 3 15 3" xfId="13504"/>
    <cellStyle name="Nota 3 15 4" xfId="20502"/>
    <cellStyle name="Nota 3 15 5" xfId="22756"/>
    <cellStyle name="Nota 3 15 6" xfId="24091"/>
    <cellStyle name="Nota 3 15 7" xfId="18261"/>
    <cellStyle name="Nota 3 15 8" xfId="23310"/>
    <cellStyle name="Nota 3 15 9" xfId="31021"/>
    <cellStyle name="Nota 3 16" xfId="9900"/>
    <cellStyle name="Nota 3 17" xfId="17555"/>
    <cellStyle name="Nota 3 18" xfId="18055"/>
    <cellStyle name="Nota 3 19" xfId="19400"/>
    <cellStyle name="Nota 3 2" xfId="744"/>
    <cellStyle name="Nota 3 2 10" xfId="3784"/>
    <cellStyle name="Nota 3 2 10 2" xfId="7463"/>
    <cellStyle name="Nota 3 2 10 2 2" xfId="16616"/>
    <cellStyle name="Nota 3 2 10 2 3" xfId="23597"/>
    <cellStyle name="Nota 3 2 10 2 4" xfId="30441"/>
    <cellStyle name="Nota 3 2 10 2 5" xfId="34391"/>
    <cellStyle name="Nota 3 2 10 2 6" xfId="37943"/>
    <cellStyle name="Nota 3 2 10 2 7" xfId="39901"/>
    <cellStyle name="Nota 3 2 10 2 8" xfId="41535"/>
    <cellStyle name="Nota 3 2 10 3" xfId="12938"/>
    <cellStyle name="Nota 3 2 10 4" xfId="19937"/>
    <cellStyle name="Nota 3 2 10 5" xfId="27938"/>
    <cellStyle name="Nota 3 2 10 6" xfId="28544"/>
    <cellStyle name="Nota 3 2 10 7" xfId="10109"/>
    <cellStyle name="Nota 3 2 10 8" xfId="24523"/>
    <cellStyle name="Nota 3 2 10 9" xfId="31039"/>
    <cellStyle name="Nota 3 2 11" xfId="3031"/>
    <cellStyle name="Nota 3 2 11 2" xfId="7464"/>
    <cellStyle name="Nota 3 2 11 2 2" xfId="16617"/>
    <cellStyle name="Nota 3 2 11 2 3" xfId="23598"/>
    <cellStyle name="Nota 3 2 11 2 4" xfId="30442"/>
    <cellStyle name="Nota 3 2 11 2 5" xfId="34392"/>
    <cellStyle name="Nota 3 2 11 2 6" xfId="37944"/>
    <cellStyle name="Nota 3 2 11 2 7" xfId="39902"/>
    <cellStyle name="Nota 3 2 11 2 8" xfId="41536"/>
    <cellStyle name="Nota 3 2 11 3" xfId="12185"/>
    <cellStyle name="Nota 3 2 11 4" xfId="19188"/>
    <cellStyle name="Nota 3 2 11 5" xfId="22741"/>
    <cellStyle name="Nota 3 2 11 6" xfId="22566"/>
    <cellStyle name="Nota 3 2 11 7" xfId="29796"/>
    <cellStyle name="Nota 3 2 11 8" xfId="33793"/>
    <cellStyle name="Nota 3 2 11 9" xfId="37355"/>
    <cellStyle name="Nota 3 2 12" xfId="4281"/>
    <cellStyle name="Nota 3 2 12 2" xfId="7465"/>
    <cellStyle name="Nota 3 2 12 2 2" xfId="16618"/>
    <cellStyle name="Nota 3 2 12 2 3" xfId="23599"/>
    <cellStyle name="Nota 3 2 12 2 4" xfId="30443"/>
    <cellStyle name="Nota 3 2 12 2 5" xfId="34393"/>
    <cellStyle name="Nota 3 2 12 2 6" xfId="37945"/>
    <cellStyle name="Nota 3 2 12 2 7" xfId="39903"/>
    <cellStyle name="Nota 3 2 12 2 8" xfId="41537"/>
    <cellStyle name="Nota 3 2 12 3" xfId="13435"/>
    <cellStyle name="Nota 3 2 12 4" xfId="20433"/>
    <cellStyle name="Nota 3 2 12 5" xfId="19554"/>
    <cellStyle name="Nota 3 2 12 6" xfId="22723"/>
    <cellStyle name="Nota 3 2 12 7" xfId="17322"/>
    <cellStyle name="Nota 3 2 12 8" xfId="25823"/>
    <cellStyle name="Nota 3 2 12 9" xfId="22870"/>
    <cellStyle name="Nota 3 2 13" xfId="7462"/>
    <cellStyle name="Nota 3 2 13 2" xfId="16615"/>
    <cellStyle name="Nota 3 2 13 3" xfId="23596"/>
    <cellStyle name="Nota 3 2 13 4" xfId="30440"/>
    <cellStyle name="Nota 3 2 13 5" xfId="34390"/>
    <cellStyle name="Nota 3 2 13 6" xfId="37942"/>
    <cellStyle name="Nota 3 2 13 7" xfId="39900"/>
    <cellStyle name="Nota 3 2 13 8" xfId="41534"/>
    <cellStyle name="Nota 3 2 14" xfId="9901"/>
    <cellStyle name="Nota 3 2 15" xfId="17554"/>
    <cellStyle name="Nota 3 2 16" xfId="29117"/>
    <cellStyle name="Nota 3 2 17" xfId="25693"/>
    <cellStyle name="Nota 3 2 18" xfId="31452"/>
    <cellStyle name="Nota 3 2 19" xfId="35162"/>
    <cellStyle name="Nota 3 2 2" xfId="745"/>
    <cellStyle name="Nota 3 2 2 10" xfId="3791"/>
    <cellStyle name="Nota 3 2 2 10 2" xfId="7467"/>
    <cellStyle name="Nota 3 2 2 10 2 2" xfId="16620"/>
    <cellStyle name="Nota 3 2 2 10 2 3" xfId="23601"/>
    <cellStyle name="Nota 3 2 2 10 2 4" xfId="30445"/>
    <cellStyle name="Nota 3 2 2 10 2 5" xfId="34395"/>
    <cellStyle name="Nota 3 2 2 10 2 6" xfId="37947"/>
    <cellStyle name="Nota 3 2 2 10 2 7" xfId="39905"/>
    <cellStyle name="Nota 3 2 2 10 2 8" xfId="41539"/>
    <cellStyle name="Nota 3 2 2 10 3" xfId="12945"/>
    <cellStyle name="Nota 3 2 2 10 4" xfId="19944"/>
    <cellStyle name="Nota 3 2 2 10 5" xfId="17621"/>
    <cellStyle name="Nota 3 2 2 10 6" xfId="17236"/>
    <cellStyle name="Nota 3 2 2 10 7" xfId="25889"/>
    <cellStyle name="Nota 3 2 2 10 8" xfId="33519"/>
    <cellStyle name="Nota 3 2 2 10 9" xfId="37187"/>
    <cellStyle name="Nota 3 2 2 11" xfId="2847"/>
    <cellStyle name="Nota 3 2 2 11 2" xfId="7468"/>
    <cellStyle name="Nota 3 2 2 11 2 2" xfId="16621"/>
    <cellStyle name="Nota 3 2 2 11 2 3" xfId="23602"/>
    <cellStyle name="Nota 3 2 2 11 2 4" xfId="30446"/>
    <cellStyle name="Nota 3 2 2 11 2 5" xfId="34396"/>
    <cellStyle name="Nota 3 2 2 11 2 6" xfId="37948"/>
    <cellStyle name="Nota 3 2 2 11 2 7" xfId="39906"/>
    <cellStyle name="Nota 3 2 2 11 2 8" xfId="41540"/>
    <cellStyle name="Nota 3 2 2 11 3" xfId="12001"/>
    <cellStyle name="Nota 3 2 2 11 4" xfId="19004"/>
    <cellStyle name="Nota 3 2 2 11 5" xfId="10160"/>
    <cellStyle name="Nota 3 2 2 11 6" xfId="26355"/>
    <cellStyle name="Nota 3 2 2 11 7" xfId="18304"/>
    <cellStyle name="Nota 3 2 2 11 8" xfId="31543"/>
    <cellStyle name="Nota 3 2 2 11 9" xfId="35247"/>
    <cellStyle name="Nota 3 2 2 12" xfId="7466"/>
    <cellStyle name="Nota 3 2 2 12 2" xfId="16619"/>
    <cellStyle name="Nota 3 2 2 12 3" xfId="23600"/>
    <cellStyle name="Nota 3 2 2 12 4" xfId="30444"/>
    <cellStyle name="Nota 3 2 2 12 5" xfId="34394"/>
    <cellStyle name="Nota 3 2 2 12 6" xfId="37946"/>
    <cellStyle name="Nota 3 2 2 12 7" xfId="39904"/>
    <cellStyle name="Nota 3 2 2 12 8" xfId="41538"/>
    <cellStyle name="Nota 3 2 2 13" xfId="9902"/>
    <cellStyle name="Nota 3 2 2 14" xfId="17553"/>
    <cellStyle name="Nota 3 2 2 15" xfId="10261"/>
    <cellStyle name="Nota 3 2 2 16" xfId="25377"/>
    <cellStyle name="Nota 3 2 2 17" xfId="31445"/>
    <cellStyle name="Nota 3 2 2 18" xfId="35161"/>
    <cellStyle name="Nota 3 2 2 19" xfId="38439"/>
    <cellStyle name="Nota 3 2 2 2" xfId="2250"/>
    <cellStyle name="Nota 3 2 2 2 10" xfId="19414"/>
    <cellStyle name="Nota 3 2 2 2 11" xfId="25063"/>
    <cellStyle name="Nota 3 2 2 2 12" xfId="30205"/>
    <cellStyle name="Nota 3 2 2 2 13" xfId="34180"/>
    <cellStyle name="Nota 3 2 2 2 14" xfId="37742"/>
    <cellStyle name="Nota 3 2 2 2 2" xfId="2650"/>
    <cellStyle name="Nota 3 2 2 2 2 2" xfId="7470"/>
    <cellStyle name="Nota 3 2 2 2 2 2 2" xfId="16623"/>
    <cellStyle name="Nota 3 2 2 2 2 2 3" xfId="23604"/>
    <cellStyle name="Nota 3 2 2 2 2 2 4" xfId="30448"/>
    <cellStyle name="Nota 3 2 2 2 2 2 5" xfId="34398"/>
    <cellStyle name="Nota 3 2 2 2 2 2 6" xfId="37950"/>
    <cellStyle name="Nota 3 2 2 2 2 2 7" xfId="39908"/>
    <cellStyle name="Nota 3 2 2 2 2 2 8" xfId="41542"/>
    <cellStyle name="Nota 3 2 2 2 2 3" xfId="11804"/>
    <cellStyle name="Nota 3 2 2 2 2 4" xfId="18807"/>
    <cellStyle name="Nota 3 2 2 2 2 5" xfId="17653"/>
    <cellStyle name="Nota 3 2 2 2 2 6" xfId="26288"/>
    <cellStyle name="Nota 3 2 2 2 2 7" xfId="18364"/>
    <cellStyle name="Nota 3 2 2 2 2 8" xfId="33984"/>
    <cellStyle name="Nota 3 2 2 2 2 9" xfId="37546"/>
    <cellStyle name="Nota 3 2 2 2 3" xfId="3932"/>
    <cellStyle name="Nota 3 2 2 2 3 2" xfId="7471"/>
    <cellStyle name="Nota 3 2 2 2 3 2 2" xfId="16624"/>
    <cellStyle name="Nota 3 2 2 2 3 2 3" xfId="23605"/>
    <cellStyle name="Nota 3 2 2 2 3 2 4" xfId="30449"/>
    <cellStyle name="Nota 3 2 2 2 3 2 5" xfId="34399"/>
    <cellStyle name="Nota 3 2 2 2 3 2 6" xfId="37951"/>
    <cellStyle name="Nota 3 2 2 2 3 2 7" xfId="39909"/>
    <cellStyle name="Nota 3 2 2 2 3 2 8" xfId="41543"/>
    <cellStyle name="Nota 3 2 2 2 3 3" xfId="13086"/>
    <cellStyle name="Nota 3 2 2 2 3 4" xfId="20084"/>
    <cellStyle name="Nota 3 2 2 2 3 5" xfId="27864"/>
    <cellStyle name="Nota 3 2 2 2 3 6" xfId="26620"/>
    <cellStyle name="Nota 3 2 2 2 3 7" xfId="28892"/>
    <cellStyle name="Nota 3 2 2 2 3 8" xfId="33457"/>
    <cellStyle name="Nota 3 2 2 2 3 9" xfId="37131"/>
    <cellStyle name="Nota 3 2 2 2 4" xfId="4370"/>
    <cellStyle name="Nota 3 2 2 2 4 2" xfId="7472"/>
    <cellStyle name="Nota 3 2 2 2 4 2 2" xfId="16625"/>
    <cellStyle name="Nota 3 2 2 2 4 2 3" xfId="23606"/>
    <cellStyle name="Nota 3 2 2 2 4 2 4" xfId="30450"/>
    <cellStyle name="Nota 3 2 2 2 4 2 5" xfId="34400"/>
    <cellStyle name="Nota 3 2 2 2 4 2 6" xfId="37952"/>
    <cellStyle name="Nota 3 2 2 2 4 2 7" xfId="39910"/>
    <cellStyle name="Nota 3 2 2 2 4 2 8" xfId="41544"/>
    <cellStyle name="Nota 3 2 2 2 4 3" xfId="13524"/>
    <cellStyle name="Nota 3 2 2 2 4 4" xfId="20522"/>
    <cellStyle name="Nota 3 2 2 2 4 5" xfId="24235"/>
    <cellStyle name="Nota 3 2 2 2 4 6" xfId="28583"/>
    <cellStyle name="Nota 3 2 2 2 4 7" xfId="25102"/>
    <cellStyle name="Nota 3 2 2 2 4 8" xfId="31860"/>
    <cellStyle name="Nota 3 2 2 2 4 9" xfId="35514"/>
    <cellStyle name="Nota 3 2 2 2 5" xfId="4624"/>
    <cellStyle name="Nota 3 2 2 2 5 2" xfId="7473"/>
    <cellStyle name="Nota 3 2 2 2 5 2 2" xfId="16626"/>
    <cellStyle name="Nota 3 2 2 2 5 2 3" xfId="23607"/>
    <cellStyle name="Nota 3 2 2 2 5 2 4" xfId="30451"/>
    <cellStyle name="Nota 3 2 2 2 5 2 5" xfId="34401"/>
    <cellStyle name="Nota 3 2 2 2 5 2 6" xfId="37953"/>
    <cellStyle name="Nota 3 2 2 2 5 2 7" xfId="39911"/>
    <cellStyle name="Nota 3 2 2 2 5 2 8" xfId="41545"/>
    <cellStyle name="Nota 3 2 2 2 5 3" xfId="13778"/>
    <cellStyle name="Nota 3 2 2 2 5 4" xfId="20776"/>
    <cellStyle name="Nota 3 2 2 2 5 5" xfId="27525"/>
    <cellStyle name="Nota 3 2 2 2 5 6" xfId="15505"/>
    <cellStyle name="Nota 3 2 2 2 5 7" xfId="26459"/>
    <cellStyle name="Nota 3 2 2 2 5 8" xfId="32208"/>
    <cellStyle name="Nota 3 2 2 2 5 9" xfId="35883"/>
    <cellStyle name="Nota 3 2 2 2 6" xfId="4870"/>
    <cellStyle name="Nota 3 2 2 2 6 2" xfId="7474"/>
    <cellStyle name="Nota 3 2 2 2 6 2 2" xfId="16627"/>
    <cellStyle name="Nota 3 2 2 2 6 2 3" xfId="23608"/>
    <cellStyle name="Nota 3 2 2 2 6 2 4" xfId="30452"/>
    <cellStyle name="Nota 3 2 2 2 6 2 5" xfId="34402"/>
    <cellStyle name="Nota 3 2 2 2 6 2 6" xfId="37954"/>
    <cellStyle name="Nota 3 2 2 2 6 2 7" xfId="39912"/>
    <cellStyle name="Nota 3 2 2 2 6 2 8" xfId="41546"/>
    <cellStyle name="Nota 3 2 2 2 6 3" xfId="14024"/>
    <cellStyle name="Nota 3 2 2 2 6 4" xfId="21022"/>
    <cellStyle name="Nota 3 2 2 2 6 5" xfId="15491"/>
    <cellStyle name="Nota 3 2 2 2 6 6" xfId="24396"/>
    <cellStyle name="Nota 3 2 2 2 6 7" xfId="28709"/>
    <cellStyle name="Nota 3 2 2 2 6 8" xfId="35594"/>
    <cellStyle name="Nota 3 2 2 2 6 9" xfId="38505"/>
    <cellStyle name="Nota 3 2 2 2 7" xfId="7469"/>
    <cellStyle name="Nota 3 2 2 2 7 2" xfId="16622"/>
    <cellStyle name="Nota 3 2 2 2 7 3" xfId="23603"/>
    <cellStyle name="Nota 3 2 2 2 7 4" xfId="30447"/>
    <cellStyle name="Nota 3 2 2 2 7 5" xfId="34397"/>
    <cellStyle name="Nota 3 2 2 2 7 6" xfId="37949"/>
    <cellStyle name="Nota 3 2 2 2 7 7" xfId="39907"/>
    <cellStyle name="Nota 3 2 2 2 7 8" xfId="41541"/>
    <cellStyle name="Nota 3 2 2 2 8" xfId="11404"/>
    <cellStyle name="Nota 3 2 2 2 9" xfId="18407"/>
    <cellStyle name="Nota 3 2 2 3" xfId="1768"/>
    <cellStyle name="Nota 3 2 2 3 10" xfId="22574"/>
    <cellStyle name="Nota 3 2 2 3 11" xfId="22445"/>
    <cellStyle name="Nota 3 2 2 3 12" xfId="18144"/>
    <cellStyle name="Nota 3 2 2 3 13" xfId="30848"/>
    <cellStyle name="Nota 3 2 2 3 14" xfId="34793"/>
    <cellStyle name="Nota 3 2 2 3 2" xfId="2533"/>
    <cellStyle name="Nota 3 2 2 3 2 2" xfId="7476"/>
    <cellStyle name="Nota 3 2 2 3 2 2 2" xfId="16629"/>
    <cellStyle name="Nota 3 2 2 3 2 2 3" xfId="23610"/>
    <cellStyle name="Nota 3 2 2 3 2 2 4" xfId="30454"/>
    <cellStyle name="Nota 3 2 2 3 2 2 5" xfId="34404"/>
    <cellStyle name="Nota 3 2 2 3 2 2 6" xfId="37956"/>
    <cellStyle name="Nota 3 2 2 3 2 2 7" xfId="39914"/>
    <cellStyle name="Nota 3 2 2 3 2 2 8" xfId="41548"/>
    <cellStyle name="Nota 3 2 2 3 2 3" xfId="11687"/>
    <cellStyle name="Nota 3 2 2 3 2 4" xfId="18690"/>
    <cellStyle name="Nota 3 2 2 3 2 5" xfId="18017"/>
    <cellStyle name="Nota 3 2 2 3 2 6" xfId="9355"/>
    <cellStyle name="Nota 3 2 2 3 2 7" xfId="30065"/>
    <cellStyle name="Nota 3 2 2 3 2 8" xfId="34042"/>
    <cellStyle name="Nota 3 2 2 3 2 9" xfId="37604"/>
    <cellStyle name="Nota 3 2 2 3 3" xfId="3695"/>
    <cellStyle name="Nota 3 2 2 3 3 2" xfId="7477"/>
    <cellStyle name="Nota 3 2 2 3 3 2 2" xfId="16630"/>
    <cellStyle name="Nota 3 2 2 3 3 2 3" xfId="23611"/>
    <cellStyle name="Nota 3 2 2 3 3 2 4" xfId="30455"/>
    <cellStyle name="Nota 3 2 2 3 3 2 5" xfId="34405"/>
    <cellStyle name="Nota 3 2 2 3 3 2 6" xfId="37957"/>
    <cellStyle name="Nota 3 2 2 3 3 2 7" xfId="39915"/>
    <cellStyle name="Nota 3 2 2 3 3 2 8" xfId="41549"/>
    <cellStyle name="Nota 3 2 2 3 3 3" xfId="12849"/>
    <cellStyle name="Nota 3 2 2 3 3 4" xfId="19848"/>
    <cellStyle name="Nota 3 2 2 3 3 5" xfId="27982"/>
    <cellStyle name="Nota 3 2 2 3 3 6" xfId="24076"/>
    <cellStyle name="Nota 3 2 2 3 3 7" xfId="29545"/>
    <cellStyle name="Nota 3 2 2 3 3 8" xfId="33566"/>
    <cellStyle name="Nota 3 2 2 3 3 9" xfId="37234"/>
    <cellStyle name="Nota 3 2 2 3 4" xfId="4205"/>
    <cellStyle name="Nota 3 2 2 3 4 2" xfId="7478"/>
    <cellStyle name="Nota 3 2 2 3 4 2 2" xfId="16631"/>
    <cellStyle name="Nota 3 2 2 3 4 2 3" xfId="23612"/>
    <cellStyle name="Nota 3 2 2 3 4 2 4" xfId="30456"/>
    <cellStyle name="Nota 3 2 2 3 4 2 5" xfId="34406"/>
    <cellStyle name="Nota 3 2 2 3 4 2 6" xfId="37958"/>
    <cellStyle name="Nota 3 2 2 3 4 2 7" xfId="39916"/>
    <cellStyle name="Nota 3 2 2 3 4 2 8" xfId="41550"/>
    <cellStyle name="Nota 3 2 2 3 4 3" xfId="13359"/>
    <cellStyle name="Nota 3 2 2 3 4 4" xfId="20357"/>
    <cellStyle name="Nota 3 2 2 3 4 5" xfId="19570"/>
    <cellStyle name="Nota 3 2 2 3 4 6" xfId="19762"/>
    <cellStyle name="Nota 3 2 2 3 4 7" xfId="24281"/>
    <cellStyle name="Nota 3 2 2 3 4 8" xfId="33367"/>
    <cellStyle name="Nota 3 2 2 3 4 9" xfId="37042"/>
    <cellStyle name="Nota 3 2 2 3 5" xfId="3139"/>
    <cellStyle name="Nota 3 2 2 3 5 2" xfId="7479"/>
    <cellStyle name="Nota 3 2 2 3 5 2 2" xfId="16632"/>
    <cellStyle name="Nota 3 2 2 3 5 2 3" xfId="23613"/>
    <cellStyle name="Nota 3 2 2 3 5 2 4" xfId="30457"/>
    <cellStyle name="Nota 3 2 2 3 5 2 5" xfId="34407"/>
    <cellStyle name="Nota 3 2 2 3 5 2 6" xfId="37959"/>
    <cellStyle name="Nota 3 2 2 3 5 2 7" xfId="39917"/>
    <cellStyle name="Nota 3 2 2 3 5 2 8" xfId="41551"/>
    <cellStyle name="Nota 3 2 2 3 5 3" xfId="12293"/>
    <cellStyle name="Nota 3 2 2 3 5 4" xfId="19296"/>
    <cellStyle name="Nota 3 2 2 3 5 5" xfId="17742"/>
    <cellStyle name="Nota 3 2 2 3 5 6" xfId="29145"/>
    <cellStyle name="Nota 3 2 2 3 5 7" xfId="29771"/>
    <cellStyle name="Nota 3 2 2 3 5 8" xfId="33744"/>
    <cellStyle name="Nota 3 2 2 3 5 9" xfId="37306"/>
    <cellStyle name="Nota 3 2 2 3 6" xfId="2879"/>
    <cellStyle name="Nota 3 2 2 3 6 2" xfId="7480"/>
    <cellStyle name="Nota 3 2 2 3 6 2 2" xfId="16633"/>
    <cellStyle name="Nota 3 2 2 3 6 2 3" xfId="23614"/>
    <cellStyle name="Nota 3 2 2 3 6 2 4" xfId="30458"/>
    <cellStyle name="Nota 3 2 2 3 6 2 5" xfId="34408"/>
    <cellStyle name="Nota 3 2 2 3 6 2 6" xfId="37960"/>
    <cellStyle name="Nota 3 2 2 3 6 2 7" xfId="39918"/>
    <cellStyle name="Nota 3 2 2 3 6 2 8" xfId="41552"/>
    <cellStyle name="Nota 3 2 2 3 6 3" xfId="12033"/>
    <cellStyle name="Nota 3 2 2 3 6 4" xfId="19036"/>
    <cellStyle name="Nota 3 2 2 3 6 5" xfId="15462"/>
    <cellStyle name="Nota 3 2 2 3 6 6" xfId="21206"/>
    <cellStyle name="Nota 3 2 2 3 6 7" xfId="29887"/>
    <cellStyle name="Nota 3 2 2 3 6 8" xfId="31547"/>
    <cellStyle name="Nota 3 2 2 3 6 9" xfId="35257"/>
    <cellStyle name="Nota 3 2 2 3 7" xfId="7475"/>
    <cellStyle name="Nota 3 2 2 3 7 2" xfId="16628"/>
    <cellStyle name="Nota 3 2 2 3 7 3" xfId="23609"/>
    <cellStyle name="Nota 3 2 2 3 7 4" xfId="30453"/>
    <cellStyle name="Nota 3 2 2 3 7 5" xfId="34403"/>
    <cellStyle name="Nota 3 2 2 3 7 6" xfId="37955"/>
    <cellStyle name="Nota 3 2 2 3 7 7" xfId="39913"/>
    <cellStyle name="Nota 3 2 2 3 7 8" xfId="41547"/>
    <cellStyle name="Nota 3 2 2 3 8" xfId="10922"/>
    <cellStyle name="Nota 3 2 2 3 9" xfId="9240"/>
    <cellStyle name="Nota 3 2 2 4" xfId="2316"/>
    <cellStyle name="Nota 3 2 2 4 10" xfId="23477"/>
    <cellStyle name="Nota 3 2 2 4 11" xfId="19688"/>
    <cellStyle name="Nota 3 2 2 4 12" xfId="29019"/>
    <cellStyle name="Nota 3 2 2 4 13" xfId="31069"/>
    <cellStyle name="Nota 3 2 2 4 14" xfId="34958"/>
    <cellStyle name="Nota 3 2 2 4 2" xfId="2716"/>
    <cellStyle name="Nota 3 2 2 4 2 2" xfId="7482"/>
    <cellStyle name="Nota 3 2 2 4 2 2 2" xfId="16635"/>
    <cellStyle name="Nota 3 2 2 4 2 2 3" xfId="23616"/>
    <cellStyle name="Nota 3 2 2 4 2 2 4" xfId="30460"/>
    <cellStyle name="Nota 3 2 2 4 2 2 5" xfId="34410"/>
    <cellStyle name="Nota 3 2 2 4 2 2 6" xfId="37962"/>
    <cellStyle name="Nota 3 2 2 4 2 2 7" xfId="39920"/>
    <cellStyle name="Nota 3 2 2 4 2 2 8" xfId="41554"/>
    <cellStyle name="Nota 3 2 2 4 2 3" xfId="11870"/>
    <cellStyle name="Nota 3 2 2 4 2 4" xfId="18873"/>
    <cellStyle name="Nota 3 2 2 4 2 5" xfId="24636"/>
    <cellStyle name="Nota 3 2 2 4 2 6" xfId="26317"/>
    <cellStyle name="Nota 3 2 2 4 2 7" xfId="29975"/>
    <cellStyle name="Nota 3 2 2 4 2 8" xfId="29652"/>
    <cellStyle name="Nota 3 2 2 4 2 9" xfId="33638"/>
    <cellStyle name="Nota 3 2 2 4 3" xfId="3998"/>
    <cellStyle name="Nota 3 2 2 4 3 2" xfId="7483"/>
    <cellStyle name="Nota 3 2 2 4 3 2 2" xfId="16636"/>
    <cellStyle name="Nota 3 2 2 4 3 2 3" xfId="23617"/>
    <cellStyle name="Nota 3 2 2 4 3 2 4" xfId="30461"/>
    <cellStyle name="Nota 3 2 2 4 3 2 5" xfId="34411"/>
    <cellStyle name="Nota 3 2 2 4 3 2 6" xfId="37963"/>
    <cellStyle name="Nota 3 2 2 4 3 2 7" xfId="39921"/>
    <cellStyle name="Nota 3 2 2 4 3 2 8" xfId="41555"/>
    <cellStyle name="Nota 3 2 2 4 3 3" xfId="13152"/>
    <cellStyle name="Nota 3 2 2 4 3 4" xfId="20150"/>
    <cellStyle name="Nota 3 2 2 4 3 5" xfId="25424"/>
    <cellStyle name="Nota 3 2 2 4 3 6" xfId="23179"/>
    <cellStyle name="Nota 3 2 2 4 3 7" xfId="21285"/>
    <cellStyle name="Nota 3 2 2 4 3 8" xfId="31676"/>
    <cellStyle name="Nota 3 2 2 4 3 9" xfId="35356"/>
    <cellStyle name="Nota 3 2 2 4 4" xfId="4436"/>
    <cellStyle name="Nota 3 2 2 4 4 2" xfId="7484"/>
    <cellStyle name="Nota 3 2 2 4 4 2 2" xfId="16637"/>
    <cellStyle name="Nota 3 2 2 4 4 2 3" xfId="23618"/>
    <cellStyle name="Nota 3 2 2 4 4 2 4" xfId="30462"/>
    <cellStyle name="Nota 3 2 2 4 4 2 5" xfId="34412"/>
    <cellStyle name="Nota 3 2 2 4 4 2 6" xfId="37964"/>
    <cellStyle name="Nota 3 2 2 4 4 2 7" xfId="39922"/>
    <cellStyle name="Nota 3 2 2 4 4 2 8" xfId="41556"/>
    <cellStyle name="Nota 3 2 2 4 4 3" xfId="13590"/>
    <cellStyle name="Nota 3 2 2 4 4 4" xfId="20588"/>
    <cellStyle name="Nota 3 2 2 4 4 5" xfId="22758"/>
    <cellStyle name="Nota 3 2 2 4 4 6" xfId="25195"/>
    <cellStyle name="Nota 3 2 2 4 4 7" xfId="29526"/>
    <cellStyle name="Nota 3 2 2 4 4 8" xfId="31758"/>
    <cellStyle name="Nota 3 2 2 4 4 9" xfId="35438"/>
    <cellStyle name="Nota 3 2 2 4 5" xfId="4690"/>
    <cellStyle name="Nota 3 2 2 4 5 2" xfId="7485"/>
    <cellStyle name="Nota 3 2 2 4 5 2 2" xfId="16638"/>
    <cellStyle name="Nota 3 2 2 4 5 2 3" xfId="23619"/>
    <cellStyle name="Nota 3 2 2 4 5 2 4" xfId="30463"/>
    <cellStyle name="Nota 3 2 2 4 5 2 5" xfId="34413"/>
    <cellStyle name="Nota 3 2 2 4 5 2 6" xfId="37965"/>
    <cellStyle name="Nota 3 2 2 4 5 2 7" xfId="39923"/>
    <cellStyle name="Nota 3 2 2 4 5 2 8" xfId="41557"/>
    <cellStyle name="Nota 3 2 2 4 5 3" xfId="13844"/>
    <cellStyle name="Nota 3 2 2 4 5 4" xfId="20842"/>
    <cellStyle name="Nota 3 2 2 4 5 5" xfId="24024"/>
    <cellStyle name="Nota 3 2 2 4 5 6" xfId="28600"/>
    <cellStyle name="Nota 3 2 2 4 5 7" xfId="25107"/>
    <cellStyle name="Nota 3 2 2 4 5 8" xfId="32179"/>
    <cellStyle name="Nota 3 2 2 4 5 9" xfId="35854"/>
    <cellStyle name="Nota 3 2 2 4 6" xfId="4936"/>
    <cellStyle name="Nota 3 2 2 4 6 2" xfId="7486"/>
    <cellStyle name="Nota 3 2 2 4 6 2 2" xfId="16639"/>
    <cellStyle name="Nota 3 2 2 4 6 2 3" xfId="23620"/>
    <cellStyle name="Nota 3 2 2 4 6 2 4" xfId="30464"/>
    <cellStyle name="Nota 3 2 2 4 6 2 5" xfId="34414"/>
    <cellStyle name="Nota 3 2 2 4 6 2 6" xfId="37966"/>
    <cellStyle name="Nota 3 2 2 4 6 2 7" xfId="39924"/>
    <cellStyle name="Nota 3 2 2 4 6 2 8" xfId="41558"/>
    <cellStyle name="Nota 3 2 2 4 6 3" xfId="14090"/>
    <cellStyle name="Nota 3 2 2 4 6 4" xfId="21088"/>
    <cellStyle name="Nota 3 2 2 4 6 5" xfId="17523"/>
    <cellStyle name="Nota 3 2 2 4 6 6" xfId="23360"/>
    <cellStyle name="Nota 3 2 2 4 6 7" xfId="31982"/>
    <cellStyle name="Nota 3 2 2 4 6 8" xfId="35660"/>
    <cellStyle name="Nota 3 2 2 4 6 9" xfId="38571"/>
    <cellStyle name="Nota 3 2 2 4 7" xfId="7481"/>
    <cellStyle name="Nota 3 2 2 4 7 2" xfId="16634"/>
    <cellStyle name="Nota 3 2 2 4 7 3" xfId="23615"/>
    <cellStyle name="Nota 3 2 2 4 7 4" xfId="30459"/>
    <cellStyle name="Nota 3 2 2 4 7 5" xfId="34409"/>
    <cellStyle name="Nota 3 2 2 4 7 6" xfId="37961"/>
    <cellStyle name="Nota 3 2 2 4 7 7" xfId="39919"/>
    <cellStyle name="Nota 3 2 2 4 7 8" xfId="41553"/>
    <cellStyle name="Nota 3 2 2 4 8" xfId="11470"/>
    <cellStyle name="Nota 3 2 2 4 9" xfId="18473"/>
    <cellStyle name="Nota 3 2 2 5" xfId="2057"/>
    <cellStyle name="Nota 3 2 2 5 10" xfId="24573"/>
    <cellStyle name="Nota 3 2 2 5 11" xfId="26049"/>
    <cellStyle name="Nota 3 2 2 5 12" xfId="25933"/>
    <cellStyle name="Nota 3 2 2 5 13" xfId="34795"/>
    <cellStyle name="Nota 3 2 2 5 14" xfId="38341"/>
    <cellStyle name="Nota 3 2 2 5 2" xfId="2585"/>
    <cellStyle name="Nota 3 2 2 5 2 2" xfId="7488"/>
    <cellStyle name="Nota 3 2 2 5 2 2 2" xfId="16641"/>
    <cellStyle name="Nota 3 2 2 5 2 2 3" xfId="23622"/>
    <cellStyle name="Nota 3 2 2 5 2 2 4" xfId="30466"/>
    <cellStyle name="Nota 3 2 2 5 2 2 5" xfId="34416"/>
    <cellStyle name="Nota 3 2 2 5 2 2 6" xfId="37968"/>
    <cellStyle name="Nota 3 2 2 5 2 2 7" xfId="39926"/>
    <cellStyle name="Nota 3 2 2 5 2 2 8" xfId="41560"/>
    <cellStyle name="Nota 3 2 2 5 2 3" xfId="11739"/>
    <cellStyle name="Nota 3 2 2 5 2 4" xfId="18742"/>
    <cellStyle name="Nota 3 2 2 5 2 5" xfId="17226"/>
    <cellStyle name="Nota 3 2 2 5 2 6" xfId="9687"/>
    <cellStyle name="Nota 3 2 2 5 2 7" xfId="30040"/>
    <cellStyle name="Nota 3 2 2 5 2 8" xfId="27500"/>
    <cellStyle name="Nota 3 2 2 5 2 9" xfId="31611"/>
    <cellStyle name="Nota 3 2 2 5 3" xfId="3823"/>
    <cellStyle name="Nota 3 2 2 5 3 2" xfId="7489"/>
    <cellStyle name="Nota 3 2 2 5 3 2 2" xfId="16642"/>
    <cellStyle name="Nota 3 2 2 5 3 2 3" xfId="23623"/>
    <cellStyle name="Nota 3 2 2 5 3 2 4" xfId="30467"/>
    <cellStyle name="Nota 3 2 2 5 3 2 5" xfId="34417"/>
    <cellStyle name="Nota 3 2 2 5 3 2 6" xfId="37969"/>
    <cellStyle name="Nota 3 2 2 5 3 2 7" xfId="39927"/>
    <cellStyle name="Nota 3 2 2 5 3 2 8" xfId="41561"/>
    <cellStyle name="Nota 3 2 2 5 3 3" xfId="12977"/>
    <cellStyle name="Nota 3 2 2 5 3 4" xfId="19976"/>
    <cellStyle name="Nota 3 2 2 5 3 5" xfId="22749"/>
    <cellStyle name="Nota 3 2 2 5 3 6" xfId="29189"/>
    <cellStyle name="Nota 3 2 2 5 3 7" xfId="25624"/>
    <cellStyle name="Nota 3 2 2 5 3 8" xfId="33505"/>
    <cellStyle name="Nota 3 2 2 5 3 9" xfId="37173"/>
    <cellStyle name="Nota 3 2 2 5 4" xfId="4295"/>
    <cellStyle name="Nota 3 2 2 5 4 2" xfId="7490"/>
    <cellStyle name="Nota 3 2 2 5 4 2 2" xfId="16643"/>
    <cellStyle name="Nota 3 2 2 5 4 2 3" xfId="23624"/>
    <cellStyle name="Nota 3 2 2 5 4 2 4" xfId="30468"/>
    <cellStyle name="Nota 3 2 2 5 4 2 5" xfId="34418"/>
    <cellStyle name="Nota 3 2 2 5 4 2 6" xfId="37970"/>
    <cellStyle name="Nota 3 2 2 5 4 2 7" xfId="39928"/>
    <cellStyle name="Nota 3 2 2 5 4 2 8" xfId="41562"/>
    <cellStyle name="Nota 3 2 2 5 4 3" xfId="13449"/>
    <cellStyle name="Nota 3 2 2 5 4 4" xfId="20447"/>
    <cellStyle name="Nota 3 2 2 5 4 5" xfId="21373"/>
    <cellStyle name="Nota 3 2 2 5 4 6" xfId="9496"/>
    <cellStyle name="Nota 3 2 2 5 4 7" xfId="25083"/>
    <cellStyle name="Nota 3 2 2 5 4 8" xfId="31715"/>
    <cellStyle name="Nota 3 2 2 5 4 9" xfId="35395"/>
    <cellStyle name="Nota 3 2 2 5 5" xfId="4567"/>
    <cellStyle name="Nota 3 2 2 5 5 2" xfId="7491"/>
    <cellStyle name="Nota 3 2 2 5 5 2 2" xfId="16644"/>
    <cellStyle name="Nota 3 2 2 5 5 2 3" xfId="23625"/>
    <cellStyle name="Nota 3 2 2 5 5 2 4" xfId="30469"/>
    <cellStyle name="Nota 3 2 2 5 5 2 5" xfId="34419"/>
    <cellStyle name="Nota 3 2 2 5 5 2 6" xfId="37971"/>
    <cellStyle name="Nota 3 2 2 5 5 2 7" xfId="39929"/>
    <cellStyle name="Nota 3 2 2 5 5 2 8" xfId="41563"/>
    <cellStyle name="Nota 3 2 2 5 5 3" xfId="13721"/>
    <cellStyle name="Nota 3 2 2 5 5 4" xfId="20719"/>
    <cellStyle name="Nota 3 2 2 5 5 5" xfId="27553"/>
    <cellStyle name="Nota 3 2 2 5 5 6" xfId="9926"/>
    <cellStyle name="Nota 3 2 2 5 5 7" xfId="25994"/>
    <cellStyle name="Nota 3 2 2 5 5 8" xfId="31773"/>
    <cellStyle name="Nota 3 2 2 5 5 9" xfId="35453"/>
    <cellStyle name="Nota 3 2 2 5 6" xfId="4817"/>
    <cellStyle name="Nota 3 2 2 5 6 2" xfId="7492"/>
    <cellStyle name="Nota 3 2 2 5 6 2 2" xfId="16645"/>
    <cellStyle name="Nota 3 2 2 5 6 2 3" xfId="23626"/>
    <cellStyle name="Nota 3 2 2 5 6 2 4" xfId="30470"/>
    <cellStyle name="Nota 3 2 2 5 6 2 5" xfId="34420"/>
    <cellStyle name="Nota 3 2 2 5 6 2 6" xfId="37972"/>
    <cellStyle name="Nota 3 2 2 5 6 2 7" xfId="39930"/>
    <cellStyle name="Nota 3 2 2 5 6 2 8" xfId="41564"/>
    <cellStyle name="Nota 3 2 2 5 6 3" xfId="13971"/>
    <cellStyle name="Nota 3 2 2 5 6 4" xfId="20969"/>
    <cellStyle name="Nota 3 2 2 5 6 5" xfId="17732"/>
    <cellStyle name="Nota 3 2 2 5 6 6" xfId="26760"/>
    <cellStyle name="Nota 3 2 2 5 6 7" xfId="9323"/>
    <cellStyle name="Nota 3 2 2 5 6 8" xfId="17733"/>
    <cellStyle name="Nota 3 2 2 5 6 9" xfId="33711"/>
    <cellStyle name="Nota 3 2 2 5 7" xfId="7487"/>
    <cellStyle name="Nota 3 2 2 5 7 2" xfId="16640"/>
    <cellStyle name="Nota 3 2 2 5 7 3" xfId="23621"/>
    <cellStyle name="Nota 3 2 2 5 7 4" xfId="30465"/>
    <cellStyle name="Nota 3 2 2 5 7 5" xfId="34415"/>
    <cellStyle name="Nota 3 2 2 5 7 6" xfId="37967"/>
    <cellStyle name="Nota 3 2 2 5 7 7" xfId="39925"/>
    <cellStyle name="Nota 3 2 2 5 7 8" xfId="41559"/>
    <cellStyle name="Nota 3 2 2 5 8" xfId="11211"/>
    <cellStyle name="Nota 3 2 2 5 9" xfId="9471"/>
    <cellStyle name="Nota 3 2 2 6" xfId="1644"/>
    <cellStyle name="Nota 3 2 2 6 10" xfId="25348"/>
    <cellStyle name="Nota 3 2 2 6 11" xfId="30997"/>
    <cellStyle name="Nota 3 2 2 6 12" xfId="31365"/>
    <cellStyle name="Nota 3 2 2 6 13" xfId="35119"/>
    <cellStyle name="Nota 3 2 2 6 2" xfId="3521"/>
    <cellStyle name="Nota 3 2 2 6 2 2" xfId="7494"/>
    <cellStyle name="Nota 3 2 2 6 2 2 2" xfId="16647"/>
    <cellStyle name="Nota 3 2 2 6 2 2 3" xfId="23628"/>
    <cellStyle name="Nota 3 2 2 6 2 2 4" xfId="30472"/>
    <cellStyle name="Nota 3 2 2 6 2 2 5" xfId="34422"/>
    <cellStyle name="Nota 3 2 2 6 2 2 6" xfId="37974"/>
    <cellStyle name="Nota 3 2 2 6 2 2 7" xfId="39932"/>
    <cellStyle name="Nota 3 2 2 6 2 2 8" xfId="41566"/>
    <cellStyle name="Nota 3 2 2 6 2 3" xfId="12675"/>
    <cellStyle name="Nota 3 2 2 6 2 4" xfId="19676"/>
    <cellStyle name="Nota 3 2 2 6 2 5" xfId="15430"/>
    <cellStyle name="Nota 3 2 2 6 2 6" xfId="26525"/>
    <cellStyle name="Nota 3 2 2 6 2 7" xfId="22463"/>
    <cellStyle name="Nota 3 2 2 6 2 8" xfId="29673"/>
    <cellStyle name="Nota 3 2 2 6 2 9" xfId="17694"/>
    <cellStyle name="Nota 3 2 2 6 3" xfId="4117"/>
    <cellStyle name="Nota 3 2 2 6 3 2" xfId="7495"/>
    <cellStyle name="Nota 3 2 2 6 3 2 2" xfId="16648"/>
    <cellStyle name="Nota 3 2 2 6 3 2 3" xfId="23629"/>
    <cellStyle name="Nota 3 2 2 6 3 2 4" xfId="30473"/>
    <cellStyle name="Nota 3 2 2 6 3 2 5" xfId="34423"/>
    <cellStyle name="Nota 3 2 2 6 3 2 6" xfId="37975"/>
    <cellStyle name="Nota 3 2 2 6 3 2 7" xfId="39933"/>
    <cellStyle name="Nota 3 2 2 6 3 2 8" xfId="41567"/>
    <cellStyle name="Nota 3 2 2 6 3 3" xfId="13271"/>
    <cellStyle name="Nota 3 2 2 6 3 4" xfId="20269"/>
    <cellStyle name="Nota 3 2 2 6 3 5" xfId="27773"/>
    <cellStyle name="Nota 3 2 2 6 3 6" xfId="17847"/>
    <cellStyle name="Nota 3 2 2 6 3 7" xfId="27276"/>
    <cellStyle name="Nota 3 2 2 6 3 8" xfId="31692"/>
    <cellStyle name="Nota 3 2 2 6 3 9" xfId="35372"/>
    <cellStyle name="Nota 3 2 2 6 4" xfId="3066"/>
    <cellStyle name="Nota 3 2 2 6 4 2" xfId="7496"/>
    <cellStyle name="Nota 3 2 2 6 4 2 2" xfId="16649"/>
    <cellStyle name="Nota 3 2 2 6 4 2 3" xfId="23630"/>
    <cellStyle name="Nota 3 2 2 6 4 2 4" xfId="30474"/>
    <cellStyle name="Nota 3 2 2 6 4 2 5" xfId="34424"/>
    <cellStyle name="Nota 3 2 2 6 4 2 6" xfId="37976"/>
    <cellStyle name="Nota 3 2 2 6 4 2 7" xfId="39934"/>
    <cellStyle name="Nota 3 2 2 6 4 2 8" xfId="41568"/>
    <cellStyle name="Nota 3 2 2 6 4 3" xfId="12220"/>
    <cellStyle name="Nota 3 2 2 6 4 4" xfId="19223"/>
    <cellStyle name="Nota 3 2 2 6 4 5" xfId="28284"/>
    <cellStyle name="Nota 3 2 2 6 4 6" xfId="26415"/>
    <cellStyle name="Nota 3 2 2 6 4 7" xfId="29802"/>
    <cellStyle name="Nota 3 2 2 6 4 8" xfId="19662"/>
    <cellStyle name="Nota 3 2 2 6 4 9" xfId="29023"/>
    <cellStyle name="Nota 3 2 2 6 5" xfId="3774"/>
    <cellStyle name="Nota 3 2 2 6 5 2" xfId="7497"/>
    <cellStyle name="Nota 3 2 2 6 5 2 2" xfId="16650"/>
    <cellStyle name="Nota 3 2 2 6 5 2 3" xfId="23631"/>
    <cellStyle name="Nota 3 2 2 6 5 2 4" xfId="30475"/>
    <cellStyle name="Nota 3 2 2 6 5 2 5" xfId="34425"/>
    <cellStyle name="Nota 3 2 2 6 5 2 6" xfId="37977"/>
    <cellStyle name="Nota 3 2 2 6 5 2 7" xfId="39935"/>
    <cellStyle name="Nota 3 2 2 6 5 2 8" xfId="41569"/>
    <cellStyle name="Nota 3 2 2 6 5 3" xfId="12928"/>
    <cellStyle name="Nota 3 2 2 6 5 4" xfId="19927"/>
    <cellStyle name="Nota 3 2 2 6 5 5" xfId="27943"/>
    <cellStyle name="Nota 3 2 2 6 5 6" xfId="26583"/>
    <cellStyle name="Nota 3 2 2 6 5 7" xfId="26484"/>
    <cellStyle name="Nota 3 2 2 6 5 8" xfId="33511"/>
    <cellStyle name="Nota 3 2 2 6 5 9" xfId="37179"/>
    <cellStyle name="Nota 3 2 2 6 6" xfId="7493"/>
    <cellStyle name="Nota 3 2 2 6 6 2" xfId="16646"/>
    <cellStyle name="Nota 3 2 2 6 6 3" xfId="23627"/>
    <cellStyle name="Nota 3 2 2 6 6 4" xfId="30471"/>
    <cellStyle name="Nota 3 2 2 6 6 5" xfId="34421"/>
    <cellStyle name="Nota 3 2 2 6 6 6" xfId="37973"/>
    <cellStyle name="Nota 3 2 2 6 6 7" xfId="39931"/>
    <cellStyle name="Nota 3 2 2 6 6 8" xfId="41565"/>
    <cellStyle name="Nota 3 2 2 6 7" xfId="10798"/>
    <cellStyle name="Nota 3 2 2 6 8" xfId="9777"/>
    <cellStyle name="Nota 3 2 2 6 9" xfId="28680"/>
    <cellStyle name="Nota 3 2 2 7" xfId="2472"/>
    <cellStyle name="Nota 3 2 2 7 2" xfId="7498"/>
    <cellStyle name="Nota 3 2 2 7 2 2" xfId="16651"/>
    <cellStyle name="Nota 3 2 2 7 2 3" xfId="23632"/>
    <cellStyle name="Nota 3 2 2 7 2 4" xfId="30476"/>
    <cellStyle name="Nota 3 2 2 7 2 5" xfId="34426"/>
    <cellStyle name="Nota 3 2 2 7 2 6" xfId="37978"/>
    <cellStyle name="Nota 3 2 2 7 2 7" xfId="39936"/>
    <cellStyle name="Nota 3 2 2 7 2 8" xfId="41570"/>
    <cellStyle name="Nota 3 2 2 7 3" xfId="11626"/>
    <cellStyle name="Nota 3 2 2 7 4" xfId="18629"/>
    <cellStyle name="Nota 3 2 2 7 5" xfId="15450"/>
    <cellStyle name="Nota 3 2 2 7 6" xfId="19632"/>
    <cellStyle name="Nota 3 2 2 7 7" xfId="30095"/>
    <cellStyle name="Nota 3 2 2 7 8" xfId="34072"/>
    <cellStyle name="Nota 3 2 2 7 9" xfId="37634"/>
    <cellStyle name="Nota 3 2 2 8" xfId="3050"/>
    <cellStyle name="Nota 3 2 2 8 2" xfId="7499"/>
    <cellStyle name="Nota 3 2 2 8 2 2" xfId="16652"/>
    <cellStyle name="Nota 3 2 2 8 2 3" xfId="23633"/>
    <cellStyle name="Nota 3 2 2 8 2 4" xfId="30477"/>
    <cellStyle name="Nota 3 2 2 8 2 5" xfId="34427"/>
    <cellStyle name="Nota 3 2 2 8 2 6" xfId="37979"/>
    <cellStyle name="Nota 3 2 2 8 2 7" xfId="39937"/>
    <cellStyle name="Nota 3 2 2 8 2 8" xfId="41571"/>
    <cellStyle name="Nota 3 2 2 8 3" xfId="12204"/>
    <cellStyle name="Nota 3 2 2 8 4" xfId="19207"/>
    <cellStyle name="Nota 3 2 2 8 5" xfId="24003"/>
    <cellStyle name="Nota 3 2 2 8 6" xfId="25146"/>
    <cellStyle name="Nota 3 2 2 8 7" xfId="26603"/>
    <cellStyle name="Nota 3 2 2 8 8" xfId="29664"/>
    <cellStyle name="Nota 3 2 2 8 9" xfId="30901"/>
    <cellStyle name="Nota 3 2 2 9" xfId="3785"/>
    <cellStyle name="Nota 3 2 2 9 2" xfId="7500"/>
    <cellStyle name="Nota 3 2 2 9 2 2" xfId="16653"/>
    <cellStyle name="Nota 3 2 2 9 2 3" xfId="23634"/>
    <cellStyle name="Nota 3 2 2 9 2 4" xfId="30478"/>
    <cellStyle name="Nota 3 2 2 9 2 5" xfId="34428"/>
    <cellStyle name="Nota 3 2 2 9 2 6" xfId="37980"/>
    <cellStyle name="Nota 3 2 2 9 2 7" xfId="39938"/>
    <cellStyle name="Nota 3 2 2 9 2 8" xfId="41572"/>
    <cellStyle name="Nota 3 2 2 9 3" xfId="12939"/>
    <cellStyle name="Nota 3 2 2 9 4" xfId="19938"/>
    <cellStyle name="Nota 3 2 2 9 5" xfId="9252"/>
    <cellStyle name="Nota 3 2 2 9 6" xfId="29187"/>
    <cellStyle name="Nota 3 2 2 9 7" xfId="25625"/>
    <cellStyle name="Nota 3 2 2 9 8" xfId="33522"/>
    <cellStyle name="Nota 3 2 2 9 9" xfId="37190"/>
    <cellStyle name="Nota 3 2 20" xfId="38440"/>
    <cellStyle name="Nota 3 2 3" xfId="2249"/>
    <cellStyle name="Nota 3 2 3 10" xfId="19386"/>
    <cellStyle name="Nota 3 2 3 11" xfId="25200"/>
    <cellStyle name="Nota 3 2 3 12" xfId="29168"/>
    <cellStyle name="Nota 3 2 3 13" xfId="19421"/>
    <cellStyle name="Nota 3 2 3 14" xfId="31336"/>
    <cellStyle name="Nota 3 2 3 2" xfId="2649"/>
    <cellStyle name="Nota 3 2 3 2 2" xfId="7502"/>
    <cellStyle name="Nota 3 2 3 2 2 2" xfId="16655"/>
    <cellStyle name="Nota 3 2 3 2 2 3" xfId="23636"/>
    <cellStyle name="Nota 3 2 3 2 2 4" xfId="30480"/>
    <cellStyle name="Nota 3 2 3 2 2 5" xfId="34430"/>
    <cellStyle name="Nota 3 2 3 2 2 6" xfId="37982"/>
    <cellStyle name="Nota 3 2 3 2 2 7" xfId="39940"/>
    <cellStyle name="Nota 3 2 3 2 2 8" xfId="41574"/>
    <cellStyle name="Nota 3 2 3 2 3" xfId="11803"/>
    <cellStyle name="Nota 3 2 3 2 4" xfId="18806"/>
    <cellStyle name="Nota 3 2 3 2 5" xfId="17656"/>
    <cellStyle name="Nota 3 2 3 2 6" xfId="17903"/>
    <cellStyle name="Nota 3 2 3 2 7" xfId="30008"/>
    <cellStyle name="Nota 3 2 3 2 8" xfId="33969"/>
    <cellStyle name="Nota 3 2 3 2 9" xfId="37531"/>
    <cellStyle name="Nota 3 2 3 3" xfId="3931"/>
    <cellStyle name="Nota 3 2 3 3 2" xfId="7503"/>
    <cellStyle name="Nota 3 2 3 3 2 2" xfId="16656"/>
    <cellStyle name="Nota 3 2 3 3 2 3" xfId="23637"/>
    <cellStyle name="Nota 3 2 3 3 2 4" xfId="30481"/>
    <cellStyle name="Nota 3 2 3 3 2 5" xfId="34431"/>
    <cellStyle name="Nota 3 2 3 3 2 6" xfId="37983"/>
    <cellStyle name="Nota 3 2 3 3 2 7" xfId="39941"/>
    <cellStyle name="Nota 3 2 3 3 2 8" xfId="41575"/>
    <cellStyle name="Nota 3 2 3 3 3" xfId="13085"/>
    <cellStyle name="Nota 3 2 3 3 4" xfId="20083"/>
    <cellStyle name="Nota 3 2 3 3 5" xfId="18204"/>
    <cellStyle name="Nota 3 2 3 3 6" xfId="29199"/>
    <cellStyle name="Nota 3 2 3 3 7" xfId="24434"/>
    <cellStyle name="Nota 3 2 3 3 8" xfId="17036"/>
    <cellStyle name="Nota 3 2 3 3 9" xfId="31055"/>
    <cellStyle name="Nota 3 2 3 4" xfId="4369"/>
    <cellStyle name="Nota 3 2 3 4 2" xfId="7504"/>
    <cellStyle name="Nota 3 2 3 4 2 2" xfId="16657"/>
    <cellStyle name="Nota 3 2 3 4 2 3" xfId="23638"/>
    <cellStyle name="Nota 3 2 3 4 2 4" xfId="30482"/>
    <cellStyle name="Nota 3 2 3 4 2 5" xfId="34432"/>
    <cellStyle name="Nota 3 2 3 4 2 6" xfId="37984"/>
    <cellStyle name="Nota 3 2 3 4 2 7" xfId="39942"/>
    <cellStyle name="Nota 3 2 3 4 2 8" xfId="41576"/>
    <cellStyle name="Nota 3 2 3 4 3" xfId="13523"/>
    <cellStyle name="Nota 3 2 3 4 4" xfId="20521"/>
    <cellStyle name="Nota 3 2 3 4 5" xfId="27651"/>
    <cellStyle name="Nota 3 2 3 4 6" xfId="25036"/>
    <cellStyle name="Nota 3 2 3 4 7" xfId="23259"/>
    <cellStyle name="Nota 3 2 3 4 8" xfId="28807"/>
    <cellStyle name="Nota 3 2 3 4 9" xfId="21296"/>
    <cellStyle name="Nota 3 2 3 5" xfId="4623"/>
    <cellStyle name="Nota 3 2 3 5 2" xfId="7505"/>
    <cellStyle name="Nota 3 2 3 5 2 2" xfId="16658"/>
    <cellStyle name="Nota 3 2 3 5 2 3" xfId="23639"/>
    <cellStyle name="Nota 3 2 3 5 2 4" xfId="30483"/>
    <cellStyle name="Nota 3 2 3 5 2 5" xfId="34433"/>
    <cellStyle name="Nota 3 2 3 5 2 6" xfId="37985"/>
    <cellStyle name="Nota 3 2 3 5 2 7" xfId="39943"/>
    <cellStyle name="Nota 3 2 3 5 2 8" xfId="41577"/>
    <cellStyle name="Nota 3 2 3 5 3" xfId="13777"/>
    <cellStyle name="Nota 3 2 3 5 4" xfId="20775"/>
    <cellStyle name="Nota 3 2 3 5 5" xfId="24250"/>
    <cellStyle name="Nota 3 2 3 5 6" xfId="29441"/>
    <cellStyle name="Nota 3 2 3 5 7" xfId="22836"/>
    <cellStyle name="Nota 3 2 3 5 8" xfId="31180"/>
    <cellStyle name="Nota 3 2 3 5 9" xfId="35053"/>
    <cellStyle name="Nota 3 2 3 6" xfId="4869"/>
    <cellStyle name="Nota 3 2 3 6 2" xfId="7506"/>
    <cellStyle name="Nota 3 2 3 6 2 2" xfId="16659"/>
    <cellStyle name="Nota 3 2 3 6 2 3" xfId="23640"/>
    <cellStyle name="Nota 3 2 3 6 2 4" xfId="30484"/>
    <cellStyle name="Nota 3 2 3 6 2 5" xfId="34434"/>
    <cellStyle name="Nota 3 2 3 6 2 6" xfId="37986"/>
    <cellStyle name="Nota 3 2 3 6 2 7" xfId="39944"/>
    <cellStyle name="Nota 3 2 3 6 2 8" xfId="41578"/>
    <cellStyle name="Nota 3 2 3 6 3" xfId="14023"/>
    <cellStyle name="Nota 3 2 3 6 4" xfId="21021"/>
    <cellStyle name="Nota 3 2 3 6 5" xfId="27404"/>
    <cellStyle name="Nota 3 2 3 6 6" xfId="19549"/>
    <cellStyle name="Nota 3 2 3 6 7" xfId="17175"/>
    <cellStyle name="Nota 3 2 3 6 8" xfId="35593"/>
    <cellStyle name="Nota 3 2 3 6 9" xfId="38504"/>
    <cellStyle name="Nota 3 2 3 7" xfId="7501"/>
    <cellStyle name="Nota 3 2 3 7 2" xfId="16654"/>
    <cellStyle name="Nota 3 2 3 7 3" xfId="23635"/>
    <cellStyle name="Nota 3 2 3 7 4" xfId="30479"/>
    <cellStyle name="Nota 3 2 3 7 5" xfId="34429"/>
    <cellStyle name="Nota 3 2 3 7 6" xfId="37981"/>
    <cellStyle name="Nota 3 2 3 7 7" xfId="39939"/>
    <cellStyle name="Nota 3 2 3 7 8" xfId="41573"/>
    <cellStyle name="Nota 3 2 3 8" xfId="11403"/>
    <cellStyle name="Nota 3 2 3 9" xfId="18406"/>
    <cellStyle name="Nota 3 2 4" xfId="1692"/>
    <cellStyle name="Nota 3 2 4 10" xfId="28656"/>
    <cellStyle name="Nota 3 2 4 11" xfId="18073"/>
    <cellStyle name="Nota 3 2 4 12" xfId="30983"/>
    <cellStyle name="Nota 3 2 4 13" xfId="29599"/>
    <cellStyle name="Nota 3 2 4 14" xfId="31619"/>
    <cellStyle name="Nota 3 2 4 2" xfId="2516"/>
    <cellStyle name="Nota 3 2 4 2 2" xfId="7508"/>
    <cellStyle name="Nota 3 2 4 2 2 2" xfId="16661"/>
    <cellStyle name="Nota 3 2 4 2 2 3" xfId="23642"/>
    <cellStyle name="Nota 3 2 4 2 2 4" xfId="30486"/>
    <cellStyle name="Nota 3 2 4 2 2 5" xfId="34436"/>
    <cellStyle name="Nota 3 2 4 2 2 6" xfId="37988"/>
    <cellStyle name="Nota 3 2 4 2 2 7" xfId="39946"/>
    <cellStyle name="Nota 3 2 4 2 2 8" xfId="41580"/>
    <cellStyle name="Nota 3 2 4 2 3" xfId="11670"/>
    <cellStyle name="Nota 3 2 4 2 4" xfId="18673"/>
    <cellStyle name="Nota 3 2 4 2 5" xfId="17953"/>
    <cellStyle name="Nota 3 2 4 2 6" xfId="23111"/>
    <cellStyle name="Nota 3 2 4 2 7" xfId="30066"/>
    <cellStyle name="Nota 3 2 4 2 8" xfId="31500"/>
    <cellStyle name="Nota 3 2 4 2 9" xfId="35210"/>
    <cellStyle name="Nota 3 2 4 3" xfId="3669"/>
    <cellStyle name="Nota 3 2 4 3 2" xfId="7509"/>
    <cellStyle name="Nota 3 2 4 3 2 2" xfId="16662"/>
    <cellStyle name="Nota 3 2 4 3 2 3" xfId="23643"/>
    <cellStyle name="Nota 3 2 4 3 2 4" xfId="30487"/>
    <cellStyle name="Nota 3 2 4 3 2 5" xfId="34437"/>
    <cellStyle name="Nota 3 2 4 3 2 6" xfId="37989"/>
    <cellStyle name="Nota 3 2 4 3 2 7" xfId="39947"/>
    <cellStyle name="Nota 3 2 4 3 2 8" xfId="41581"/>
    <cellStyle name="Nota 3 2 4 3 3" xfId="12823"/>
    <cellStyle name="Nota 3 2 4 3 4" xfId="19822"/>
    <cellStyle name="Nota 3 2 4 3 5" xfId="21364"/>
    <cellStyle name="Nota 3 2 4 3 6" xfId="19484"/>
    <cellStyle name="Nota 3 2 4 3 7" xfId="29556"/>
    <cellStyle name="Nota 3 2 4 3 8" xfId="29677"/>
    <cellStyle name="Nota 3 2 4 3 9" xfId="31604"/>
    <cellStyle name="Nota 3 2 4 4" xfId="4175"/>
    <cellStyle name="Nota 3 2 4 4 2" xfId="7510"/>
    <cellStyle name="Nota 3 2 4 4 2 2" xfId="16663"/>
    <cellStyle name="Nota 3 2 4 4 2 3" xfId="23644"/>
    <cellStyle name="Nota 3 2 4 4 2 4" xfId="30488"/>
    <cellStyle name="Nota 3 2 4 4 2 5" xfId="34438"/>
    <cellStyle name="Nota 3 2 4 4 2 6" xfId="37990"/>
    <cellStyle name="Nota 3 2 4 4 2 7" xfId="39948"/>
    <cellStyle name="Nota 3 2 4 4 2 8" xfId="41582"/>
    <cellStyle name="Nota 3 2 4 4 3" xfId="13329"/>
    <cellStyle name="Nota 3 2 4 4 4" xfId="20327"/>
    <cellStyle name="Nota 3 2 4 4 5" xfId="19610"/>
    <cellStyle name="Nota 3 2 4 4 6" xfId="23359"/>
    <cellStyle name="Nota 3 2 4 4 7" xfId="26002"/>
    <cellStyle name="Nota 3 2 4 4 8" xfId="33382"/>
    <cellStyle name="Nota 3 2 4 4 9" xfId="37057"/>
    <cellStyle name="Nota 3 2 4 5" xfId="3866"/>
    <cellStyle name="Nota 3 2 4 5 2" xfId="7511"/>
    <cellStyle name="Nota 3 2 4 5 2 2" xfId="16664"/>
    <cellStyle name="Nota 3 2 4 5 2 3" xfId="23645"/>
    <cellStyle name="Nota 3 2 4 5 2 4" xfId="30489"/>
    <cellStyle name="Nota 3 2 4 5 2 5" xfId="34439"/>
    <cellStyle name="Nota 3 2 4 5 2 6" xfId="37991"/>
    <cellStyle name="Nota 3 2 4 5 2 7" xfId="39949"/>
    <cellStyle name="Nota 3 2 4 5 2 8" xfId="41583"/>
    <cellStyle name="Nota 3 2 4 5 3" xfId="13020"/>
    <cellStyle name="Nota 3 2 4 5 4" xfId="20019"/>
    <cellStyle name="Nota 3 2 4 5 5" xfId="27897"/>
    <cellStyle name="Nota 3 2 4 5 6" xfId="9954"/>
    <cellStyle name="Nota 3 2 4 5 7" xfId="18149"/>
    <cellStyle name="Nota 3 2 4 5 8" xfId="30921"/>
    <cellStyle name="Nota 3 2 4 5 9" xfId="34848"/>
    <cellStyle name="Nota 3 2 4 6" xfId="4151"/>
    <cellStyle name="Nota 3 2 4 6 2" xfId="7512"/>
    <cellStyle name="Nota 3 2 4 6 2 2" xfId="16665"/>
    <cellStyle name="Nota 3 2 4 6 2 3" xfId="23646"/>
    <cellStyle name="Nota 3 2 4 6 2 4" xfId="30490"/>
    <cellStyle name="Nota 3 2 4 6 2 5" xfId="34440"/>
    <cellStyle name="Nota 3 2 4 6 2 6" xfId="37992"/>
    <cellStyle name="Nota 3 2 4 6 2 7" xfId="39950"/>
    <cellStyle name="Nota 3 2 4 6 2 8" xfId="41584"/>
    <cellStyle name="Nota 3 2 4 6 3" xfId="13305"/>
    <cellStyle name="Nota 3 2 4 6 4" xfId="20303"/>
    <cellStyle name="Nota 3 2 4 6 5" xfId="17628"/>
    <cellStyle name="Nota 3 2 4 6 6" xfId="26665"/>
    <cellStyle name="Nota 3 2 4 6 7" xfId="19483"/>
    <cellStyle name="Nota 3 2 4 6 8" xfId="33394"/>
    <cellStyle name="Nota 3 2 4 6 9" xfId="37069"/>
    <cellStyle name="Nota 3 2 4 7" xfId="7507"/>
    <cellStyle name="Nota 3 2 4 7 2" xfId="16660"/>
    <cellStyle name="Nota 3 2 4 7 3" xfId="23641"/>
    <cellStyle name="Nota 3 2 4 7 4" xfId="30485"/>
    <cellStyle name="Nota 3 2 4 7 5" xfId="34435"/>
    <cellStyle name="Nota 3 2 4 7 6" xfId="37987"/>
    <cellStyle name="Nota 3 2 4 7 7" xfId="39945"/>
    <cellStyle name="Nota 3 2 4 7 8" xfId="41579"/>
    <cellStyle name="Nota 3 2 4 8" xfId="10846"/>
    <cellStyle name="Nota 3 2 4 9" xfId="9259"/>
    <cellStyle name="Nota 3 2 5" xfId="2236"/>
    <cellStyle name="Nota 3 2 5 10" xfId="17687"/>
    <cellStyle name="Nota 3 2 5 11" xfId="25210"/>
    <cellStyle name="Nota 3 2 5 12" xfId="28992"/>
    <cellStyle name="Nota 3 2 5 13" xfId="22519"/>
    <cellStyle name="Nota 3 2 5 14" xfId="34803"/>
    <cellStyle name="Nota 3 2 5 2" xfId="2636"/>
    <cellStyle name="Nota 3 2 5 2 2" xfId="7514"/>
    <cellStyle name="Nota 3 2 5 2 2 2" xfId="16667"/>
    <cellStyle name="Nota 3 2 5 2 2 3" xfId="23648"/>
    <cellStyle name="Nota 3 2 5 2 2 4" xfId="30492"/>
    <cellStyle name="Nota 3 2 5 2 2 5" xfId="34442"/>
    <cellStyle name="Nota 3 2 5 2 2 6" xfId="37994"/>
    <cellStyle name="Nota 3 2 5 2 2 7" xfId="39952"/>
    <cellStyle name="Nota 3 2 5 2 2 8" xfId="41586"/>
    <cellStyle name="Nota 3 2 5 2 3" xfId="11790"/>
    <cellStyle name="Nota 3 2 5 2 4" xfId="18793"/>
    <cellStyle name="Nota 3 2 5 2 5" xfId="23296"/>
    <cellStyle name="Nota 3 2 5 2 6" xfId="23315"/>
    <cellStyle name="Nota 3 2 5 2 7" xfId="30014"/>
    <cellStyle name="Nota 3 2 5 2 8" xfId="33991"/>
    <cellStyle name="Nota 3 2 5 2 9" xfId="37553"/>
    <cellStyle name="Nota 3 2 5 3" xfId="3918"/>
    <cellStyle name="Nota 3 2 5 3 2" xfId="7515"/>
    <cellStyle name="Nota 3 2 5 3 2 2" xfId="16668"/>
    <cellStyle name="Nota 3 2 5 3 2 3" xfId="23649"/>
    <cellStyle name="Nota 3 2 5 3 2 4" xfId="30493"/>
    <cellStyle name="Nota 3 2 5 3 2 5" xfId="34443"/>
    <cellStyle name="Nota 3 2 5 3 2 6" xfId="37995"/>
    <cellStyle name="Nota 3 2 5 3 2 7" xfId="39953"/>
    <cellStyle name="Nota 3 2 5 3 2 8" xfId="41587"/>
    <cellStyle name="Nota 3 2 5 3 3" xfId="13072"/>
    <cellStyle name="Nota 3 2 5 3 4" xfId="20070"/>
    <cellStyle name="Nota 3 2 5 3 5" xfId="27871"/>
    <cellStyle name="Nota 3 2 5 3 6" xfId="21303"/>
    <cellStyle name="Nota 3 2 5 3 7" xfId="27882"/>
    <cellStyle name="Nota 3 2 5 3 8" xfId="9227"/>
    <cellStyle name="Nota 3 2 5 3 9" xfId="17390"/>
    <cellStyle name="Nota 3 2 5 4" xfId="4356"/>
    <cellStyle name="Nota 3 2 5 4 2" xfId="7516"/>
    <cellStyle name="Nota 3 2 5 4 2 2" xfId="16669"/>
    <cellStyle name="Nota 3 2 5 4 2 3" xfId="23650"/>
    <cellStyle name="Nota 3 2 5 4 2 4" xfId="30494"/>
    <cellStyle name="Nota 3 2 5 4 2 5" xfId="34444"/>
    <cellStyle name="Nota 3 2 5 4 2 6" xfId="37996"/>
    <cellStyle name="Nota 3 2 5 4 2 7" xfId="39954"/>
    <cellStyle name="Nota 3 2 5 4 2 8" xfId="41588"/>
    <cellStyle name="Nota 3 2 5 4 3" xfId="13510"/>
    <cellStyle name="Nota 3 2 5 4 4" xfId="20508"/>
    <cellStyle name="Nota 3 2 5 4 5" xfId="27657"/>
    <cellStyle name="Nota 3 2 5 4 6" xfId="24405"/>
    <cellStyle name="Nota 3 2 5 4 7" xfId="22949"/>
    <cellStyle name="Nota 3 2 5 4 8" xfId="31859"/>
    <cellStyle name="Nota 3 2 5 4 9" xfId="35513"/>
    <cellStyle name="Nota 3 2 5 5" xfId="4610"/>
    <cellStyle name="Nota 3 2 5 5 2" xfId="7517"/>
    <cellStyle name="Nota 3 2 5 5 2 2" xfId="16670"/>
    <cellStyle name="Nota 3 2 5 5 2 3" xfId="23651"/>
    <cellStyle name="Nota 3 2 5 5 2 4" xfId="30495"/>
    <cellStyle name="Nota 3 2 5 5 2 5" xfId="34445"/>
    <cellStyle name="Nota 3 2 5 5 2 6" xfId="37997"/>
    <cellStyle name="Nota 3 2 5 5 2 7" xfId="39955"/>
    <cellStyle name="Nota 3 2 5 5 2 8" xfId="41589"/>
    <cellStyle name="Nota 3 2 5 5 3" xfId="13764"/>
    <cellStyle name="Nota 3 2 5 5 4" xfId="20762"/>
    <cellStyle name="Nota 3 2 5 5 5" xfId="22766"/>
    <cellStyle name="Nota 3 2 5 5 6" xfId="23395"/>
    <cellStyle name="Nota 3 2 5 5 7" xfId="25989"/>
    <cellStyle name="Nota 3 2 5 5 8" xfId="30964"/>
    <cellStyle name="Nota 3 2 5 5 9" xfId="28802"/>
    <cellStyle name="Nota 3 2 5 6" xfId="4856"/>
    <cellStyle name="Nota 3 2 5 6 2" xfId="7518"/>
    <cellStyle name="Nota 3 2 5 6 2 2" xfId="16671"/>
    <cellStyle name="Nota 3 2 5 6 2 3" xfId="23652"/>
    <cellStyle name="Nota 3 2 5 6 2 4" xfId="30496"/>
    <cellStyle name="Nota 3 2 5 6 2 5" xfId="34446"/>
    <cellStyle name="Nota 3 2 5 6 2 6" xfId="37998"/>
    <cellStyle name="Nota 3 2 5 6 2 7" xfId="39956"/>
    <cellStyle name="Nota 3 2 5 6 2 8" xfId="41590"/>
    <cellStyle name="Nota 3 2 5 6 3" xfId="14010"/>
    <cellStyle name="Nota 3 2 5 6 4" xfId="21008"/>
    <cellStyle name="Nota 3 2 5 6 5" xfId="24028"/>
    <cellStyle name="Nota 3 2 5 6 6" xfId="9302"/>
    <cellStyle name="Nota 3 2 5 6 7" xfId="23075"/>
    <cellStyle name="Nota 3 2 5 6 8" xfId="35580"/>
    <cellStyle name="Nota 3 2 5 6 9" xfId="38491"/>
    <cellStyle name="Nota 3 2 5 7" xfId="7513"/>
    <cellStyle name="Nota 3 2 5 7 2" xfId="16666"/>
    <cellStyle name="Nota 3 2 5 7 3" xfId="23647"/>
    <cellStyle name="Nota 3 2 5 7 4" xfId="30491"/>
    <cellStyle name="Nota 3 2 5 7 5" xfId="34441"/>
    <cellStyle name="Nota 3 2 5 7 6" xfId="37993"/>
    <cellStyle name="Nota 3 2 5 7 7" xfId="39951"/>
    <cellStyle name="Nota 3 2 5 7 8" xfId="41585"/>
    <cellStyle name="Nota 3 2 5 8" xfId="11390"/>
    <cellStyle name="Nota 3 2 5 9" xfId="18393"/>
    <cellStyle name="Nota 3 2 6" xfId="1758"/>
    <cellStyle name="Nota 3 2 6 10" xfId="28623"/>
    <cellStyle name="Nota 3 2 6 11" xfId="24576"/>
    <cellStyle name="Nota 3 2 6 12" xfId="30954"/>
    <cellStyle name="Nota 3 2 6 13" xfId="29602"/>
    <cellStyle name="Nota 3 2 6 14" xfId="33595"/>
    <cellStyle name="Nota 3 2 6 2" xfId="2529"/>
    <cellStyle name="Nota 3 2 6 2 2" xfId="7520"/>
    <cellStyle name="Nota 3 2 6 2 2 2" xfId="16673"/>
    <cellStyle name="Nota 3 2 6 2 2 3" xfId="23654"/>
    <cellStyle name="Nota 3 2 6 2 2 4" xfId="30498"/>
    <cellStyle name="Nota 3 2 6 2 2 5" xfId="34448"/>
    <cellStyle name="Nota 3 2 6 2 2 6" xfId="38000"/>
    <cellStyle name="Nota 3 2 6 2 2 7" xfId="39958"/>
    <cellStyle name="Nota 3 2 6 2 2 8" xfId="41592"/>
    <cellStyle name="Nota 3 2 6 2 3" xfId="11683"/>
    <cellStyle name="Nota 3 2 6 2 4" xfId="18686"/>
    <cellStyle name="Nota 3 2 6 2 5" xfId="10240"/>
    <cellStyle name="Nota 3 2 6 2 6" xfId="26234"/>
    <cellStyle name="Nota 3 2 6 2 7" xfId="19499"/>
    <cellStyle name="Nota 3 2 6 2 8" xfId="34044"/>
    <cellStyle name="Nota 3 2 6 2 9" xfId="37606"/>
    <cellStyle name="Nota 3 2 6 3" xfId="3689"/>
    <cellStyle name="Nota 3 2 6 3 2" xfId="7521"/>
    <cellStyle name="Nota 3 2 6 3 2 2" xfId="16674"/>
    <cellStyle name="Nota 3 2 6 3 2 3" xfId="23655"/>
    <cellStyle name="Nota 3 2 6 3 2 4" xfId="30499"/>
    <cellStyle name="Nota 3 2 6 3 2 5" xfId="34449"/>
    <cellStyle name="Nota 3 2 6 3 2 6" xfId="38001"/>
    <cellStyle name="Nota 3 2 6 3 2 7" xfId="39959"/>
    <cellStyle name="Nota 3 2 6 3 2 8" xfId="41593"/>
    <cellStyle name="Nota 3 2 6 3 3" xfId="12843"/>
    <cellStyle name="Nota 3 2 6 3 4" xfId="19842"/>
    <cellStyle name="Nota 3 2 6 3 5" xfId="27984"/>
    <cellStyle name="Nota 3 2 6 3 6" xfId="29182"/>
    <cellStyle name="Nota 3 2 6 3 7" xfId="29547"/>
    <cellStyle name="Nota 3 2 6 3 8" xfId="33569"/>
    <cellStyle name="Nota 3 2 6 3 9" xfId="37237"/>
    <cellStyle name="Nota 3 2 6 4" xfId="4201"/>
    <cellStyle name="Nota 3 2 6 4 2" xfId="7522"/>
    <cellStyle name="Nota 3 2 6 4 2 2" xfId="16675"/>
    <cellStyle name="Nota 3 2 6 4 2 3" xfId="23656"/>
    <cellStyle name="Nota 3 2 6 4 2 4" xfId="30500"/>
    <cellStyle name="Nota 3 2 6 4 2 5" xfId="34450"/>
    <cellStyle name="Nota 3 2 6 4 2 6" xfId="38002"/>
    <cellStyle name="Nota 3 2 6 4 2 7" xfId="39960"/>
    <cellStyle name="Nota 3 2 6 4 2 8" xfId="41594"/>
    <cellStyle name="Nota 3 2 6 4 3" xfId="13355"/>
    <cellStyle name="Nota 3 2 6 4 4" xfId="20353"/>
    <cellStyle name="Nota 3 2 6 4 5" xfId="27731"/>
    <cellStyle name="Nota 3 2 6 4 6" xfId="18145"/>
    <cellStyle name="Nota 3 2 6 4 7" xfId="27268"/>
    <cellStyle name="Nota 3 2 6 4 8" xfId="29039"/>
    <cellStyle name="Nota 3 2 6 4 9" xfId="31029"/>
    <cellStyle name="Nota 3 2 6 5" xfId="3117"/>
    <cellStyle name="Nota 3 2 6 5 2" xfId="7523"/>
    <cellStyle name="Nota 3 2 6 5 2 2" xfId="16676"/>
    <cellStyle name="Nota 3 2 6 5 2 3" xfId="23657"/>
    <cellStyle name="Nota 3 2 6 5 2 4" xfId="30501"/>
    <cellStyle name="Nota 3 2 6 5 2 5" xfId="34451"/>
    <cellStyle name="Nota 3 2 6 5 2 6" xfId="38003"/>
    <cellStyle name="Nota 3 2 6 5 2 7" xfId="39961"/>
    <cellStyle name="Nota 3 2 6 5 2 8" xfId="41595"/>
    <cellStyle name="Nota 3 2 6 5 3" xfId="12271"/>
    <cellStyle name="Nota 3 2 6 5 4" xfId="19274"/>
    <cellStyle name="Nota 3 2 6 5 5" xfId="24712"/>
    <cellStyle name="Nota 3 2 6 5 6" xfId="26428"/>
    <cellStyle name="Nota 3 2 6 5 7" xfId="25649"/>
    <cellStyle name="Nota 3 2 6 5 8" xfId="33758"/>
    <cellStyle name="Nota 3 2 6 5 9" xfId="37320"/>
    <cellStyle name="Nota 3 2 6 6" xfId="4308"/>
    <cellStyle name="Nota 3 2 6 6 2" xfId="7524"/>
    <cellStyle name="Nota 3 2 6 6 2 2" xfId="16677"/>
    <cellStyle name="Nota 3 2 6 6 2 3" xfId="23658"/>
    <cellStyle name="Nota 3 2 6 6 2 4" xfId="30502"/>
    <cellStyle name="Nota 3 2 6 6 2 5" xfId="34452"/>
    <cellStyle name="Nota 3 2 6 6 2 6" xfId="38004"/>
    <cellStyle name="Nota 3 2 6 6 2 7" xfId="39962"/>
    <cellStyle name="Nota 3 2 6 6 2 8" xfId="41596"/>
    <cellStyle name="Nota 3 2 6 6 3" xfId="13462"/>
    <cellStyle name="Nota 3 2 6 6 4" xfId="20460"/>
    <cellStyle name="Nota 3 2 6 6 5" xfId="27678"/>
    <cellStyle name="Nota 3 2 6 6 6" xfId="9458"/>
    <cellStyle name="Nota 3 2 6 6 7" xfId="25594"/>
    <cellStyle name="Nota 3 2 6 6 8" xfId="31167"/>
    <cellStyle name="Nota 3 2 6 6 9" xfId="25761"/>
    <cellStyle name="Nota 3 2 6 7" xfId="7519"/>
    <cellStyle name="Nota 3 2 6 7 2" xfId="16672"/>
    <cellStyle name="Nota 3 2 6 7 3" xfId="23653"/>
    <cellStyle name="Nota 3 2 6 7 4" xfId="30497"/>
    <cellStyle name="Nota 3 2 6 7 5" xfId="34447"/>
    <cellStyle name="Nota 3 2 6 7 6" xfId="37999"/>
    <cellStyle name="Nota 3 2 6 7 7" xfId="39957"/>
    <cellStyle name="Nota 3 2 6 7 8" xfId="41591"/>
    <cellStyle name="Nota 3 2 6 8" xfId="10912"/>
    <cellStyle name="Nota 3 2 6 9" xfId="9628"/>
    <cellStyle name="Nota 3 2 7" xfId="1643"/>
    <cellStyle name="Nota 3 2 7 10" xfId="29403"/>
    <cellStyle name="Nota 3 2 7 11" xfId="9546"/>
    <cellStyle name="Nota 3 2 7 12" xfId="31364"/>
    <cellStyle name="Nota 3 2 7 13" xfId="35124"/>
    <cellStyle name="Nota 3 2 7 2" xfId="3520"/>
    <cellStyle name="Nota 3 2 7 2 2" xfId="7526"/>
    <cellStyle name="Nota 3 2 7 2 2 2" xfId="16679"/>
    <cellStyle name="Nota 3 2 7 2 2 3" xfId="23660"/>
    <cellStyle name="Nota 3 2 7 2 2 4" xfId="30504"/>
    <cellStyle name="Nota 3 2 7 2 2 5" xfId="34454"/>
    <cellStyle name="Nota 3 2 7 2 2 6" xfId="38006"/>
    <cellStyle name="Nota 3 2 7 2 2 7" xfId="39964"/>
    <cellStyle name="Nota 3 2 7 2 2 8" xfId="41598"/>
    <cellStyle name="Nota 3 2 7 2 3" xfId="12674"/>
    <cellStyle name="Nota 3 2 7 2 4" xfId="19675"/>
    <cellStyle name="Nota 3 2 7 2 5" xfId="28069"/>
    <cellStyle name="Nota 3 2 7 2 6" xfId="17936"/>
    <cellStyle name="Nota 3 2 7 2 7" xfId="29615"/>
    <cellStyle name="Nota 3 2 7 2 8" xfId="33602"/>
    <cellStyle name="Nota 3 2 7 2 9" xfId="37264"/>
    <cellStyle name="Nota 3 2 7 3" xfId="4116"/>
    <cellStyle name="Nota 3 2 7 3 2" xfId="7527"/>
    <cellStyle name="Nota 3 2 7 3 2 2" xfId="16680"/>
    <cellStyle name="Nota 3 2 7 3 2 3" xfId="23661"/>
    <cellStyle name="Nota 3 2 7 3 2 4" xfId="30505"/>
    <cellStyle name="Nota 3 2 7 3 2 5" xfId="34455"/>
    <cellStyle name="Nota 3 2 7 3 2 6" xfId="38007"/>
    <cellStyle name="Nota 3 2 7 3 2 7" xfId="39965"/>
    <cellStyle name="Nota 3 2 7 3 2 8" xfId="41599"/>
    <cellStyle name="Nota 3 2 7 3 3" xfId="13270"/>
    <cellStyle name="Nota 3 2 7 3 4" xfId="20268"/>
    <cellStyle name="Nota 3 2 7 3 5" xfId="15456"/>
    <cellStyle name="Nota 3 2 7 3 6" xfId="29208"/>
    <cellStyle name="Nota 3 2 7 3 7" xfId="10250"/>
    <cellStyle name="Nota 3 2 7 3 8" xfId="30936"/>
    <cellStyle name="Nota 3 2 7 3 9" xfId="31390"/>
    <cellStyle name="Nota 3 2 7 4" xfId="2977"/>
    <cellStyle name="Nota 3 2 7 4 2" xfId="7528"/>
    <cellStyle name="Nota 3 2 7 4 2 2" xfId="16681"/>
    <cellStyle name="Nota 3 2 7 4 2 3" xfId="23662"/>
    <cellStyle name="Nota 3 2 7 4 2 4" xfId="30506"/>
    <cellStyle name="Nota 3 2 7 4 2 5" xfId="34456"/>
    <cellStyle name="Nota 3 2 7 4 2 6" xfId="38008"/>
    <cellStyle name="Nota 3 2 7 4 2 7" xfId="39966"/>
    <cellStyle name="Nota 3 2 7 4 2 8" xfId="41600"/>
    <cellStyle name="Nota 3 2 7 4 3" xfId="12131"/>
    <cellStyle name="Nota 3 2 7 4 4" xfId="19134"/>
    <cellStyle name="Nota 3 2 7 4 5" xfId="21205"/>
    <cellStyle name="Nota 3 2 7 4 6" xfId="24548"/>
    <cellStyle name="Nota 3 2 7 4 7" xfId="29846"/>
    <cellStyle name="Nota 3 2 7 4 8" xfId="33822"/>
    <cellStyle name="Nota 3 2 7 4 9" xfId="37384"/>
    <cellStyle name="Nota 3 2 7 5" xfId="2910"/>
    <cellStyle name="Nota 3 2 7 5 2" xfId="7529"/>
    <cellStyle name="Nota 3 2 7 5 2 2" xfId="16682"/>
    <cellStyle name="Nota 3 2 7 5 2 3" xfId="23663"/>
    <cellStyle name="Nota 3 2 7 5 2 4" xfId="30507"/>
    <cellStyle name="Nota 3 2 7 5 2 5" xfId="34457"/>
    <cellStyle name="Nota 3 2 7 5 2 6" xfId="38009"/>
    <cellStyle name="Nota 3 2 7 5 2 7" xfId="39967"/>
    <cellStyle name="Nota 3 2 7 5 2 8" xfId="41601"/>
    <cellStyle name="Nota 3 2 7 5 3" xfId="12064"/>
    <cellStyle name="Nota 3 2 7 5 4" xfId="19067"/>
    <cellStyle name="Nota 3 2 7 5 5" xfId="28334"/>
    <cellStyle name="Nota 3 2 7 5 6" xfId="19416"/>
    <cellStyle name="Nota 3 2 7 5 7" xfId="25215"/>
    <cellStyle name="Nota 3 2 7 5 8" xfId="31550"/>
    <cellStyle name="Nota 3 2 7 5 9" xfId="35260"/>
    <cellStyle name="Nota 3 2 7 6" xfId="7525"/>
    <cellStyle name="Nota 3 2 7 6 2" xfId="16678"/>
    <cellStyle name="Nota 3 2 7 6 3" xfId="23659"/>
    <cellStyle name="Nota 3 2 7 6 4" xfId="30503"/>
    <cellStyle name="Nota 3 2 7 6 5" xfId="34453"/>
    <cellStyle name="Nota 3 2 7 6 6" xfId="38005"/>
    <cellStyle name="Nota 3 2 7 6 7" xfId="39963"/>
    <cellStyle name="Nota 3 2 7 6 8" xfId="41597"/>
    <cellStyle name="Nota 3 2 7 7" xfId="10797"/>
    <cellStyle name="Nota 3 2 7 8" xfId="9791"/>
    <cellStyle name="Nota 3 2 7 9" xfId="28679"/>
    <cellStyle name="Nota 3 2 8" xfId="2471"/>
    <cellStyle name="Nota 3 2 8 2" xfId="7530"/>
    <cellStyle name="Nota 3 2 8 2 2" xfId="16683"/>
    <cellStyle name="Nota 3 2 8 2 3" xfId="23664"/>
    <cellStyle name="Nota 3 2 8 2 4" xfId="30508"/>
    <cellStyle name="Nota 3 2 8 2 5" xfId="34458"/>
    <cellStyle name="Nota 3 2 8 2 6" xfId="38010"/>
    <cellStyle name="Nota 3 2 8 2 7" xfId="39968"/>
    <cellStyle name="Nota 3 2 8 2 8" xfId="41602"/>
    <cellStyle name="Nota 3 2 8 3" xfId="11625"/>
    <cellStyle name="Nota 3 2 8 4" xfId="18628"/>
    <cellStyle name="Nota 3 2 8 5" xfId="17700"/>
    <cellStyle name="Nota 3 2 8 6" xfId="26201"/>
    <cellStyle name="Nota 3 2 8 7" xfId="23332"/>
    <cellStyle name="Nota 3 2 8 8" xfId="24810"/>
    <cellStyle name="Nota 3 2 8 9" xfId="31613"/>
    <cellStyle name="Nota 3 2 9" xfId="3049"/>
    <cellStyle name="Nota 3 2 9 2" xfId="7531"/>
    <cellStyle name="Nota 3 2 9 2 2" xfId="16684"/>
    <cellStyle name="Nota 3 2 9 2 3" xfId="23665"/>
    <cellStyle name="Nota 3 2 9 2 4" xfId="30509"/>
    <cellStyle name="Nota 3 2 9 2 5" xfId="34459"/>
    <cellStyle name="Nota 3 2 9 2 6" xfId="38011"/>
    <cellStyle name="Nota 3 2 9 2 7" xfId="39969"/>
    <cellStyle name="Nota 3 2 9 2 8" xfId="41603"/>
    <cellStyle name="Nota 3 2 9 3" xfId="12203"/>
    <cellStyle name="Nota 3 2 9 4" xfId="19206"/>
    <cellStyle name="Nota 3 2 9 5" xfId="28291"/>
    <cellStyle name="Nota 3 2 9 6" xfId="17070"/>
    <cellStyle name="Nota 3 2 9 7" xfId="29810"/>
    <cellStyle name="Nota 3 2 9 8" xfId="33787"/>
    <cellStyle name="Nota 3 2 9 9" xfId="37349"/>
    <cellStyle name="Nota 3 20" xfId="31453"/>
    <cellStyle name="Nota 3 21" xfId="35163"/>
    <cellStyle name="Nota 3 22" xfId="38441"/>
    <cellStyle name="Nota 3 3" xfId="746"/>
    <cellStyle name="Nota 3 3 10" xfId="2851"/>
    <cellStyle name="Nota 3 3 10 2" xfId="7533"/>
    <cellStyle name="Nota 3 3 10 2 2" xfId="16686"/>
    <cellStyle name="Nota 3 3 10 2 3" xfId="23667"/>
    <cellStyle name="Nota 3 3 10 2 4" xfId="30511"/>
    <cellStyle name="Nota 3 3 10 2 5" xfId="34461"/>
    <cellStyle name="Nota 3 3 10 2 6" xfId="38013"/>
    <cellStyle name="Nota 3 3 10 2 7" xfId="39971"/>
    <cellStyle name="Nota 3 3 10 2 8" xfId="41605"/>
    <cellStyle name="Nota 3 3 10 3" xfId="12005"/>
    <cellStyle name="Nota 3 3 10 4" xfId="19008"/>
    <cellStyle name="Nota 3 3 10 5" xfId="23993"/>
    <cellStyle name="Nota 3 3 10 6" xfId="23137"/>
    <cellStyle name="Nota 3 3 10 7" xfId="29908"/>
    <cellStyle name="Nota 3 3 10 8" xfId="31104"/>
    <cellStyle name="Nota 3 3 10 9" xfId="23248"/>
    <cellStyle name="Nota 3 3 11" xfId="3180"/>
    <cellStyle name="Nota 3 3 11 2" xfId="7534"/>
    <cellStyle name="Nota 3 3 11 2 2" xfId="16687"/>
    <cellStyle name="Nota 3 3 11 2 3" xfId="23668"/>
    <cellStyle name="Nota 3 3 11 2 4" xfId="30512"/>
    <cellStyle name="Nota 3 3 11 2 5" xfId="34462"/>
    <cellStyle name="Nota 3 3 11 2 6" xfId="38014"/>
    <cellStyle name="Nota 3 3 11 2 7" xfId="39972"/>
    <cellStyle name="Nota 3 3 11 2 8" xfId="41606"/>
    <cellStyle name="Nota 3 3 11 3" xfId="12334"/>
    <cellStyle name="Nota 3 3 11 4" xfId="19337"/>
    <cellStyle name="Nota 3 3 11 5" xfId="28231"/>
    <cellStyle name="Nota 3 3 11 6" xfId="29148"/>
    <cellStyle name="Nota 3 3 11 7" xfId="29750"/>
    <cellStyle name="Nota 3 3 11 8" xfId="33727"/>
    <cellStyle name="Nota 3 3 11 9" xfId="37289"/>
    <cellStyle name="Nota 3 3 12" xfId="7532"/>
    <cellStyle name="Nota 3 3 12 2" xfId="16685"/>
    <cellStyle name="Nota 3 3 12 3" xfId="23666"/>
    <cellStyle name="Nota 3 3 12 4" xfId="30510"/>
    <cellStyle name="Nota 3 3 12 5" xfId="34460"/>
    <cellStyle name="Nota 3 3 12 6" xfId="38012"/>
    <cellStyle name="Nota 3 3 12 7" xfId="39970"/>
    <cellStyle name="Nota 3 3 12 8" xfId="41604"/>
    <cellStyle name="Nota 3 3 13" xfId="9903"/>
    <cellStyle name="Nota 3 3 14" xfId="17552"/>
    <cellStyle name="Nota 3 3 15" xfId="29116"/>
    <cellStyle name="Nota 3 3 16" xfId="25691"/>
    <cellStyle name="Nota 3 3 17" xfId="31450"/>
    <cellStyle name="Nota 3 3 18" xfId="35160"/>
    <cellStyle name="Nota 3 3 19" xfId="38438"/>
    <cellStyle name="Nota 3 3 2" xfId="2251"/>
    <cellStyle name="Nota 3 3 2 10" xfId="19451"/>
    <cellStyle name="Nota 3 3 2 11" xfId="18300"/>
    <cellStyle name="Nota 3 3 2 12" xfId="17894"/>
    <cellStyle name="Nota 3 3 2 13" xfId="24114"/>
    <cellStyle name="Nota 3 3 2 14" xfId="28727"/>
    <cellStyle name="Nota 3 3 2 2" xfId="2651"/>
    <cellStyle name="Nota 3 3 2 2 2" xfId="7536"/>
    <cellStyle name="Nota 3 3 2 2 2 2" xfId="16689"/>
    <cellStyle name="Nota 3 3 2 2 2 3" xfId="23670"/>
    <cellStyle name="Nota 3 3 2 2 2 4" xfId="30514"/>
    <cellStyle name="Nota 3 3 2 2 2 5" xfId="34464"/>
    <cellStyle name="Nota 3 3 2 2 2 6" xfId="38016"/>
    <cellStyle name="Nota 3 3 2 2 2 7" xfId="39974"/>
    <cellStyle name="Nota 3 3 2 2 2 8" xfId="41608"/>
    <cellStyle name="Nota 3 3 2 2 3" xfId="11805"/>
    <cellStyle name="Nota 3 3 2 2 4" xfId="18808"/>
    <cellStyle name="Nota 3 3 2 2 5" xfId="24615"/>
    <cellStyle name="Nota 3 3 2 2 6" xfId="17881"/>
    <cellStyle name="Nota 3 3 2 2 7" xfId="30007"/>
    <cellStyle name="Nota 3 3 2 2 8" xfId="25470"/>
    <cellStyle name="Nota 3 3 2 2 9" xfId="34977"/>
    <cellStyle name="Nota 3 3 2 3" xfId="3933"/>
    <cellStyle name="Nota 3 3 2 3 2" xfId="7537"/>
    <cellStyle name="Nota 3 3 2 3 2 2" xfId="16690"/>
    <cellStyle name="Nota 3 3 2 3 2 3" xfId="23671"/>
    <cellStyle name="Nota 3 3 2 3 2 4" xfId="30515"/>
    <cellStyle name="Nota 3 3 2 3 2 5" xfId="34465"/>
    <cellStyle name="Nota 3 3 2 3 2 6" xfId="38017"/>
    <cellStyle name="Nota 3 3 2 3 2 7" xfId="39975"/>
    <cellStyle name="Nota 3 3 2 3 2 8" xfId="41609"/>
    <cellStyle name="Nota 3 3 2 3 3" xfId="13087"/>
    <cellStyle name="Nota 3 3 2 3 4" xfId="20085"/>
    <cellStyle name="Nota 3 3 2 3 5" xfId="15545"/>
    <cellStyle name="Nota 3 3 2 3 6" xfId="10023"/>
    <cellStyle name="Nota 3 3 2 3 7" xfId="17574"/>
    <cellStyle name="Nota 3 3 2 3 8" xfId="33460"/>
    <cellStyle name="Nota 3 3 2 3 9" xfId="37134"/>
    <cellStyle name="Nota 3 3 2 4" xfId="4371"/>
    <cellStyle name="Nota 3 3 2 4 2" xfId="7538"/>
    <cellStyle name="Nota 3 3 2 4 2 2" xfId="16691"/>
    <cellStyle name="Nota 3 3 2 4 2 3" xfId="23672"/>
    <cellStyle name="Nota 3 3 2 4 2 4" xfId="30516"/>
    <cellStyle name="Nota 3 3 2 4 2 5" xfId="34466"/>
    <cellStyle name="Nota 3 3 2 4 2 6" xfId="38018"/>
    <cellStyle name="Nota 3 3 2 4 2 7" xfId="39976"/>
    <cellStyle name="Nota 3 3 2 4 2 8" xfId="41610"/>
    <cellStyle name="Nota 3 3 2 4 3" xfId="13525"/>
    <cellStyle name="Nota 3 3 2 4 4" xfId="20523"/>
    <cellStyle name="Nota 3 3 2 4 5" xfId="27650"/>
    <cellStyle name="Nota 3 3 2 4 6" xfId="9387"/>
    <cellStyle name="Nota 3 3 2 4 7" xfId="25520"/>
    <cellStyle name="Nota 3 3 2 4 8" xfId="35549"/>
    <cellStyle name="Nota 3 3 2 4 9" xfId="38471"/>
    <cellStyle name="Nota 3 3 2 5" xfId="4625"/>
    <cellStyle name="Nota 3 3 2 5 2" xfId="7539"/>
    <cellStyle name="Nota 3 3 2 5 2 2" xfId="16692"/>
    <cellStyle name="Nota 3 3 2 5 2 3" xfId="23673"/>
    <cellStyle name="Nota 3 3 2 5 2 4" xfId="30517"/>
    <cellStyle name="Nota 3 3 2 5 2 5" xfId="34467"/>
    <cellStyle name="Nota 3 3 2 5 2 6" xfId="38019"/>
    <cellStyle name="Nota 3 3 2 5 2 7" xfId="39977"/>
    <cellStyle name="Nota 3 3 2 5 2 8" xfId="41611"/>
    <cellStyle name="Nota 3 3 2 5 3" xfId="13779"/>
    <cellStyle name="Nota 3 3 2 5 4" xfId="20777"/>
    <cellStyle name="Nota 3 3 2 5 5" xfId="19527"/>
    <cellStyle name="Nota 3 3 2 5 6" xfId="15514"/>
    <cellStyle name="Nota 3 3 2 5 7" xfId="26826"/>
    <cellStyle name="Nota 3 3 2 5 8" xfId="29722"/>
    <cellStyle name="Nota 3 3 2 5 9" xfId="33700"/>
    <cellStyle name="Nota 3 3 2 6" xfId="4871"/>
    <cellStyle name="Nota 3 3 2 6 2" xfId="7540"/>
    <cellStyle name="Nota 3 3 2 6 2 2" xfId="16693"/>
    <cellStyle name="Nota 3 3 2 6 2 3" xfId="23674"/>
    <cellStyle name="Nota 3 3 2 6 2 4" xfId="30518"/>
    <cellStyle name="Nota 3 3 2 6 2 5" xfId="34468"/>
    <cellStyle name="Nota 3 3 2 6 2 6" xfId="38020"/>
    <cellStyle name="Nota 3 3 2 6 2 7" xfId="39978"/>
    <cellStyle name="Nota 3 3 2 6 2 8" xfId="41612"/>
    <cellStyle name="Nota 3 3 2 6 3" xfId="14025"/>
    <cellStyle name="Nota 3 3 2 6 4" xfId="21023"/>
    <cellStyle name="Nota 3 3 2 6 5" xfId="27403"/>
    <cellStyle name="Nota 3 3 2 6 6" xfId="28937"/>
    <cellStyle name="Nota 3 3 2 6 7" xfId="17027"/>
    <cellStyle name="Nota 3 3 2 6 8" xfId="35595"/>
    <cellStyle name="Nota 3 3 2 6 9" xfId="38506"/>
    <cellStyle name="Nota 3 3 2 7" xfId="7535"/>
    <cellStyle name="Nota 3 3 2 7 2" xfId="16688"/>
    <cellStyle name="Nota 3 3 2 7 3" xfId="23669"/>
    <cellStyle name="Nota 3 3 2 7 4" xfId="30513"/>
    <cellStyle name="Nota 3 3 2 7 5" xfId="34463"/>
    <cellStyle name="Nota 3 3 2 7 6" xfId="38015"/>
    <cellStyle name="Nota 3 3 2 7 7" xfId="39973"/>
    <cellStyle name="Nota 3 3 2 7 8" xfId="41607"/>
    <cellStyle name="Nota 3 3 2 8" xfId="11405"/>
    <cellStyle name="Nota 3 3 2 9" xfId="18408"/>
    <cellStyle name="Nota 3 3 3" xfId="2101"/>
    <cellStyle name="Nota 3 3 3 10" xfId="25151"/>
    <cellStyle name="Nota 3 3 3 11" xfId="18187"/>
    <cellStyle name="Nota 3 3 3 12" xfId="25692"/>
    <cellStyle name="Nota 3 3 3 13" xfId="31824"/>
    <cellStyle name="Nota 3 3 3 14" xfId="35484"/>
    <cellStyle name="Nota 3 3 3 2" xfId="2597"/>
    <cellStyle name="Nota 3 3 3 2 2" xfId="7542"/>
    <cellStyle name="Nota 3 3 3 2 2 2" xfId="16695"/>
    <cellStyle name="Nota 3 3 3 2 2 3" xfId="23676"/>
    <cellStyle name="Nota 3 3 3 2 2 4" xfId="30520"/>
    <cellStyle name="Nota 3 3 3 2 2 5" xfId="34470"/>
    <cellStyle name="Nota 3 3 3 2 2 6" xfId="38022"/>
    <cellStyle name="Nota 3 3 3 2 2 7" xfId="39980"/>
    <cellStyle name="Nota 3 3 3 2 2 8" xfId="41614"/>
    <cellStyle name="Nota 3 3 3 2 3" xfId="11751"/>
    <cellStyle name="Nota 3 3 3 2 4" xfId="18754"/>
    <cellStyle name="Nota 3 3 3 2 5" xfId="23163"/>
    <cellStyle name="Nota 3 3 3 2 6" xfId="26267"/>
    <cellStyle name="Nota 3 3 3 2 7" xfId="30034"/>
    <cellStyle name="Nota 3 3 3 2 8" xfId="34011"/>
    <cellStyle name="Nota 3 3 3 2 9" xfId="37573"/>
    <cellStyle name="Nota 3 3 3 3" xfId="3844"/>
    <cellStyle name="Nota 3 3 3 3 2" xfId="7543"/>
    <cellStyle name="Nota 3 3 3 3 2 2" xfId="16696"/>
    <cellStyle name="Nota 3 3 3 3 2 3" xfId="23677"/>
    <cellStyle name="Nota 3 3 3 3 2 4" xfId="30521"/>
    <cellStyle name="Nota 3 3 3 3 2 5" xfId="34471"/>
    <cellStyle name="Nota 3 3 3 3 2 6" xfId="38023"/>
    <cellStyle name="Nota 3 3 3 3 2 7" xfId="39981"/>
    <cellStyle name="Nota 3 3 3 3 2 8" xfId="41615"/>
    <cellStyle name="Nota 3 3 3 3 3" xfId="12998"/>
    <cellStyle name="Nota 3 3 3 3 4" xfId="19997"/>
    <cellStyle name="Nota 3 3 3 3 5" xfId="27908"/>
    <cellStyle name="Nota 3 3 3 3 6" xfId="26600"/>
    <cellStyle name="Nota 3 3 3 3 7" xfId="17603"/>
    <cellStyle name="Nota 3 3 3 3 8" xfId="33488"/>
    <cellStyle name="Nota 3 3 3 3 9" xfId="37156"/>
    <cellStyle name="Nota 3 3 3 4" xfId="4309"/>
    <cellStyle name="Nota 3 3 3 4 2" xfId="7544"/>
    <cellStyle name="Nota 3 3 3 4 2 2" xfId="16697"/>
    <cellStyle name="Nota 3 3 3 4 2 3" xfId="23678"/>
    <cellStyle name="Nota 3 3 3 4 2 4" xfId="30522"/>
    <cellStyle name="Nota 3 3 3 4 2 5" xfId="34472"/>
    <cellStyle name="Nota 3 3 3 4 2 6" xfId="38024"/>
    <cellStyle name="Nota 3 3 3 4 2 7" xfId="39982"/>
    <cellStyle name="Nota 3 3 3 4 2 8" xfId="41616"/>
    <cellStyle name="Nota 3 3 3 4 3" xfId="13463"/>
    <cellStyle name="Nota 3 3 3 4 4" xfId="20461"/>
    <cellStyle name="Nota 3 3 3 4 5" xfId="15522"/>
    <cellStyle name="Nota 3 3 3 4 6" xfId="26683"/>
    <cellStyle name="Nota 3 3 3 4 7" xfId="22891"/>
    <cellStyle name="Nota 3 3 3 4 8" xfId="33340"/>
    <cellStyle name="Nota 3 3 3 4 9" xfId="37015"/>
    <cellStyle name="Nota 3 3 3 5" xfId="4579"/>
    <cellStyle name="Nota 3 3 3 5 2" xfId="7545"/>
    <cellStyle name="Nota 3 3 3 5 2 2" xfId="16698"/>
    <cellStyle name="Nota 3 3 3 5 2 3" xfId="23679"/>
    <cellStyle name="Nota 3 3 3 5 2 4" xfId="30523"/>
    <cellStyle name="Nota 3 3 3 5 2 5" xfId="34473"/>
    <cellStyle name="Nota 3 3 3 5 2 6" xfId="38025"/>
    <cellStyle name="Nota 3 3 3 5 2 7" xfId="39983"/>
    <cellStyle name="Nota 3 3 3 5 2 8" xfId="41617"/>
    <cellStyle name="Nota 3 3 3 5 3" xfId="13733"/>
    <cellStyle name="Nota 3 3 3 5 4" xfId="20731"/>
    <cellStyle name="Nota 3 3 3 5 5" xfId="24023"/>
    <cellStyle name="Nota 3 3 3 5 6" xfId="18044"/>
    <cellStyle name="Nota 3 3 3 5 7" xfId="24182"/>
    <cellStyle name="Nota 3 3 3 5 8" xfId="32226"/>
    <cellStyle name="Nota 3 3 3 5 9" xfId="35901"/>
    <cellStyle name="Nota 3 3 3 6" xfId="4829"/>
    <cellStyle name="Nota 3 3 3 6 2" xfId="7546"/>
    <cellStyle name="Nota 3 3 3 6 2 2" xfId="16699"/>
    <cellStyle name="Nota 3 3 3 6 2 3" xfId="23680"/>
    <cellStyle name="Nota 3 3 3 6 2 4" xfId="30524"/>
    <cellStyle name="Nota 3 3 3 6 2 5" xfId="34474"/>
    <cellStyle name="Nota 3 3 3 6 2 6" xfId="38026"/>
    <cellStyle name="Nota 3 3 3 6 2 7" xfId="39984"/>
    <cellStyle name="Nota 3 3 3 6 2 8" xfId="41618"/>
    <cellStyle name="Nota 3 3 3 6 3" xfId="13983"/>
    <cellStyle name="Nota 3 3 3 6 4" xfId="20981"/>
    <cellStyle name="Nota 3 3 3 6 5" xfId="27423"/>
    <cellStyle name="Nota 3 3 3 6 6" xfId="24339"/>
    <cellStyle name="Nota 3 3 3 6 7" xfId="25185"/>
    <cellStyle name="Nota 3 3 3 6 8" xfId="32110"/>
    <cellStyle name="Nota 3 3 3 6 9" xfId="35785"/>
    <cellStyle name="Nota 3 3 3 7" xfId="7541"/>
    <cellStyle name="Nota 3 3 3 7 2" xfId="16694"/>
    <cellStyle name="Nota 3 3 3 7 3" xfId="23675"/>
    <cellStyle name="Nota 3 3 3 7 4" xfId="30519"/>
    <cellStyle name="Nota 3 3 3 7 5" xfId="34469"/>
    <cellStyle name="Nota 3 3 3 7 6" xfId="38021"/>
    <cellStyle name="Nota 3 3 3 7 7" xfId="39979"/>
    <cellStyle name="Nota 3 3 3 7 8" xfId="41613"/>
    <cellStyle name="Nota 3 3 3 8" xfId="11255"/>
    <cellStyle name="Nota 3 3 3 9" xfId="9436"/>
    <cellStyle name="Nota 3 3 4" xfId="2237"/>
    <cellStyle name="Nota 3 3 4 10" xfId="23227"/>
    <cellStyle name="Nota 3 3 4 11" xfId="19794"/>
    <cellStyle name="Nota 3 3 4 12" xfId="30208"/>
    <cellStyle name="Nota 3 3 4 13" xfId="34183"/>
    <cellStyle name="Nota 3 3 4 14" xfId="37745"/>
    <cellStyle name="Nota 3 3 4 2" xfId="2637"/>
    <cellStyle name="Nota 3 3 4 2 2" xfId="7548"/>
    <cellStyle name="Nota 3 3 4 2 2 2" xfId="16701"/>
    <cellStyle name="Nota 3 3 4 2 2 3" xfId="23682"/>
    <cellStyle name="Nota 3 3 4 2 2 4" xfId="30526"/>
    <cellStyle name="Nota 3 3 4 2 2 5" xfId="34476"/>
    <cellStyle name="Nota 3 3 4 2 2 6" xfId="38028"/>
    <cellStyle name="Nota 3 3 4 2 2 7" xfId="39986"/>
    <cellStyle name="Nota 3 3 4 2 2 8" xfId="41620"/>
    <cellStyle name="Nota 3 3 4 2 3" xfId="11791"/>
    <cellStyle name="Nota 3 3 4 2 4" xfId="18794"/>
    <cellStyle name="Nota 3 3 4 2 5" xfId="17923"/>
    <cellStyle name="Nota 3 3 4 2 6" xfId="25057"/>
    <cellStyle name="Nota 3 3 4 2 7" xfId="21281"/>
    <cellStyle name="Nota 3 3 4 2 8" xfId="25900"/>
    <cellStyle name="Nota 3 3 4 2 9" xfId="19585"/>
    <cellStyle name="Nota 3 3 4 3" xfId="3919"/>
    <cellStyle name="Nota 3 3 4 3 2" xfId="7549"/>
    <cellStyle name="Nota 3 3 4 3 2 2" xfId="16702"/>
    <cellStyle name="Nota 3 3 4 3 2 3" xfId="23683"/>
    <cellStyle name="Nota 3 3 4 3 2 4" xfId="30527"/>
    <cellStyle name="Nota 3 3 4 3 2 5" xfId="34477"/>
    <cellStyle name="Nota 3 3 4 3 2 6" xfId="38029"/>
    <cellStyle name="Nota 3 3 4 3 2 7" xfId="39987"/>
    <cellStyle name="Nota 3 3 4 3 2 8" xfId="41621"/>
    <cellStyle name="Nota 3 3 4 3 3" xfId="13073"/>
    <cellStyle name="Nota 3 3 4 3 4" xfId="20071"/>
    <cellStyle name="Nota 3 3 4 3 5" xfId="22466"/>
    <cellStyle name="Nota 3 3 4 3 6" xfId="22725"/>
    <cellStyle name="Nota 3 3 4 3 7" xfId="18078"/>
    <cellStyle name="Nota 3 3 4 3 8" xfId="33467"/>
    <cellStyle name="Nota 3 3 4 3 9" xfId="37140"/>
    <cellStyle name="Nota 3 3 4 4" xfId="4357"/>
    <cellStyle name="Nota 3 3 4 4 2" xfId="7550"/>
    <cellStyle name="Nota 3 3 4 4 2 2" xfId="16703"/>
    <cellStyle name="Nota 3 3 4 4 2 3" xfId="23684"/>
    <cellStyle name="Nota 3 3 4 4 2 4" xfId="30528"/>
    <cellStyle name="Nota 3 3 4 4 2 5" xfId="34478"/>
    <cellStyle name="Nota 3 3 4 4 2 6" xfId="38030"/>
    <cellStyle name="Nota 3 3 4 4 2 7" xfId="39988"/>
    <cellStyle name="Nota 3 3 4 4 2 8" xfId="41622"/>
    <cellStyle name="Nota 3 3 4 4 3" xfId="13511"/>
    <cellStyle name="Nota 3 3 4 4 4" xfId="20509"/>
    <cellStyle name="Nota 3 3 4 4 5" xfId="17738"/>
    <cellStyle name="Nota 3 3 4 4 6" xfId="26693"/>
    <cellStyle name="Nota 3 3 4 4 7" xfId="29351"/>
    <cellStyle name="Nota 3 3 4 4 8" xfId="9955"/>
    <cellStyle name="Nota 3 3 4 4 9" xfId="29582"/>
    <cellStyle name="Nota 3 3 4 5" xfId="4611"/>
    <cellStyle name="Nota 3 3 4 5 2" xfId="7551"/>
    <cellStyle name="Nota 3 3 4 5 2 2" xfId="16704"/>
    <cellStyle name="Nota 3 3 4 5 2 3" xfId="23685"/>
    <cellStyle name="Nota 3 3 4 5 2 4" xfId="30529"/>
    <cellStyle name="Nota 3 3 4 5 2 5" xfId="34479"/>
    <cellStyle name="Nota 3 3 4 5 2 6" xfId="38031"/>
    <cellStyle name="Nota 3 3 4 5 2 7" xfId="39989"/>
    <cellStyle name="Nota 3 3 4 5 2 8" xfId="41623"/>
    <cellStyle name="Nota 3 3 4 5 3" xfId="13765"/>
    <cellStyle name="Nota 3 3 4 5 4" xfId="20763"/>
    <cellStyle name="Nota 3 3 4 5 5" xfId="27531"/>
    <cellStyle name="Nota 3 3 4 5 6" xfId="29252"/>
    <cellStyle name="Nota 3 3 4 5 7" xfId="25564"/>
    <cellStyle name="Nota 3 3 4 5 8" xfId="31772"/>
    <cellStyle name="Nota 3 3 4 5 9" xfId="35452"/>
    <cellStyle name="Nota 3 3 4 6" xfId="4857"/>
    <cellStyle name="Nota 3 3 4 6 2" xfId="7552"/>
    <cellStyle name="Nota 3 3 4 6 2 2" xfId="16705"/>
    <cellStyle name="Nota 3 3 4 6 2 3" xfId="23686"/>
    <cellStyle name="Nota 3 3 4 6 2 4" xfId="30530"/>
    <cellStyle name="Nota 3 3 4 6 2 5" xfId="34480"/>
    <cellStyle name="Nota 3 3 4 6 2 6" xfId="38032"/>
    <cellStyle name="Nota 3 3 4 6 2 7" xfId="39990"/>
    <cellStyle name="Nota 3 3 4 6 2 8" xfId="41624"/>
    <cellStyle name="Nota 3 3 4 6 3" xfId="14011"/>
    <cellStyle name="Nota 3 3 4 6 4" xfId="21009"/>
    <cellStyle name="Nota 3 3 4 6 5" xfId="24803"/>
    <cellStyle name="Nota 3 3 4 6 6" xfId="29278"/>
    <cellStyle name="Nota 3 3 4 6 7" xfId="17298"/>
    <cellStyle name="Nota 3 3 4 6 8" xfId="35581"/>
    <cellStyle name="Nota 3 3 4 6 9" xfId="38492"/>
    <cellStyle name="Nota 3 3 4 7" xfId="7547"/>
    <cellStyle name="Nota 3 3 4 7 2" xfId="16700"/>
    <cellStyle name="Nota 3 3 4 7 3" xfId="23681"/>
    <cellStyle name="Nota 3 3 4 7 4" xfId="30525"/>
    <cellStyle name="Nota 3 3 4 7 5" xfId="34475"/>
    <cellStyle name="Nota 3 3 4 7 6" xfId="38027"/>
    <cellStyle name="Nota 3 3 4 7 7" xfId="39985"/>
    <cellStyle name="Nota 3 3 4 7 8" xfId="41619"/>
    <cellStyle name="Nota 3 3 4 8" xfId="11391"/>
    <cellStyle name="Nota 3 3 4 9" xfId="18394"/>
    <cellStyle name="Nota 3 3 5" xfId="1759"/>
    <cellStyle name="Nota 3 3 5 10" xfId="17445"/>
    <cellStyle name="Nota 3 3 5 11" xfId="19488"/>
    <cellStyle name="Nota 3 3 5 12" xfId="19559"/>
    <cellStyle name="Nota 3 3 5 13" xfId="34878"/>
    <cellStyle name="Nota 3 3 5 14" xfId="38362"/>
    <cellStyle name="Nota 3 3 5 2" xfId="2530"/>
    <cellStyle name="Nota 3 3 5 2 2" xfId="7554"/>
    <cellStyle name="Nota 3 3 5 2 2 2" xfId="16707"/>
    <cellStyle name="Nota 3 3 5 2 2 3" xfId="23688"/>
    <cellStyle name="Nota 3 3 5 2 2 4" xfId="30532"/>
    <cellStyle name="Nota 3 3 5 2 2 5" xfId="34482"/>
    <cellStyle name="Nota 3 3 5 2 2 6" xfId="38034"/>
    <cellStyle name="Nota 3 3 5 2 2 7" xfId="39992"/>
    <cellStyle name="Nota 3 3 5 2 2 8" xfId="41626"/>
    <cellStyle name="Nota 3 3 5 2 3" xfId="11684"/>
    <cellStyle name="Nota 3 3 5 2 4" xfId="18687"/>
    <cellStyle name="Nota 3 3 5 2 5" xfId="19604"/>
    <cellStyle name="Nota 3 3 5 2 6" xfId="25374"/>
    <cellStyle name="Nota 3 3 5 2 7" xfId="25663"/>
    <cellStyle name="Nota 3 3 5 2 8" xfId="9559"/>
    <cellStyle name="Nota 3 3 5 2 9" xfId="34809"/>
    <cellStyle name="Nota 3 3 5 3" xfId="3690"/>
    <cellStyle name="Nota 3 3 5 3 2" xfId="7555"/>
    <cellStyle name="Nota 3 3 5 3 2 2" xfId="16708"/>
    <cellStyle name="Nota 3 3 5 3 2 3" xfId="23689"/>
    <cellStyle name="Nota 3 3 5 3 2 4" xfId="30533"/>
    <cellStyle name="Nota 3 3 5 3 2 5" xfId="34483"/>
    <cellStyle name="Nota 3 3 5 3 2 6" xfId="38035"/>
    <cellStyle name="Nota 3 3 5 3 2 7" xfId="39993"/>
    <cellStyle name="Nota 3 3 5 3 2 8" xfId="41627"/>
    <cellStyle name="Nota 3 3 5 3 3" xfId="12844"/>
    <cellStyle name="Nota 3 3 5 3 4" xfId="19843"/>
    <cellStyle name="Nota 3 3 5 3 5" xfId="22431"/>
    <cellStyle name="Nota 3 3 5 3 6" xfId="18351"/>
    <cellStyle name="Nota 3 3 5 3 7" xfId="25890"/>
    <cellStyle name="Nota 3 3 5 3 8" xfId="30915"/>
    <cellStyle name="Nota 3 3 5 3 9" xfId="30852"/>
    <cellStyle name="Nota 3 3 5 4" xfId="4202"/>
    <cellStyle name="Nota 3 3 5 4 2" xfId="7556"/>
    <cellStyle name="Nota 3 3 5 4 2 2" xfId="16709"/>
    <cellStyle name="Nota 3 3 5 4 2 3" xfId="23690"/>
    <cellStyle name="Nota 3 3 5 4 2 4" xfId="30534"/>
    <cellStyle name="Nota 3 3 5 4 2 5" xfId="34484"/>
    <cellStyle name="Nota 3 3 5 4 2 6" xfId="38036"/>
    <cellStyle name="Nota 3 3 5 4 2 7" xfId="39994"/>
    <cellStyle name="Nota 3 3 5 4 2 8" xfId="41628"/>
    <cellStyle name="Nota 3 3 5 4 3" xfId="13356"/>
    <cellStyle name="Nota 3 3 5 4 4" xfId="20354"/>
    <cellStyle name="Nota 3 3 5 4 5" xfId="17602"/>
    <cellStyle name="Nota 3 3 5 4 6" xfId="18294"/>
    <cellStyle name="Nota 3 3 5 4 7" xfId="18061"/>
    <cellStyle name="Nota 3 3 5 4 8" xfId="33353"/>
    <cellStyle name="Nota 3 3 5 4 9" xfId="37028"/>
    <cellStyle name="Nota 3 3 5 5" xfId="2869"/>
    <cellStyle name="Nota 3 3 5 5 2" xfId="7557"/>
    <cellStyle name="Nota 3 3 5 5 2 2" xfId="16710"/>
    <cellStyle name="Nota 3 3 5 5 2 3" xfId="23691"/>
    <cellStyle name="Nota 3 3 5 5 2 4" xfId="30535"/>
    <cellStyle name="Nota 3 3 5 5 2 5" xfId="34485"/>
    <cellStyle name="Nota 3 3 5 5 2 6" xfId="38037"/>
    <cellStyle name="Nota 3 3 5 5 2 7" xfId="39995"/>
    <cellStyle name="Nota 3 3 5 5 2 8" xfId="41629"/>
    <cellStyle name="Nota 3 3 5 5 3" xfId="12023"/>
    <cellStyle name="Nota 3 3 5 5 4" xfId="19026"/>
    <cellStyle name="Nota 3 3 5 5 5" xfId="24656"/>
    <cellStyle name="Nota 3 3 5 5 6" xfId="29127"/>
    <cellStyle name="Nota 3 3 5 5 7" xfId="29899"/>
    <cellStyle name="Nota 3 3 5 5 8" xfId="33876"/>
    <cellStyle name="Nota 3 3 5 5 9" xfId="37438"/>
    <cellStyle name="Nota 3 3 5 6" xfId="2849"/>
    <cellStyle name="Nota 3 3 5 6 2" xfId="7558"/>
    <cellStyle name="Nota 3 3 5 6 2 2" xfId="16711"/>
    <cellStyle name="Nota 3 3 5 6 2 3" xfId="23692"/>
    <cellStyle name="Nota 3 3 5 6 2 4" xfId="30536"/>
    <cellStyle name="Nota 3 3 5 6 2 5" xfId="34486"/>
    <cellStyle name="Nota 3 3 5 6 2 6" xfId="38038"/>
    <cellStyle name="Nota 3 3 5 6 2 7" xfId="39996"/>
    <cellStyle name="Nota 3 3 5 6 2 8" xfId="41630"/>
    <cellStyle name="Nota 3 3 5 6 3" xfId="12003"/>
    <cellStyle name="Nota 3 3 5 6 4" xfId="19006"/>
    <cellStyle name="Nota 3 3 5 6 5" xfId="17750"/>
    <cellStyle name="Nota 3 3 5 6 6" xfId="17576"/>
    <cellStyle name="Nota 3 3 5 6 7" xfId="29909"/>
    <cellStyle name="Nota 3 3 5 6 8" xfId="33870"/>
    <cellStyle name="Nota 3 3 5 6 9" xfId="37432"/>
    <cellStyle name="Nota 3 3 5 7" xfId="7553"/>
    <cellStyle name="Nota 3 3 5 7 2" xfId="16706"/>
    <cellStyle name="Nota 3 3 5 7 3" xfId="23687"/>
    <cellStyle name="Nota 3 3 5 7 4" xfId="30531"/>
    <cellStyle name="Nota 3 3 5 7 5" xfId="34481"/>
    <cellStyle name="Nota 3 3 5 7 6" xfId="38033"/>
    <cellStyle name="Nota 3 3 5 7 7" xfId="39991"/>
    <cellStyle name="Nota 3 3 5 7 8" xfId="41625"/>
    <cellStyle name="Nota 3 3 5 8" xfId="10913"/>
    <cellStyle name="Nota 3 3 5 9" xfId="9244"/>
    <cellStyle name="Nota 3 3 6" xfId="1645"/>
    <cellStyle name="Nota 3 3 6 10" xfId="28902"/>
    <cellStyle name="Nota 3 3 6 11" xfId="31000"/>
    <cellStyle name="Nota 3 3 6 12" xfId="34921"/>
    <cellStyle name="Nota 3 3 6 13" xfId="38384"/>
    <cellStyle name="Nota 3 3 6 2" xfId="3522"/>
    <cellStyle name="Nota 3 3 6 2 2" xfId="7560"/>
    <cellStyle name="Nota 3 3 6 2 2 2" xfId="16713"/>
    <cellStyle name="Nota 3 3 6 2 2 3" xfId="23694"/>
    <cellStyle name="Nota 3 3 6 2 2 4" xfId="30538"/>
    <cellStyle name="Nota 3 3 6 2 2 5" xfId="34488"/>
    <cellStyle name="Nota 3 3 6 2 2 6" xfId="38040"/>
    <cellStyle name="Nota 3 3 6 2 2 7" xfId="39998"/>
    <cellStyle name="Nota 3 3 6 2 2 8" xfId="41632"/>
    <cellStyle name="Nota 3 3 6 2 3" xfId="12676"/>
    <cellStyle name="Nota 3 3 6 2 4" xfId="19677"/>
    <cellStyle name="Nota 3 3 6 2 5" xfId="9300"/>
    <cellStyle name="Nota 3 3 6 2 6" xfId="25427"/>
    <cellStyle name="Nota 3 3 6 2 7" xfId="29614"/>
    <cellStyle name="Nota 3 3 6 2 8" xfId="33601"/>
    <cellStyle name="Nota 3 3 6 2 9" xfId="37263"/>
    <cellStyle name="Nota 3 3 6 3" xfId="4118"/>
    <cellStyle name="Nota 3 3 6 3 2" xfId="7561"/>
    <cellStyle name="Nota 3 3 6 3 2 2" xfId="16714"/>
    <cellStyle name="Nota 3 3 6 3 2 3" xfId="23695"/>
    <cellStyle name="Nota 3 3 6 3 2 4" xfId="30539"/>
    <cellStyle name="Nota 3 3 6 3 2 5" xfId="34489"/>
    <cellStyle name="Nota 3 3 6 3 2 6" xfId="38041"/>
    <cellStyle name="Nota 3 3 6 3 2 7" xfId="39999"/>
    <cellStyle name="Nota 3 3 6 3 2 8" xfId="41633"/>
    <cellStyle name="Nota 3 3 6 3 3" xfId="13272"/>
    <cellStyle name="Nota 3 3 6 3 4" xfId="20270"/>
    <cellStyle name="Nota 3 3 6 3 5" xfId="17605"/>
    <cellStyle name="Nota 3 3 6 3 6" xfId="29209"/>
    <cellStyle name="Nota 3 3 6 3 7" xfId="19608"/>
    <cellStyle name="Nota 3 3 6 3 8" xfId="33403"/>
    <cellStyle name="Nota 3 3 6 3 9" xfId="37078"/>
    <cellStyle name="Nota 3 3 6 4" xfId="3067"/>
    <cellStyle name="Nota 3 3 6 4 2" xfId="7562"/>
    <cellStyle name="Nota 3 3 6 4 2 2" xfId="16715"/>
    <cellStyle name="Nota 3 3 6 4 2 3" xfId="23696"/>
    <cellStyle name="Nota 3 3 6 4 2 4" xfId="30540"/>
    <cellStyle name="Nota 3 3 6 4 2 5" xfId="34490"/>
    <cellStyle name="Nota 3 3 6 4 2 6" xfId="38042"/>
    <cellStyle name="Nota 3 3 6 4 2 7" xfId="40000"/>
    <cellStyle name="Nota 3 3 6 4 2 8" xfId="41634"/>
    <cellStyle name="Nota 3 3 6 4 3" xfId="12221"/>
    <cellStyle name="Nota 3 3 6 4 4" xfId="19224"/>
    <cellStyle name="Nota 3 3 6 4 5" xfId="23356"/>
    <cellStyle name="Nota 3 3 6 4 6" xfId="23096"/>
    <cellStyle name="Nota 3 3 6 4 7" xfId="28473"/>
    <cellStyle name="Nota 3 3 6 4 8" xfId="31574"/>
    <cellStyle name="Nota 3 3 6 4 9" xfId="35284"/>
    <cellStyle name="Nota 3 3 6 5" xfId="4188"/>
    <cellStyle name="Nota 3 3 6 5 2" xfId="7563"/>
    <cellStyle name="Nota 3 3 6 5 2 2" xfId="16716"/>
    <cellStyle name="Nota 3 3 6 5 2 3" xfId="23697"/>
    <cellStyle name="Nota 3 3 6 5 2 4" xfId="30541"/>
    <cellStyle name="Nota 3 3 6 5 2 5" xfId="34491"/>
    <cellStyle name="Nota 3 3 6 5 2 6" xfId="38043"/>
    <cellStyle name="Nota 3 3 6 5 2 7" xfId="40001"/>
    <cellStyle name="Nota 3 3 6 5 2 8" xfId="41635"/>
    <cellStyle name="Nota 3 3 6 5 3" xfId="13342"/>
    <cellStyle name="Nota 3 3 6 5 4" xfId="20340"/>
    <cellStyle name="Nota 3 3 6 5 5" xfId="27738"/>
    <cellStyle name="Nota 3 3 6 5 6" xfId="9634"/>
    <cellStyle name="Nota 3 3 6 5 7" xfId="27269"/>
    <cellStyle name="Nota 3 3 6 5 8" xfId="33376"/>
    <cellStyle name="Nota 3 3 6 5 9" xfId="37051"/>
    <cellStyle name="Nota 3 3 6 6" xfId="7559"/>
    <cellStyle name="Nota 3 3 6 6 2" xfId="16712"/>
    <cellStyle name="Nota 3 3 6 6 3" xfId="23693"/>
    <cellStyle name="Nota 3 3 6 6 4" xfId="30537"/>
    <cellStyle name="Nota 3 3 6 6 5" xfId="34487"/>
    <cellStyle name="Nota 3 3 6 6 6" xfId="38039"/>
    <cellStyle name="Nota 3 3 6 6 7" xfId="39997"/>
    <cellStyle name="Nota 3 3 6 6 8" xfId="41631"/>
    <cellStyle name="Nota 3 3 6 7" xfId="10799"/>
    <cellStyle name="Nota 3 3 6 8" xfId="9773"/>
    <cellStyle name="Nota 3 3 6 9" xfId="24472"/>
    <cellStyle name="Nota 3 3 7" xfId="2473"/>
    <cellStyle name="Nota 3 3 7 2" xfId="7564"/>
    <cellStyle name="Nota 3 3 7 2 2" xfId="16717"/>
    <cellStyle name="Nota 3 3 7 2 3" xfId="23698"/>
    <cellStyle name="Nota 3 3 7 2 4" xfId="30542"/>
    <cellStyle name="Nota 3 3 7 2 5" xfId="34492"/>
    <cellStyle name="Nota 3 3 7 2 6" xfId="38044"/>
    <cellStyle name="Nota 3 3 7 2 7" xfId="40002"/>
    <cellStyle name="Nota 3 3 7 2 8" xfId="41636"/>
    <cellStyle name="Nota 3 3 7 3" xfId="11627"/>
    <cellStyle name="Nota 3 3 7 4" xfId="18630"/>
    <cellStyle name="Nota 3 3 7 5" xfId="25473"/>
    <cellStyle name="Nota 3 3 7 6" xfId="26206"/>
    <cellStyle name="Nota 3 3 7 7" xfId="29096"/>
    <cellStyle name="Nota 3 3 7 8" xfId="30876"/>
    <cellStyle name="Nota 3 3 7 9" xfId="30856"/>
    <cellStyle name="Nota 3 3 8" xfId="3051"/>
    <cellStyle name="Nota 3 3 8 2" xfId="7565"/>
    <cellStyle name="Nota 3 3 8 2 2" xfId="16718"/>
    <cellStyle name="Nota 3 3 8 2 3" xfId="23699"/>
    <cellStyle name="Nota 3 3 8 2 4" xfId="30543"/>
    <cellStyle name="Nota 3 3 8 2 5" xfId="34493"/>
    <cellStyle name="Nota 3 3 8 2 6" xfId="38045"/>
    <cellStyle name="Nota 3 3 8 2 7" xfId="40003"/>
    <cellStyle name="Nota 3 3 8 2 8" xfId="41637"/>
    <cellStyle name="Nota 3 3 8 3" xfId="12205"/>
    <cellStyle name="Nota 3 3 8 4" xfId="19208"/>
    <cellStyle name="Nota 3 3 8 5" xfId="28287"/>
    <cellStyle name="Nota 3 3 8 6" xfId="26411"/>
    <cellStyle name="Nota 3 3 8 7" xfId="28986"/>
    <cellStyle name="Nota 3 3 8 8" xfId="33786"/>
    <cellStyle name="Nota 3 3 8 9" xfId="37348"/>
    <cellStyle name="Nota 3 3 9" xfId="3026"/>
    <cellStyle name="Nota 3 3 9 2" xfId="7566"/>
    <cellStyle name="Nota 3 3 9 2 2" xfId="16719"/>
    <cellStyle name="Nota 3 3 9 2 3" xfId="23700"/>
    <cellStyle name="Nota 3 3 9 2 4" xfId="30544"/>
    <cellStyle name="Nota 3 3 9 2 5" xfId="34494"/>
    <cellStyle name="Nota 3 3 9 2 6" xfId="38046"/>
    <cellStyle name="Nota 3 3 9 2 7" xfId="40004"/>
    <cellStyle name="Nota 3 3 9 2 8" xfId="41638"/>
    <cellStyle name="Nota 3 3 9 3" xfId="12180"/>
    <cellStyle name="Nota 3 3 9 4" xfId="19183"/>
    <cellStyle name="Nota 3 3 9 5" xfId="17386"/>
    <cellStyle name="Nota 3 3 9 6" xfId="28501"/>
    <cellStyle name="Nota 3 3 9 7" xfId="29821"/>
    <cellStyle name="Nota 3 3 9 8" xfId="33798"/>
    <cellStyle name="Nota 3 3 9 9" xfId="37360"/>
    <cellStyle name="Nota 3 4" xfId="1165"/>
    <cellStyle name="Nota 3 4 10" xfId="25802"/>
    <cellStyle name="Nota 3 4 11" xfId="31807"/>
    <cellStyle name="Nota 3 4 12" xfId="35480"/>
    <cellStyle name="Nota 3 4 13" xfId="40306"/>
    <cellStyle name="Nota 3 4 2" xfId="2368"/>
    <cellStyle name="Nota 3 4 2 10" xfId="19411"/>
    <cellStyle name="Nota 3 4 2 11" xfId="26158"/>
    <cellStyle name="Nota 3 4 2 12" xfId="26038"/>
    <cellStyle name="Nota 3 4 2 13" xfId="34123"/>
    <cellStyle name="Nota 3 4 2 14" xfId="37685"/>
    <cellStyle name="Nota 3 4 2 2" xfId="2768"/>
    <cellStyle name="Nota 3 4 2 2 2" xfId="7568"/>
    <cellStyle name="Nota 3 4 2 2 2 2" xfId="16721"/>
    <cellStyle name="Nota 3 4 2 2 2 3" xfId="23702"/>
    <cellStyle name="Nota 3 4 2 2 2 4" xfId="30546"/>
    <cellStyle name="Nota 3 4 2 2 2 5" xfId="34496"/>
    <cellStyle name="Nota 3 4 2 2 2 6" xfId="38048"/>
    <cellStyle name="Nota 3 4 2 2 2 7" xfId="40006"/>
    <cellStyle name="Nota 3 4 2 2 2 8" xfId="41640"/>
    <cellStyle name="Nota 3 4 2 2 3" xfId="11922"/>
    <cellStyle name="Nota 3 4 2 2 4" xfId="18925"/>
    <cellStyle name="Nota 3 4 2 2 5" xfId="24641"/>
    <cellStyle name="Nota 3 4 2 2 6" xfId="26341"/>
    <cellStyle name="Nota 3 4 2 2 7" xfId="9232"/>
    <cellStyle name="Nota 3 4 2 2 8" xfId="9561"/>
    <cellStyle name="Nota 3 4 2 2 9" xfId="31311"/>
    <cellStyle name="Nota 3 4 2 3" xfId="4050"/>
    <cellStyle name="Nota 3 4 2 3 2" xfId="7569"/>
    <cellStyle name="Nota 3 4 2 3 2 2" xfId="16722"/>
    <cellStyle name="Nota 3 4 2 3 2 3" xfId="23703"/>
    <cellStyle name="Nota 3 4 2 3 2 4" xfId="30547"/>
    <cellStyle name="Nota 3 4 2 3 2 5" xfId="34497"/>
    <cellStyle name="Nota 3 4 2 3 2 6" xfId="38049"/>
    <cellStyle name="Nota 3 4 2 3 2 7" xfId="40007"/>
    <cellStyle name="Nota 3 4 2 3 2 8" xfId="41641"/>
    <cellStyle name="Nota 3 4 2 3 3" xfId="13204"/>
    <cellStyle name="Nota 3 4 2 3 4" xfId="20202"/>
    <cellStyle name="Nota 3 4 2 3 5" xfId="27806"/>
    <cellStyle name="Nota 3 4 2 3 6" xfId="28828"/>
    <cellStyle name="Nota 3 4 2 3 7" xfId="25221"/>
    <cellStyle name="Nota 3 4 2 3 8" xfId="33439"/>
    <cellStyle name="Nota 3 4 2 3 9" xfId="37114"/>
    <cellStyle name="Nota 3 4 2 4" xfId="4488"/>
    <cellStyle name="Nota 3 4 2 4 2" xfId="7570"/>
    <cellStyle name="Nota 3 4 2 4 2 2" xfId="16723"/>
    <cellStyle name="Nota 3 4 2 4 2 3" xfId="23704"/>
    <cellStyle name="Nota 3 4 2 4 2 4" xfId="30548"/>
    <cellStyle name="Nota 3 4 2 4 2 5" xfId="34498"/>
    <cellStyle name="Nota 3 4 2 4 2 6" xfId="38050"/>
    <cellStyle name="Nota 3 4 2 4 2 7" xfId="40008"/>
    <cellStyle name="Nota 3 4 2 4 2 8" xfId="41642"/>
    <cellStyle name="Nota 3 4 2 4 3" xfId="13642"/>
    <cellStyle name="Nota 3 4 2 4 4" xfId="20640"/>
    <cellStyle name="Nota 3 4 2 4 5" xfId="27592"/>
    <cellStyle name="Nota 3 4 2 4 6" xfId="25369"/>
    <cellStyle name="Nota 3 4 2 4 7" xfId="26855"/>
    <cellStyle name="Nota 3 4 2 4 8" xfId="30958"/>
    <cellStyle name="Nota 3 4 2 4 9" xfId="29600"/>
    <cellStyle name="Nota 3 4 2 5" xfId="4742"/>
    <cellStyle name="Nota 3 4 2 5 2" xfId="7571"/>
    <cellStyle name="Nota 3 4 2 5 2 2" xfId="16724"/>
    <cellStyle name="Nota 3 4 2 5 2 3" xfId="23705"/>
    <cellStyle name="Nota 3 4 2 5 2 4" xfId="30549"/>
    <cellStyle name="Nota 3 4 2 5 2 5" xfId="34499"/>
    <cellStyle name="Nota 3 4 2 5 2 6" xfId="38051"/>
    <cellStyle name="Nota 3 4 2 5 2 7" xfId="40009"/>
    <cellStyle name="Nota 3 4 2 5 2 8" xfId="41643"/>
    <cellStyle name="Nota 3 4 2 5 3" xfId="13896"/>
    <cellStyle name="Nota 3 4 2 5 4" xfId="20894"/>
    <cellStyle name="Nota 3 4 2 5 5" xfId="27459"/>
    <cellStyle name="Nota 3 4 2 5 6" xfId="24341"/>
    <cellStyle name="Nota 3 4 2 5 7" xfId="25560"/>
    <cellStyle name="Nota 3 4 2 5 8" xfId="25732"/>
    <cellStyle name="Nota 3 4 2 5 9" xfId="34892"/>
    <cellStyle name="Nota 3 4 2 6" xfId="4988"/>
    <cellStyle name="Nota 3 4 2 6 2" xfId="7572"/>
    <cellStyle name="Nota 3 4 2 6 2 2" xfId="16725"/>
    <cellStyle name="Nota 3 4 2 6 2 3" xfId="23706"/>
    <cellStyle name="Nota 3 4 2 6 2 4" xfId="30550"/>
    <cellStyle name="Nota 3 4 2 6 2 5" xfId="34500"/>
    <cellStyle name="Nota 3 4 2 6 2 6" xfId="38052"/>
    <cellStyle name="Nota 3 4 2 6 2 7" xfId="40010"/>
    <cellStyle name="Nota 3 4 2 6 2 8" xfId="41644"/>
    <cellStyle name="Nota 3 4 2 6 3" xfId="14142"/>
    <cellStyle name="Nota 3 4 2 6 4" xfId="21140"/>
    <cellStyle name="Nota 3 4 2 6 5" xfId="10145"/>
    <cellStyle name="Nota 3 4 2 6 6" xfId="10214"/>
    <cellStyle name="Nota 3 4 2 6 7" xfId="32034"/>
    <cellStyle name="Nota 3 4 2 6 8" xfId="35712"/>
    <cellStyle name="Nota 3 4 2 6 9" xfId="38623"/>
    <cellStyle name="Nota 3 4 2 7" xfId="7567"/>
    <cellStyle name="Nota 3 4 2 7 2" xfId="16720"/>
    <cellStyle name="Nota 3 4 2 7 3" xfId="23701"/>
    <cellStyle name="Nota 3 4 2 7 4" xfId="30545"/>
    <cellStyle name="Nota 3 4 2 7 5" xfId="34495"/>
    <cellStyle name="Nota 3 4 2 7 6" xfId="38047"/>
    <cellStyle name="Nota 3 4 2 7 7" xfId="40005"/>
    <cellStyle name="Nota 3 4 2 7 8" xfId="41639"/>
    <cellStyle name="Nota 3 4 2 8" xfId="11522"/>
    <cellStyle name="Nota 3 4 2 9" xfId="18525"/>
    <cellStyle name="Nota 3 4 3" xfId="2392"/>
    <cellStyle name="Nota 3 4 3 10" xfId="9970"/>
    <cellStyle name="Nota 3 4 3 11" xfId="18282"/>
    <cellStyle name="Nota 3 4 3 12" xfId="29101"/>
    <cellStyle name="Nota 3 4 3 13" xfId="26028"/>
    <cellStyle name="Nota 3 4 3 14" xfId="33620"/>
    <cellStyle name="Nota 3 4 3 2" xfId="2792"/>
    <cellStyle name="Nota 3 4 3 2 2" xfId="7574"/>
    <cellStyle name="Nota 3 4 3 2 2 2" xfId="16727"/>
    <cellStyle name="Nota 3 4 3 2 2 3" xfId="23708"/>
    <cellStyle name="Nota 3 4 3 2 2 4" xfId="30552"/>
    <cellStyle name="Nota 3 4 3 2 2 5" xfId="34502"/>
    <cellStyle name="Nota 3 4 3 2 2 6" xfId="38054"/>
    <cellStyle name="Nota 3 4 3 2 2 7" xfId="40012"/>
    <cellStyle name="Nota 3 4 3 2 2 8" xfId="41646"/>
    <cellStyle name="Nota 3 4 3 2 3" xfId="11946"/>
    <cellStyle name="Nota 3 4 3 2 4" xfId="18949"/>
    <cellStyle name="Nota 3 4 3 2 5" xfId="28387"/>
    <cellStyle name="Nota 3 4 3 2 6" xfId="26348"/>
    <cellStyle name="Nota 3 4 3 2 7" xfId="29937"/>
    <cellStyle name="Nota 3 4 3 2 8" xfId="33914"/>
    <cellStyle name="Nota 3 4 3 2 9" xfId="37476"/>
    <cellStyle name="Nota 3 4 3 3" xfId="4074"/>
    <cellStyle name="Nota 3 4 3 3 2" xfId="7575"/>
    <cellStyle name="Nota 3 4 3 3 2 2" xfId="16728"/>
    <cellStyle name="Nota 3 4 3 3 2 3" xfId="23709"/>
    <cellStyle name="Nota 3 4 3 3 2 4" xfId="30553"/>
    <cellStyle name="Nota 3 4 3 3 2 5" xfId="34503"/>
    <cellStyle name="Nota 3 4 3 3 2 6" xfId="38055"/>
    <cellStyle name="Nota 3 4 3 3 2 7" xfId="40013"/>
    <cellStyle name="Nota 3 4 3 3 2 8" xfId="41647"/>
    <cellStyle name="Nota 3 4 3 3 3" xfId="13228"/>
    <cellStyle name="Nota 3 4 3 3 4" xfId="20226"/>
    <cellStyle name="Nota 3 4 3 3 5" xfId="27794"/>
    <cellStyle name="Nota 3 4 3 3 6" xfId="9549"/>
    <cellStyle name="Nota 3 4 3 3 7" xfId="10052"/>
    <cellStyle name="Nota 3 4 3 3 8" xfId="23091"/>
    <cellStyle name="Nota 3 4 3 3 9" xfId="30241"/>
    <cellStyle name="Nota 3 4 3 4" xfId="4512"/>
    <cellStyle name="Nota 3 4 3 4 2" xfId="7576"/>
    <cellStyle name="Nota 3 4 3 4 2 2" xfId="16729"/>
    <cellStyle name="Nota 3 4 3 4 2 3" xfId="23710"/>
    <cellStyle name="Nota 3 4 3 4 2 4" xfId="30554"/>
    <cellStyle name="Nota 3 4 3 4 2 5" xfId="34504"/>
    <cellStyle name="Nota 3 4 3 4 2 6" xfId="38056"/>
    <cellStyle name="Nota 3 4 3 4 2 7" xfId="40014"/>
    <cellStyle name="Nota 3 4 3 4 2 8" xfId="41648"/>
    <cellStyle name="Nota 3 4 3 4 3" xfId="13666"/>
    <cellStyle name="Nota 3 4 3 4 4" xfId="20664"/>
    <cellStyle name="Nota 3 4 3 4 5" xfId="27580"/>
    <cellStyle name="Nota 3 4 3 4 6" xfId="24204"/>
    <cellStyle name="Nota 3 4 3 4 7" xfId="22828"/>
    <cellStyle name="Nota 3 4 3 4 8" xfId="32260"/>
    <cellStyle name="Nota 3 4 3 4 9" xfId="35935"/>
    <cellStyle name="Nota 3 4 3 5" xfId="4766"/>
    <cellStyle name="Nota 3 4 3 5 2" xfId="7577"/>
    <cellStyle name="Nota 3 4 3 5 2 2" xfId="16730"/>
    <cellStyle name="Nota 3 4 3 5 2 3" xfId="23711"/>
    <cellStyle name="Nota 3 4 3 5 2 4" xfId="30555"/>
    <cellStyle name="Nota 3 4 3 5 2 5" xfId="34505"/>
    <cellStyle name="Nota 3 4 3 5 2 6" xfId="38057"/>
    <cellStyle name="Nota 3 4 3 5 2 7" xfId="40015"/>
    <cellStyle name="Nota 3 4 3 5 2 8" xfId="41649"/>
    <cellStyle name="Nota 3 4 3 5 3" xfId="13920"/>
    <cellStyle name="Nota 3 4 3 5 4" xfId="20918"/>
    <cellStyle name="Nota 3 4 3 5 5" xfId="24791"/>
    <cellStyle name="Nota 3 4 3 5 6" xfId="22576"/>
    <cellStyle name="Nota 3 4 3 5 7" xfId="24985"/>
    <cellStyle name="Nota 3 4 3 5 8" xfId="32143"/>
    <cellStyle name="Nota 3 4 3 5 9" xfId="35818"/>
    <cellStyle name="Nota 3 4 3 6" xfId="5012"/>
    <cellStyle name="Nota 3 4 3 6 2" xfId="7578"/>
    <cellStyle name="Nota 3 4 3 6 2 2" xfId="16731"/>
    <cellStyle name="Nota 3 4 3 6 2 3" xfId="23712"/>
    <cellStyle name="Nota 3 4 3 6 2 4" xfId="30556"/>
    <cellStyle name="Nota 3 4 3 6 2 5" xfId="34506"/>
    <cellStyle name="Nota 3 4 3 6 2 6" xfId="38058"/>
    <cellStyle name="Nota 3 4 3 6 2 7" xfId="40016"/>
    <cellStyle name="Nota 3 4 3 6 2 8" xfId="41650"/>
    <cellStyle name="Nota 3 4 3 6 3" xfId="14166"/>
    <cellStyle name="Nota 3 4 3 6 4" xfId="21164"/>
    <cellStyle name="Nota 3 4 3 6 5" xfId="15488"/>
    <cellStyle name="Nota 3 4 3 6 6" xfId="26784"/>
    <cellStyle name="Nota 3 4 3 6 7" xfId="32058"/>
    <cellStyle name="Nota 3 4 3 6 8" xfId="35736"/>
    <cellStyle name="Nota 3 4 3 6 9" xfId="38647"/>
    <cellStyle name="Nota 3 4 3 7" xfId="7573"/>
    <cellStyle name="Nota 3 4 3 7 2" xfId="16726"/>
    <cellStyle name="Nota 3 4 3 7 3" xfId="23707"/>
    <cellStyle name="Nota 3 4 3 7 4" xfId="30551"/>
    <cellStyle name="Nota 3 4 3 7 5" xfId="34501"/>
    <cellStyle name="Nota 3 4 3 7 6" xfId="38053"/>
    <cellStyle name="Nota 3 4 3 7 7" xfId="40011"/>
    <cellStyle name="Nota 3 4 3 7 8" xfId="41645"/>
    <cellStyle name="Nota 3 4 3 8" xfId="11546"/>
    <cellStyle name="Nota 3 4 3 9" xfId="18549"/>
    <cellStyle name="Nota 3 4 4" xfId="2416"/>
    <cellStyle name="Nota 3 4 4 10" xfId="25340"/>
    <cellStyle name="Nota 3 4 4 11" xfId="28912"/>
    <cellStyle name="Nota 3 4 4 12" xfId="30123"/>
    <cellStyle name="Nota 3 4 4 13" xfId="34099"/>
    <cellStyle name="Nota 3 4 4 14" xfId="37661"/>
    <cellStyle name="Nota 3 4 4 2" xfId="2816"/>
    <cellStyle name="Nota 3 4 4 2 2" xfId="7580"/>
    <cellStyle name="Nota 3 4 4 2 2 2" xfId="16733"/>
    <cellStyle name="Nota 3 4 4 2 2 3" xfId="23714"/>
    <cellStyle name="Nota 3 4 4 2 2 4" xfId="30558"/>
    <cellStyle name="Nota 3 4 4 2 2 5" xfId="34508"/>
    <cellStyle name="Nota 3 4 4 2 2 6" xfId="38060"/>
    <cellStyle name="Nota 3 4 4 2 2 7" xfId="40018"/>
    <cellStyle name="Nota 3 4 4 2 2 8" xfId="41652"/>
    <cellStyle name="Nota 3 4 4 2 3" xfId="11970"/>
    <cellStyle name="Nota 3 4 4 2 4" xfId="18973"/>
    <cellStyle name="Nota 3 4 4 2 5" xfId="19511"/>
    <cellStyle name="Nota 3 4 4 2 6" xfId="29119"/>
    <cellStyle name="Nota 3 4 4 2 7" xfId="29926"/>
    <cellStyle name="Nota 3 4 4 2 8" xfId="33901"/>
    <cellStyle name="Nota 3 4 4 2 9" xfId="37463"/>
    <cellStyle name="Nota 3 4 4 3" xfId="4098"/>
    <cellStyle name="Nota 3 4 4 3 2" xfId="7581"/>
    <cellStyle name="Nota 3 4 4 3 2 2" xfId="16734"/>
    <cellStyle name="Nota 3 4 4 3 2 3" xfId="23715"/>
    <cellStyle name="Nota 3 4 4 3 2 4" xfId="30559"/>
    <cellStyle name="Nota 3 4 4 3 2 5" xfId="34509"/>
    <cellStyle name="Nota 3 4 4 3 2 6" xfId="38061"/>
    <cellStyle name="Nota 3 4 4 3 2 7" xfId="40019"/>
    <cellStyle name="Nota 3 4 4 3 2 8" xfId="41653"/>
    <cellStyle name="Nota 3 4 4 3 3" xfId="13252"/>
    <cellStyle name="Nota 3 4 4 3 4" xfId="20250"/>
    <cellStyle name="Nota 3 4 4 3 5" xfId="9344"/>
    <cellStyle name="Nota 3 4 4 3 6" xfId="28132"/>
    <cellStyle name="Nota 3 4 4 3 7" xfId="24286"/>
    <cellStyle name="Nota 3 4 4 3 8" xfId="33420"/>
    <cellStyle name="Nota 3 4 4 3 9" xfId="37095"/>
    <cellStyle name="Nota 3 4 4 4" xfId="4536"/>
    <cellStyle name="Nota 3 4 4 4 2" xfId="7582"/>
    <cellStyle name="Nota 3 4 4 4 2 2" xfId="16735"/>
    <cellStyle name="Nota 3 4 4 4 2 3" xfId="23716"/>
    <cellStyle name="Nota 3 4 4 4 2 4" xfId="30560"/>
    <cellStyle name="Nota 3 4 4 4 2 5" xfId="34510"/>
    <cellStyle name="Nota 3 4 4 4 2 6" xfId="38062"/>
    <cellStyle name="Nota 3 4 4 4 2 7" xfId="40020"/>
    <cellStyle name="Nota 3 4 4 4 2 8" xfId="41654"/>
    <cellStyle name="Nota 3 4 4 4 3" xfId="13690"/>
    <cellStyle name="Nota 3 4 4 4 4" xfId="20688"/>
    <cellStyle name="Nota 3 4 4 4 5" xfId="24249"/>
    <cellStyle name="Nota 3 4 4 4 6" xfId="26713"/>
    <cellStyle name="Nota 3 4 4 4 7" xfId="21231"/>
    <cellStyle name="Nota 3 4 4 4 8" xfId="32246"/>
    <cellStyle name="Nota 3 4 4 4 9" xfId="35921"/>
    <cellStyle name="Nota 3 4 4 5" xfId="4790"/>
    <cellStyle name="Nota 3 4 4 5 2" xfId="7583"/>
    <cellStyle name="Nota 3 4 4 5 2 2" xfId="16736"/>
    <cellStyle name="Nota 3 4 4 5 2 3" xfId="23717"/>
    <cellStyle name="Nota 3 4 4 5 2 4" xfId="30561"/>
    <cellStyle name="Nota 3 4 4 5 2 5" xfId="34511"/>
    <cellStyle name="Nota 3 4 4 5 2 6" xfId="38063"/>
    <cellStyle name="Nota 3 4 4 5 2 7" xfId="40021"/>
    <cellStyle name="Nota 3 4 4 5 2 8" xfId="41655"/>
    <cellStyle name="Nota 3 4 4 5 3" xfId="13944"/>
    <cellStyle name="Nota 3 4 4 5 4" xfId="20942"/>
    <cellStyle name="Nota 3 4 4 5 5" xfId="24794"/>
    <cellStyle name="Nota 3 4 4 5 6" xfId="24999"/>
    <cellStyle name="Nota 3 4 4 5 7" xfId="17141"/>
    <cellStyle name="Nota 3 4 4 5 8" xfId="32132"/>
    <cellStyle name="Nota 3 4 4 5 9" xfId="35807"/>
    <cellStyle name="Nota 3 4 4 6" xfId="5036"/>
    <cellStyle name="Nota 3 4 4 6 2" xfId="7584"/>
    <cellStyle name="Nota 3 4 4 6 2 2" xfId="16737"/>
    <cellStyle name="Nota 3 4 4 6 2 3" xfId="23718"/>
    <cellStyle name="Nota 3 4 4 6 2 4" xfId="30562"/>
    <cellStyle name="Nota 3 4 4 6 2 5" xfId="34512"/>
    <cellStyle name="Nota 3 4 4 6 2 6" xfId="38064"/>
    <cellStyle name="Nota 3 4 4 6 2 7" xfId="40022"/>
    <cellStyle name="Nota 3 4 4 6 2 8" xfId="41656"/>
    <cellStyle name="Nota 3 4 4 6 3" xfId="14190"/>
    <cellStyle name="Nota 3 4 4 6 4" xfId="21188"/>
    <cellStyle name="Nota 3 4 4 6 5" xfId="27321"/>
    <cellStyle name="Nota 3 4 4 6 6" xfId="26792"/>
    <cellStyle name="Nota 3 4 4 6 7" xfId="32082"/>
    <cellStyle name="Nota 3 4 4 6 8" xfId="35760"/>
    <cellStyle name="Nota 3 4 4 6 9" xfId="38671"/>
    <cellStyle name="Nota 3 4 4 7" xfId="7579"/>
    <cellStyle name="Nota 3 4 4 7 2" xfId="16732"/>
    <cellStyle name="Nota 3 4 4 7 3" xfId="23713"/>
    <cellStyle name="Nota 3 4 4 7 4" xfId="30557"/>
    <cellStyle name="Nota 3 4 4 7 5" xfId="34507"/>
    <cellStyle name="Nota 3 4 4 7 6" xfId="38059"/>
    <cellStyle name="Nota 3 4 4 7 7" xfId="40017"/>
    <cellStyle name="Nota 3 4 4 7 8" xfId="41651"/>
    <cellStyle name="Nota 3 4 4 8" xfId="11570"/>
    <cellStyle name="Nota 3 4 4 9" xfId="18573"/>
    <cellStyle name="Nota 3 4 5" xfId="2618"/>
    <cellStyle name="Nota 3 4 5 10" xfId="26277"/>
    <cellStyle name="Nota 3 4 5 11" xfId="30021"/>
    <cellStyle name="Nota 3 4 5 12" xfId="33997"/>
    <cellStyle name="Nota 3 4 5 13" xfId="37559"/>
    <cellStyle name="Nota 3 4 5 2" xfId="3907"/>
    <cellStyle name="Nota 3 4 5 2 2" xfId="7586"/>
    <cellStyle name="Nota 3 4 5 2 2 2" xfId="16739"/>
    <cellStyle name="Nota 3 4 5 2 2 3" xfId="23720"/>
    <cellStyle name="Nota 3 4 5 2 2 4" xfId="30564"/>
    <cellStyle name="Nota 3 4 5 2 2 5" xfId="34514"/>
    <cellStyle name="Nota 3 4 5 2 2 6" xfId="38066"/>
    <cellStyle name="Nota 3 4 5 2 2 7" xfId="40024"/>
    <cellStyle name="Nota 3 4 5 2 2 8" xfId="41658"/>
    <cellStyle name="Nota 3 4 5 2 3" xfId="13061"/>
    <cellStyle name="Nota 3 4 5 2 4" xfId="20059"/>
    <cellStyle name="Nota 3 4 5 2 5" xfId="18000"/>
    <cellStyle name="Nota 3 4 5 2 6" xfId="26612"/>
    <cellStyle name="Nota 3 4 5 2 7" xfId="25618"/>
    <cellStyle name="Nota 3 4 5 2 8" xfId="25723"/>
    <cellStyle name="Nota 3 4 5 2 9" xfId="34849"/>
    <cellStyle name="Nota 3 4 5 3" xfId="4348"/>
    <cellStyle name="Nota 3 4 5 3 2" xfId="7587"/>
    <cellStyle name="Nota 3 4 5 3 2 2" xfId="16740"/>
    <cellStyle name="Nota 3 4 5 3 2 3" xfId="23721"/>
    <cellStyle name="Nota 3 4 5 3 2 4" xfId="30565"/>
    <cellStyle name="Nota 3 4 5 3 2 5" xfId="34515"/>
    <cellStyle name="Nota 3 4 5 3 2 6" xfId="38067"/>
    <cellStyle name="Nota 3 4 5 3 2 7" xfId="40025"/>
    <cellStyle name="Nota 3 4 5 3 2 8" xfId="41659"/>
    <cellStyle name="Nota 3 4 5 3 3" xfId="13502"/>
    <cellStyle name="Nota 3 4 5 3 4" xfId="20500"/>
    <cellStyle name="Nota 3 4 5 3 5" xfId="24236"/>
    <cellStyle name="Nota 3 4 5 3 6" xfId="26688"/>
    <cellStyle name="Nota 3 4 5 3 7" xfId="17518"/>
    <cellStyle name="Nota 3 4 5 3 8" xfId="23333"/>
    <cellStyle name="Nota 3 4 5 3 9" xfId="24534"/>
    <cellStyle name="Nota 3 4 5 4" xfId="4603"/>
    <cellStyle name="Nota 3 4 5 4 2" xfId="7588"/>
    <cellStyle name="Nota 3 4 5 4 2 2" xfId="16741"/>
    <cellStyle name="Nota 3 4 5 4 2 3" xfId="23722"/>
    <cellStyle name="Nota 3 4 5 4 2 4" xfId="30566"/>
    <cellStyle name="Nota 3 4 5 4 2 5" xfId="34516"/>
    <cellStyle name="Nota 3 4 5 4 2 6" xfId="38068"/>
    <cellStyle name="Nota 3 4 5 4 2 7" xfId="40026"/>
    <cellStyle name="Nota 3 4 5 4 2 8" xfId="41660"/>
    <cellStyle name="Nota 3 4 5 4 3" xfId="13757"/>
    <cellStyle name="Nota 3 4 5 4 4" xfId="20755"/>
    <cellStyle name="Nota 3 4 5 4 5" xfId="27534"/>
    <cellStyle name="Nota 3 4 5 4 6" xfId="25122"/>
    <cellStyle name="Nota 3 4 5 4 7" xfId="18070"/>
    <cellStyle name="Nota 3 4 5 4 8" xfId="31875"/>
    <cellStyle name="Nota 3 4 5 4 9" xfId="35529"/>
    <cellStyle name="Nota 3 4 5 5" xfId="4850"/>
    <cellStyle name="Nota 3 4 5 5 2" xfId="7589"/>
    <cellStyle name="Nota 3 4 5 5 2 2" xfId="16742"/>
    <cellStyle name="Nota 3 4 5 5 2 3" xfId="23723"/>
    <cellStyle name="Nota 3 4 5 5 2 4" xfId="30567"/>
    <cellStyle name="Nota 3 4 5 5 2 5" xfId="34517"/>
    <cellStyle name="Nota 3 4 5 5 2 6" xfId="38069"/>
    <cellStyle name="Nota 3 4 5 5 2 7" xfId="40027"/>
    <cellStyle name="Nota 3 4 5 5 2 8" xfId="41661"/>
    <cellStyle name="Nota 3 4 5 5 3" xfId="14004"/>
    <cellStyle name="Nota 3 4 5 5 4" xfId="21002"/>
    <cellStyle name="Nota 3 4 5 5 5" xfId="27410"/>
    <cellStyle name="Nota 3 4 5 5 6" xfId="24095"/>
    <cellStyle name="Nota 3 4 5 5 7" xfId="21314"/>
    <cellStyle name="Nota 3 4 5 5 8" xfId="18092"/>
    <cellStyle name="Nota 3 4 5 5 9" xfId="33713"/>
    <cellStyle name="Nota 3 4 5 6" xfId="7585"/>
    <cellStyle name="Nota 3 4 5 6 2" xfId="16738"/>
    <cellStyle name="Nota 3 4 5 6 3" xfId="23719"/>
    <cellStyle name="Nota 3 4 5 6 4" xfId="30563"/>
    <cellStyle name="Nota 3 4 5 6 5" xfId="34513"/>
    <cellStyle name="Nota 3 4 5 6 6" xfId="38065"/>
    <cellStyle name="Nota 3 4 5 6 7" xfId="40023"/>
    <cellStyle name="Nota 3 4 5 6 8" xfId="41657"/>
    <cellStyle name="Nota 3 4 5 7" xfId="11772"/>
    <cellStyle name="Nota 3 4 5 8" xfId="18775"/>
    <cellStyle name="Nota 3 4 5 9" xfId="17157"/>
    <cellStyle name="Nota 3 4 6" xfId="2213"/>
    <cellStyle name="Nota 3 4 6 2" xfId="7590"/>
    <cellStyle name="Nota 3 4 6 2 2" xfId="16743"/>
    <cellStyle name="Nota 3 4 6 2 3" xfId="23724"/>
    <cellStyle name="Nota 3 4 6 2 4" xfId="30568"/>
    <cellStyle name="Nota 3 4 6 2 5" xfId="34518"/>
    <cellStyle name="Nota 3 4 6 2 6" xfId="38070"/>
    <cellStyle name="Nota 3 4 6 2 7" xfId="40028"/>
    <cellStyle name="Nota 3 4 6 2 8" xfId="41662"/>
    <cellStyle name="Nota 3 4 6 3" xfId="11367"/>
    <cellStyle name="Nota 3 4 6 4" xfId="18370"/>
    <cellStyle name="Nota 3 4 6 5" xfId="21329"/>
    <cellStyle name="Nota 3 4 6 6" xfId="26097"/>
    <cellStyle name="Nota 3 4 6 7" xfId="30223"/>
    <cellStyle name="Nota 3 4 6 8" xfId="27827"/>
    <cellStyle name="Nota 3 4 6 9" xfId="17041"/>
    <cellStyle name="Nota 3 4 7" xfId="10319"/>
    <cellStyle name="Nota 3 4 8" xfId="10084"/>
    <cellStyle name="Nota 3 4 9" xfId="25854"/>
    <cellStyle name="Nota 3 5" xfId="1166"/>
    <cellStyle name="Nota 3 5 10" xfId="4326"/>
    <cellStyle name="Nota 3 5 10 2" xfId="7591"/>
    <cellStyle name="Nota 3 5 10 2 2" xfId="16744"/>
    <cellStyle name="Nota 3 5 10 2 3" xfId="23725"/>
    <cellStyle name="Nota 3 5 10 2 4" xfId="30569"/>
    <cellStyle name="Nota 3 5 10 2 5" xfId="34519"/>
    <cellStyle name="Nota 3 5 10 2 6" xfId="38071"/>
    <cellStyle name="Nota 3 5 10 2 7" xfId="40029"/>
    <cellStyle name="Nota 3 5 10 2 8" xfId="41663"/>
    <cellStyle name="Nota 3 5 10 3" xfId="13480"/>
    <cellStyle name="Nota 3 5 10 4" xfId="20478"/>
    <cellStyle name="Nota 3 5 10 5" xfId="27670"/>
    <cellStyle name="Nota 3 5 10 6" xfId="26686"/>
    <cellStyle name="Nota 3 5 10 7" xfId="28200"/>
    <cellStyle name="Nota 3 5 10 8" xfId="31168"/>
    <cellStyle name="Nota 3 5 10 9" xfId="35033"/>
    <cellStyle name="Nota 3 5 11" xfId="2229"/>
    <cellStyle name="Nota 3 5 11 2" xfId="7592"/>
    <cellStyle name="Nota 3 5 11 2 2" xfId="16745"/>
    <cellStyle name="Nota 3 5 11 2 3" xfId="23726"/>
    <cellStyle name="Nota 3 5 11 2 4" xfId="30570"/>
    <cellStyle name="Nota 3 5 11 2 5" xfId="34520"/>
    <cellStyle name="Nota 3 5 11 2 6" xfId="38072"/>
    <cellStyle name="Nota 3 5 11 2 7" xfId="40030"/>
    <cellStyle name="Nota 3 5 11 2 8" xfId="41664"/>
    <cellStyle name="Nota 3 5 11 3" xfId="11383"/>
    <cellStyle name="Nota 3 5 11 4" xfId="18386"/>
    <cellStyle name="Nota 3 5 11 5" xfId="17473"/>
    <cellStyle name="Nota 3 5 11 6" xfId="17152"/>
    <cellStyle name="Nota 3 5 11 7" xfId="30215"/>
    <cellStyle name="Nota 3 5 11 8" xfId="31461"/>
    <cellStyle name="Nota 3 5 11 9" xfId="35170"/>
    <cellStyle name="Nota 3 5 12" xfId="10320"/>
    <cellStyle name="Nota 3 5 13" xfId="17261"/>
    <cellStyle name="Nota 3 5 14" xfId="25421"/>
    <cellStyle name="Nota 3 5 15" xfId="25131"/>
    <cellStyle name="Nota 3 5 16" xfId="35074"/>
    <cellStyle name="Nota 3 5 17" xfId="38410"/>
    <cellStyle name="Nota 3 5 18" xfId="40307"/>
    <cellStyle name="Nota 3 5 2" xfId="2352"/>
    <cellStyle name="Nota 3 5 2 10" xfId="9674"/>
    <cellStyle name="Nota 3 5 2 11" xfId="26147"/>
    <cellStyle name="Nota 3 5 2 12" xfId="30155"/>
    <cellStyle name="Nota 3 5 2 13" xfId="34131"/>
    <cellStyle name="Nota 3 5 2 14" xfId="37693"/>
    <cellStyle name="Nota 3 5 2 2" xfId="2752"/>
    <cellStyle name="Nota 3 5 2 2 2" xfId="7594"/>
    <cellStyle name="Nota 3 5 2 2 2 2" xfId="16747"/>
    <cellStyle name="Nota 3 5 2 2 2 3" xfId="23728"/>
    <cellStyle name="Nota 3 5 2 2 2 4" xfId="30572"/>
    <cellStyle name="Nota 3 5 2 2 2 5" xfId="34522"/>
    <cellStyle name="Nota 3 5 2 2 2 6" xfId="38074"/>
    <cellStyle name="Nota 3 5 2 2 2 7" xfId="40032"/>
    <cellStyle name="Nota 3 5 2 2 2 8" xfId="41666"/>
    <cellStyle name="Nota 3 5 2 2 3" xfId="11906"/>
    <cellStyle name="Nota 3 5 2 2 4" xfId="18909"/>
    <cellStyle name="Nota 3 5 2 2 5" xfId="23988"/>
    <cellStyle name="Nota 3 5 2 2 6" xfId="26335"/>
    <cellStyle name="Nota 3 5 2 2 7" xfId="25918"/>
    <cellStyle name="Nota 3 5 2 2 8" xfId="33934"/>
    <cellStyle name="Nota 3 5 2 2 9" xfId="37496"/>
    <cellStyle name="Nota 3 5 2 3" xfId="4034"/>
    <cellStyle name="Nota 3 5 2 3 2" xfId="7595"/>
    <cellStyle name="Nota 3 5 2 3 2 2" xfId="16748"/>
    <cellStyle name="Nota 3 5 2 3 2 3" xfId="23729"/>
    <cellStyle name="Nota 3 5 2 3 2 4" xfId="30573"/>
    <cellStyle name="Nota 3 5 2 3 2 5" xfId="34523"/>
    <cellStyle name="Nota 3 5 2 3 2 6" xfId="38075"/>
    <cellStyle name="Nota 3 5 2 3 2 7" xfId="40033"/>
    <cellStyle name="Nota 3 5 2 3 2 8" xfId="41667"/>
    <cellStyle name="Nota 3 5 2 3 3" xfId="13188"/>
    <cellStyle name="Nota 3 5 2 3 4" xfId="20186"/>
    <cellStyle name="Nota 3 5 2 3 5" xfId="27814"/>
    <cellStyle name="Nota 3 5 2 3 6" xfId="9347"/>
    <cellStyle name="Nota 3 5 2 3 7" xfId="17778"/>
    <cellStyle name="Nota 3 5 2 3 8" xfId="31670"/>
    <cellStyle name="Nota 3 5 2 3 9" xfId="35350"/>
    <cellStyle name="Nota 3 5 2 4" xfId="4472"/>
    <cellStyle name="Nota 3 5 2 4 2" xfId="7596"/>
    <cellStyle name="Nota 3 5 2 4 2 2" xfId="16749"/>
    <cellStyle name="Nota 3 5 2 4 2 3" xfId="23730"/>
    <cellStyle name="Nota 3 5 2 4 2 4" xfId="30574"/>
    <cellStyle name="Nota 3 5 2 4 2 5" xfId="34524"/>
    <cellStyle name="Nota 3 5 2 4 2 6" xfId="38076"/>
    <cellStyle name="Nota 3 5 2 4 2 7" xfId="40034"/>
    <cellStyle name="Nota 3 5 2 4 2 8" xfId="41668"/>
    <cellStyle name="Nota 3 5 2 4 3" xfId="13626"/>
    <cellStyle name="Nota 3 5 2 4 4" xfId="20624"/>
    <cellStyle name="Nota 3 5 2 4 5" xfId="24240"/>
    <cellStyle name="Nota 3 5 2 4 6" xfId="18219"/>
    <cellStyle name="Nota 3 5 2 4 7" xfId="28960"/>
    <cellStyle name="Nota 3 5 2 4 8" xfId="32274"/>
    <cellStyle name="Nota 3 5 2 4 9" xfId="35949"/>
    <cellStyle name="Nota 3 5 2 5" xfId="4726"/>
    <cellStyle name="Nota 3 5 2 5 2" xfId="7597"/>
    <cellStyle name="Nota 3 5 2 5 2 2" xfId="16750"/>
    <cellStyle name="Nota 3 5 2 5 2 3" xfId="23731"/>
    <cellStyle name="Nota 3 5 2 5 2 4" xfId="30575"/>
    <cellStyle name="Nota 3 5 2 5 2 5" xfId="34525"/>
    <cellStyle name="Nota 3 5 2 5 2 6" xfId="38077"/>
    <cellStyle name="Nota 3 5 2 5 2 7" xfId="40035"/>
    <cellStyle name="Nota 3 5 2 5 2 8" xfId="41669"/>
    <cellStyle name="Nota 3 5 2 5 3" xfId="13880"/>
    <cellStyle name="Nota 3 5 2 5 4" xfId="20878"/>
    <cellStyle name="Nota 3 5 2 5 5" xfId="24785"/>
    <cellStyle name="Nota 3 5 2 5 6" xfId="24338"/>
    <cellStyle name="Nota 3 5 2 5 7" xfId="24335"/>
    <cellStyle name="Nota 3 5 2 5 8" xfId="31789"/>
    <cellStyle name="Nota 3 5 2 5 9" xfId="35469"/>
    <cellStyle name="Nota 3 5 2 6" xfId="4972"/>
    <cellStyle name="Nota 3 5 2 6 2" xfId="7598"/>
    <cellStyle name="Nota 3 5 2 6 2 2" xfId="16751"/>
    <cellStyle name="Nota 3 5 2 6 2 3" xfId="23732"/>
    <cellStyle name="Nota 3 5 2 6 2 4" xfId="30576"/>
    <cellStyle name="Nota 3 5 2 6 2 5" xfId="34526"/>
    <cellStyle name="Nota 3 5 2 6 2 6" xfId="38078"/>
    <cellStyle name="Nota 3 5 2 6 2 7" xfId="40036"/>
    <cellStyle name="Nota 3 5 2 6 2 8" xfId="41670"/>
    <cellStyle name="Nota 3 5 2 6 3" xfId="14126"/>
    <cellStyle name="Nota 3 5 2 6 4" xfId="21124"/>
    <cellStyle name="Nota 3 5 2 6 5" xfId="27353"/>
    <cellStyle name="Nota 3 5 2 6 6" xfId="17196"/>
    <cellStyle name="Nota 3 5 2 6 7" xfId="32018"/>
    <cellStyle name="Nota 3 5 2 6 8" xfId="35696"/>
    <cellStyle name="Nota 3 5 2 6 9" xfId="38607"/>
    <cellStyle name="Nota 3 5 2 7" xfId="7593"/>
    <cellStyle name="Nota 3 5 2 7 2" xfId="16746"/>
    <cellStyle name="Nota 3 5 2 7 3" xfId="23727"/>
    <cellStyle name="Nota 3 5 2 7 4" xfId="30571"/>
    <cellStyle name="Nota 3 5 2 7 5" xfId="34521"/>
    <cellStyle name="Nota 3 5 2 7 6" xfId="38073"/>
    <cellStyle name="Nota 3 5 2 7 7" xfId="40031"/>
    <cellStyle name="Nota 3 5 2 7 8" xfId="41665"/>
    <cellStyle name="Nota 3 5 2 8" xfId="11506"/>
    <cellStyle name="Nota 3 5 2 9" xfId="18509"/>
    <cellStyle name="Nota 3 5 3" xfId="2380"/>
    <cellStyle name="Nota 3 5 3 10" xfId="18012"/>
    <cellStyle name="Nota 3 5 3 11" xfId="26164"/>
    <cellStyle name="Nota 3 5 3 12" xfId="18003"/>
    <cellStyle name="Nota 3 5 3 13" xfId="25775"/>
    <cellStyle name="Nota 3 5 3 14" xfId="34961"/>
    <cellStyle name="Nota 3 5 3 2" xfId="2780"/>
    <cellStyle name="Nota 3 5 3 2 2" xfId="7600"/>
    <cellStyle name="Nota 3 5 3 2 2 2" xfId="16753"/>
    <cellStyle name="Nota 3 5 3 2 2 3" xfId="23734"/>
    <cellStyle name="Nota 3 5 3 2 2 4" xfId="30578"/>
    <cellStyle name="Nota 3 5 3 2 2 5" xfId="34528"/>
    <cellStyle name="Nota 3 5 3 2 2 6" xfId="38080"/>
    <cellStyle name="Nota 3 5 3 2 2 7" xfId="40038"/>
    <cellStyle name="Nota 3 5 3 2 2 8" xfId="41672"/>
    <cellStyle name="Nota 3 5 3 2 3" xfId="11934"/>
    <cellStyle name="Nota 3 5 3 2 4" xfId="18937"/>
    <cellStyle name="Nota 3 5 3 2 5" xfId="28389"/>
    <cellStyle name="Nota 3 5 3 2 6" xfId="26344"/>
    <cellStyle name="Nota 3 5 3 2 7" xfId="22697"/>
    <cellStyle name="Nota 3 5 3 2 8" xfId="21299"/>
    <cellStyle name="Nota 3 5 3 2 9" xfId="18039"/>
    <cellStyle name="Nota 3 5 3 3" xfId="4062"/>
    <cellStyle name="Nota 3 5 3 3 2" xfId="7601"/>
    <cellStyle name="Nota 3 5 3 3 2 2" xfId="16754"/>
    <cellStyle name="Nota 3 5 3 3 2 3" xfId="23735"/>
    <cellStyle name="Nota 3 5 3 3 2 4" xfId="30579"/>
    <cellStyle name="Nota 3 5 3 3 2 5" xfId="34529"/>
    <cellStyle name="Nota 3 5 3 3 2 6" xfId="38081"/>
    <cellStyle name="Nota 3 5 3 3 2 7" xfId="40039"/>
    <cellStyle name="Nota 3 5 3 3 2 8" xfId="41673"/>
    <cellStyle name="Nota 3 5 3 3 3" xfId="13216"/>
    <cellStyle name="Nota 3 5 3 3 4" xfId="20214"/>
    <cellStyle name="Nota 3 5 3 3 5" xfId="27800"/>
    <cellStyle name="Nota 3 5 3 3 6" xfId="23371"/>
    <cellStyle name="Nota 3 5 3 3 7" xfId="28729"/>
    <cellStyle name="Nota 3 5 3 3 8" xfId="31156"/>
    <cellStyle name="Nota 3 5 3 3 9" xfId="35029"/>
    <cellStyle name="Nota 3 5 3 4" xfId="4500"/>
    <cellStyle name="Nota 3 5 3 4 2" xfId="7602"/>
    <cellStyle name="Nota 3 5 3 4 2 2" xfId="16755"/>
    <cellStyle name="Nota 3 5 3 4 2 3" xfId="23736"/>
    <cellStyle name="Nota 3 5 3 4 2 4" xfId="30580"/>
    <cellStyle name="Nota 3 5 3 4 2 5" xfId="34530"/>
    <cellStyle name="Nota 3 5 3 4 2 6" xfId="38082"/>
    <cellStyle name="Nota 3 5 3 4 2 7" xfId="40040"/>
    <cellStyle name="Nota 3 5 3 4 2 8" xfId="41674"/>
    <cellStyle name="Nota 3 5 3 4 3" xfId="13654"/>
    <cellStyle name="Nota 3 5 3 4 4" xfId="20652"/>
    <cellStyle name="Nota 3 5 3 4 5" xfId="24756"/>
    <cellStyle name="Nota 3 5 3 4 6" xfId="19755"/>
    <cellStyle name="Nota 3 5 3 4 7" xfId="24968"/>
    <cellStyle name="Nota 3 5 3 4 8" xfId="32265"/>
    <cellStyle name="Nota 3 5 3 4 9" xfId="35940"/>
    <cellStyle name="Nota 3 5 3 5" xfId="4754"/>
    <cellStyle name="Nota 3 5 3 5 2" xfId="7603"/>
    <cellStyle name="Nota 3 5 3 5 2 2" xfId="16756"/>
    <cellStyle name="Nota 3 5 3 5 2 3" xfId="23737"/>
    <cellStyle name="Nota 3 5 3 5 2 4" xfId="30581"/>
    <cellStyle name="Nota 3 5 3 5 2 5" xfId="34531"/>
    <cellStyle name="Nota 3 5 3 5 2 6" xfId="38083"/>
    <cellStyle name="Nota 3 5 3 5 2 7" xfId="40041"/>
    <cellStyle name="Nota 3 5 3 5 2 8" xfId="41675"/>
    <cellStyle name="Nota 3 5 3 5 3" xfId="13908"/>
    <cellStyle name="Nota 3 5 3 5 4" xfId="20906"/>
    <cellStyle name="Nota 3 5 3 5 5" xfId="27461"/>
    <cellStyle name="Nota 3 5 3 5 6" xfId="25252"/>
    <cellStyle name="Nota 3 5 3 5 7" xfId="24984"/>
    <cellStyle name="Nota 3 5 3 5 8" xfId="25407"/>
    <cellStyle name="Nota 3 5 3 5 9" xfId="35060"/>
    <cellStyle name="Nota 3 5 3 6" xfId="5000"/>
    <cellStyle name="Nota 3 5 3 6 2" xfId="7604"/>
    <cellStyle name="Nota 3 5 3 6 2 2" xfId="16757"/>
    <cellStyle name="Nota 3 5 3 6 2 3" xfId="23738"/>
    <cellStyle name="Nota 3 5 3 6 2 4" xfId="30582"/>
    <cellStyle name="Nota 3 5 3 6 2 5" xfId="34532"/>
    <cellStyle name="Nota 3 5 3 6 2 6" xfId="38084"/>
    <cellStyle name="Nota 3 5 3 6 2 7" xfId="40042"/>
    <cellStyle name="Nota 3 5 3 6 2 8" xfId="41676"/>
    <cellStyle name="Nota 3 5 3 6 3" xfId="14154"/>
    <cellStyle name="Nota 3 5 3 6 4" xfId="21152"/>
    <cellStyle name="Nota 3 5 3 6 5" xfId="24821"/>
    <cellStyle name="Nota 3 5 3 6 6" xfId="29305"/>
    <cellStyle name="Nota 3 5 3 6 7" xfId="32046"/>
    <cellStyle name="Nota 3 5 3 6 8" xfId="35724"/>
    <cellStyle name="Nota 3 5 3 6 9" xfId="38635"/>
    <cellStyle name="Nota 3 5 3 7" xfId="7599"/>
    <cellStyle name="Nota 3 5 3 7 2" xfId="16752"/>
    <cellStyle name="Nota 3 5 3 7 3" xfId="23733"/>
    <cellStyle name="Nota 3 5 3 7 4" xfId="30577"/>
    <cellStyle name="Nota 3 5 3 7 5" xfId="34527"/>
    <cellStyle name="Nota 3 5 3 7 6" xfId="38079"/>
    <cellStyle name="Nota 3 5 3 7 7" xfId="40037"/>
    <cellStyle name="Nota 3 5 3 7 8" xfId="41671"/>
    <cellStyle name="Nota 3 5 3 8" xfId="11534"/>
    <cellStyle name="Nota 3 5 3 9" xfId="18537"/>
    <cellStyle name="Nota 3 5 4" xfId="2404"/>
    <cellStyle name="Nota 3 5 4 10" xfId="25312"/>
    <cellStyle name="Nota 3 5 4 11" xfId="23009"/>
    <cellStyle name="Nota 3 5 4 12" xfId="30128"/>
    <cellStyle name="Nota 3 5 4 13" xfId="34097"/>
    <cellStyle name="Nota 3 5 4 14" xfId="37659"/>
    <cellStyle name="Nota 3 5 4 2" xfId="2804"/>
    <cellStyle name="Nota 3 5 4 2 2" xfId="7606"/>
    <cellStyle name="Nota 3 5 4 2 2 2" xfId="16759"/>
    <cellStyle name="Nota 3 5 4 2 2 3" xfId="23740"/>
    <cellStyle name="Nota 3 5 4 2 2 4" xfId="30584"/>
    <cellStyle name="Nota 3 5 4 2 2 5" xfId="34534"/>
    <cellStyle name="Nota 3 5 4 2 2 6" xfId="38086"/>
    <cellStyle name="Nota 3 5 4 2 2 7" xfId="40044"/>
    <cellStyle name="Nota 3 5 4 2 2 8" xfId="41678"/>
    <cellStyle name="Nota 3 5 4 2 3" xfId="11958"/>
    <cellStyle name="Nota 3 5 4 2 4" xfId="18961"/>
    <cellStyle name="Nota 3 5 4 2 5" xfId="24648"/>
    <cellStyle name="Nota 3 5 4 2 6" xfId="17695"/>
    <cellStyle name="Nota 3 5 4 2 7" xfId="20041"/>
    <cellStyle name="Nota 3 5 4 2 8" xfId="22901"/>
    <cellStyle name="Nota 3 5 4 2 9" xfId="31429"/>
    <cellStyle name="Nota 3 5 4 3" xfId="4086"/>
    <cellStyle name="Nota 3 5 4 3 2" xfId="7607"/>
    <cellStyle name="Nota 3 5 4 3 2 2" xfId="16760"/>
    <cellStyle name="Nota 3 5 4 3 2 3" xfId="23741"/>
    <cellStyle name="Nota 3 5 4 3 2 4" xfId="30585"/>
    <cellStyle name="Nota 3 5 4 3 2 5" xfId="34535"/>
    <cellStyle name="Nota 3 5 4 3 2 6" xfId="38087"/>
    <cellStyle name="Nota 3 5 4 3 2 7" xfId="40045"/>
    <cellStyle name="Nota 3 5 4 3 2 8" xfId="41679"/>
    <cellStyle name="Nota 3 5 4 3 3" xfId="13240"/>
    <cellStyle name="Nota 3 5 4 3 4" xfId="20238"/>
    <cellStyle name="Nota 3 5 4 3 5" xfId="27788"/>
    <cellStyle name="Nota 3 5 4 3 6" xfId="17087"/>
    <cellStyle name="Nota 3 5 4 3 7" xfId="25604"/>
    <cellStyle name="Nota 3 5 4 3 8" xfId="33425"/>
    <cellStyle name="Nota 3 5 4 3 9" xfId="37100"/>
    <cellStyle name="Nota 3 5 4 4" xfId="4524"/>
    <cellStyle name="Nota 3 5 4 4 2" xfId="7608"/>
    <cellStyle name="Nota 3 5 4 4 2 2" xfId="16761"/>
    <cellStyle name="Nota 3 5 4 4 2 3" xfId="23742"/>
    <cellStyle name="Nota 3 5 4 4 2 4" xfId="30586"/>
    <cellStyle name="Nota 3 5 4 4 2 5" xfId="34536"/>
    <cellStyle name="Nota 3 5 4 4 2 6" xfId="38088"/>
    <cellStyle name="Nota 3 5 4 4 2 7" xfId="40046"/>
    <cellStyle name="Nota 3 5 4 4 2 8" xfId="41680"/>
    <cellStyle name="Nota 3 5 4 4 3" xfId="13678"/>
    <cellStyle name="Nota 3 5 4 4 4" xfId="20676"/>
    <cellStyle name="Nota 3 5 4 4 5" xfId="27571"/>
    <cellStyle name="Nota 3 5 4 4 6" xfId="9956"/>
    <cellStyle name="Nota 3 5 4 4 7" xfId="26847"/>
    <cellStyle name="Nota 3 5 4 4 8" xfId="25831"/>
    <cellStyle name="Nota 3 5 4 4 9" xfId="22686"/>
    <cellStyle name="Nota 3 5 4 5" xfId="4778"/>
    <cellStyle name="Nota 3 5 4 5 2" xfId="7609"/>
    <cellStyle name="Nota 3 5 4 5 2 2" xfId="16762"/>
    <cellStyle name="Nota 3 5 4 5 2 3" xfId="23743"/>
    <cellStyle name="Nota 3 5 4 5 2 4" xfId="30587"/>
    <cellStyle name="Nota 3 5 4 5 2 5" xfId="34537"/>
    <cellStyle name="Nota 3 5 4 5 2 6" xfId="38089"/>
    <cellStyle name="Nota 3 5 4 5 2 7" xfId="40047"/>
    <cellStyle name="Nota 3 5 4 5 2 8" xfId="41681"/>
    <cellStyle name="Nota 3 5 4 5 3" xfId="13932"/>
    <cellStyle name="Nota 3 5 4 5 4" xfId="20930"/>
    <cellStyle name="Nota 3 5 4 5 5" xfId="27449"/>
    <cellStyle name="Nota 3 5 4 5 6" xfId="26755"/>
    <cellStyle name="Nota 3 5 4 5 7" xfId="10113"/>
    <cellStyle name="Nota 3 5 4 5 8" xfId="31793"/>
    <cellStyle name="Nota 3 5 4 5 9" xfId="35472"/>
    <cellStyle name="Nota 3 5 4 6" xfId="5024"/>
    <cellStyle name="Nota 3 5 4 6 2" xfId="7610"/>
    <cellStyle name="Nota 3 5 4 6 2 2" xfId="16763"/>
    <cellStyle name="Nota 3 5 4 6 2 3" xfId="23744"/>
    <cellStyle name="Nota 3 5 4 6 2 4" xfId="30588"/>
    <cellStyle name="Nota 3 5 4 6 2 5" xfId="34538"/>
    <cellStyle name="Nota 3 5 4 6 2 6" xfId="38090"/>
    <cellStyle name="Nota 3 5 4 6 2 7" xfId="40048"/>
    <cellStyle name="Nota 3 5 4 6 2 8" xfId="41682"/>
    <cellStyle name="Nota 3 5 4 6 3" xfId="14178"/>
    <cellStyle name="Nota 3 5 4 6 4" xfId="21176"/>
    <cellStyle name="Nota 3 5 4 6 5" xfId="22880"/>
    <cellStyle name="Nota 3 5 4 6 6" xfId="22837"/>
    <cellStyle name="Nota 3 5 4 6 7" xfId="32070"/>
    <cellStyle name="Nota 3 5 4 6 8" xfId="35748"/>
    <cellStyle name="Nota 3 5 4 6 9" xfId="38659"/>
    <cellStyle name="Nota 3 5 4 7" xfId="7605"/>
    <cellStyle name="Nota 3 5 4 7 2" xfId="16758"/>
    <cellStyle name="Nota 3 5 4 7 3" xfId="23739"/>
    <cellStyle name="Nota 3 5 4 7 4" xfId="30583"/>
    <cellStyle name="Nota 3 5 4 7 5" xfId="34533"/>
    <cellStyle name="Nota 3 5 4 7 6" xfId="38085"/>
    <cellStyle name="Nota 3 5 4 7 7" xfId="40043"/>
    <cellStyle name="Nota 3 5 4 7 8" xfId="41677"/>
    <cellStyle name="Nota 3 5 4 8" xfId="11558"/>
    <cellStyle name="Nota 3 5 4 9" xfId="18561"/>
    <cellStyle name="Nota 3 5 5" xfId="2428"/>
    <cellStyle name="Nota 3 5 5 10" xfId="17194"/>
    <cellStyle name="Nota 3 5 5 11" xfId="17812"/>
    <cellStyle name="Nota 3 5 5 12" xfId="9605"/>
    <cellStyle name="Nota 3 5 5 13" xfId="34093"/>
    <cellStyle name="Nota 3 5 5 14" xfId="37655"/>
    <cellStyle name="Nota 3 5 5 2" xfId="2828"/>
    <cellStyle name="Nota 3 5 5 2 2" xfId="7612"/>
    <cellStyle name="Nota 3 5 5 2 2 2" xfId="16765"/>
    <cellStyle name="Nota 3 5 5 2 2 3" xfId="23746"/>
    <cellStyle name="Nota 3 5 5 2 2 4" xfId="30590"/>
    <cellStyle name="Nota 3 5 5 2 2 5" xfId="34540"/>
    <cellStyle name="Nota 3 5 5 2 2 6" xfId="38092"/>
    <cellStyle name="Nota 3 5 5 2 2 7" xfId="40050"/>
    <cellStyle name="Nota 3 5 5 2 2 8" xfId="41684"/>
    <cellStyle name="Nota 3 5 5 2 3" xfId="11982"/>
    <cellStyle name="Nota 3 5 5 2 4" xfId="18985"/>
    <cellStyle name="Nota 3 5 5 2 5" xfId="28370"/>
    <cellStyle name="Nota 3 5 5 2 6" xfId="28076"/>
    <cellStyle name="Nota 3 5 5 2 7" xfId="29919"/>
    <cellStyle name="Nota 3 5 5 2 8" xfId="33896"/>
    <cellStyle name="Nota 3 5 5 2 9" xfId="37458"/>
    <cellStyle name="Nota 3 5 5 3" xfId="4110"/>
    <cellStyle name="Nota 3 5 5 3 2" xfId="7613"/>
    <cellStyle name="Nota 3 5 5 3 2 2" xfId="16766"/>
    <cellStyle name="Nota 3 5 5 3 2 3" xfId="23747"/>
    <cellStyle name="Nota 3 5 5 3 2 4" xfId="30591"/>
    <cellStyle name="Nota 3 5 5 3 2 5" xfId="34541"/>
    <cellStyle name="Nota 3 5 5 3 2 6" xfId="38093"/>
    <cellStyle name="Nota 3 5 5 3 2 7" xfId="40051"/>
    <cellStyle name="Nota 3 5 5 3 2 8" xfId="41685"/>
    <cellStyle name="Nota 3 5 5 3 3" xfId="13264"/>
    <cellStyle name="Nota 3 5 5 3 4" xfId="20262"/>
    <cellStyle name="Nota 3 5 5 3 5" xfId="9296"/>
    <cellStyle name="Nota 3 5 5 3 6" xfId="26654"/>
    <cellStyle name="Nota 3 5 5 3 7" xfId="29386"/>
    <cellStyle name="Nota 3 5 5 3 8" xfId="33411"/>
    <cellStyle name="Nota 3 5 5 3 9" xfId="37086"/>
    <cellStyle name="Nota 3 5 5 4" xfId="4548"/>
    <cellStyle name="Nota 3 5 5 4 2" xfId="7614"/>
    <cellStyle name="Nota 3 5 5 4 2 2" xfId="16767"/>
    <cellStyle name="Nota 3 5 5 4 2 3" xfId="23748"/>
    <cellStyle name="Nota 3 5 5 4 2 4" xfId="30592"/>
    <cellStyle name="Nota 3 5 5 4 2 5" xfId="34542"/>
    <cellStyle name="Nota 3 5 5 4 2 6" xfId="38094"/>
    <cellStyle name="Nota 3 5 5 4 2 7" xfId="40052"/>
    <cellStyle name="Nota 3 5 5 4 2 8" xfId="41686"/>
    <cellStyle name="Nota 3 5 5 4 3" xfId="13702"/>
    <cellStyle name="Nota 3 5 5 4 4" xfId="20700"/>
    <cellStyle name="Nota 3 5 5 4 5" xfId="20067"/>
    <cellStyle name="Nota 3 5 5 4 6" xfId="29239"/>
    <cellStyle name="Nota 3 5 5 4 7" xfId="25358"/>
    <cellStyle name="Nota 3 5 5 4 8" xfId="29718"/>
    <cellStyle name="Nota 3 5 5 4 9" xfId="33696"/>
    <cellStyle name="Nota 3 5 5 5" xfId="4802"/>
    <cellStyle name="Nota 3 5 5 5 2" xfId="7615"/>
    <cellStyle name="Nota 3 5 5 5 2 2" xfId="16768"/>
    <cellStyle name="Nota 3 5 5 5 2 3" xfId="23749"/>
    <cellStyle name="Nota 3 5 5 5 2 4" xfId="30593"/>
    <cellStyle name="Nota 3 5 5 5 2 5" xfId="34543"/>
    <cellStyle name="Nota 3 5 5 5 2 6" xfId="38095"/>
    <cellStyle name="Nota 3 5 5 5 2 7" xfId="40053"/>
    <cellStyle name="Nota 3 5 5 5 2 8" xfId="41687"/>
    <cellStyle name="Nota 3 5 5 5 3" xfId="13956"/>
    <cellStyle name="Nota 3 5 5 5 4" xfId="20954"/>
    <cellStyle name="Nota 3 5 5 5 5" xfId="22770"/>
    <cellStyle name="Nota 3 5 5 5 6" xfId="26757"/>
    <cellStyle name="Nota 3 5 5 5 7" xfId="27892"/>
    <cellStyle name="Nota 3 5 5 5 8" xfId="25330"/>
    <cellStyle name="Nota 3 5 5 5 9" xfId="31020"/>
    <cellStyle name="Nota 3 5 5 6" xfId="5048"/>
    <cellStyle name="Nota 3 5 5 6 2" xfId="7616"/>
    <cellStyle name="Nota 3 5 5 6 2 2" xfId="16769"/>
    <cellStyle name="Nota 3 5 5 6 2 3" xfId="23750"/>
    <cellStyle name="Nota 3 5 5 6 2 4" xfId="30594"/>
    <cellStyle name="Nota 3 5 5 6 2 5" xfId="34544"/>
    <cellStyle name="Nota 3 5 5 6 2 6" xfId="38096"/>
    <cellStyle name="Nota 3 5 5 6 2 7" xfId="40054"/>
    <cellStyle name="Nota 3 5 5 6 2 8" xfId="41688"/>
    <cellStyle name="Nota 3 5 5 6 3" xfId="14202"/>
    <cellStyle name="Nota 3 5 5 6 4" xfId="21200"/>
    <cellStyle name="Nota 3 5 5 6 5" xfId="27315"/>
    <cellStyle name="Nota 3 5 5 6 6" xfId="19751"/>
    <cellStyle name="Nota 3 5 5 6 7" xfId="32094"/>
    <cellStyle name="Nota 3 5 5 6 8" xfId="35772"/>
    <cellStyle name="Nota 3 5 5 6 9" xfId="38683"/>
    <cellStyle name="Nota 3 5 5 7" xfId="7611"/>
    <cellStyle name="Nota 3 5 5 7 2" xfId="16764"/>
    <cellStyle name="Nota 3 5 5 7 3" xfId="23745"/>
    <cellStyle name="Nota 3 5 5 7 4" xfId="30589"/>
    <cellStyle name="Nota 3 5 5 7 5" xfId="34539"/>
    <cellStyle name="Nota 3 5 5 7 6" xfId="38091"/>
    <cellStyle name="Nota 3 5 5 7 7" xfId="40049"/>
    <cellStyle name="Nota 3 5 5 7 8" xfId="41683"/>
    <cellStyle name="Nota 3 5 5 8" xfId="11582"/>
    <cellStyle name="Nota 3 5 5 9" xfId="18585"/>
    <cellStyle name="Nota 3 5 6" xfId="2630"/>
    <cellStyle name="Nota 3 5 6 2" xfId="7617"/>
    <cellStyle name="Nota 3 5 6 2 2" xfId="16770"/>
    <cellStyle name="Nota 3 5 6 2 3" xfId="23751"/>
    <cellStyle name="Nota 3 5 6 2 4" xfId="30595"/>
    <cellStyle name="Nota 3 5 6 2 5" xfId="34545"/>
    <cellStyle name="Nota 3 5 6 2 6" xfId="38097"/>
    <cellStyle name="Nota 3 5 6 2 7" xfId="40055"/>
    <cellStyle name="Nota 3 5 6 2 8" xfId="41689"/>
    <cellStyle name="Nota 3 5 6 3" xfId="11784"/>
    <cellStyle name="Nota 3 5 6 4" xfId="18787"/>
    <cellStyle name="Nota 3 5 6 5" xfId="24151"/>
    <cellStyle name="Nota 3 5 6 6" xfId="19516"/>
    <cellStyle name="Nota 3 5 6 7" xfId="18344"/>
    <cellStyle name="Nota 3 5 6 8" xfId="33994"/>
    <cellStyle name="Nota 3 5 6 9" xfId="37556"/>
    <cellStyle name="Nota 3 5 7" xfId="3198"/>
    <cellStyle name="Nota 3 5 7 2" xfId="7618"/>
    <cellStyle name="Nota 3 5 7 2 2" xfId="16771"/>
    <cellStyle name="Nota 3 5 7 2 3" xfId="23752"/>
    <cellStyle name="Nota 3 5 7 2 4" xfId="30596"/>
    <cellStyle name="Nota 3 5 7 2 5" xfId="34546"/>
    <cellStyle name="Nota 3 5 7 2 6" xfId="38098"/>
    <cellStyle name="Nota 3 5 7 2 7" xfId="40056"/>
    <cellStyle name="Nota 3 5 7 2 8" xfId="41690"/>
    <cellStyle name="Nota 3 5 7 3" xfId="12352"/>
    <cellStyle name="Nota 3 5 7 4" xfId="19355"/>
    <cellStyle name="Nota 3 5 7 5" xfId="21361"/>
    <cellStyle name="Nota 3 5 7 6" xfId="28778"/>
    <cellStyle name="Nota 3 5 7 7" xfId="23184"/>
    <cellStyle name="Nota 3 5 7 8" xfId="22714"/>
    <cellStyle name="Nota 3 5 7 9" xfId="35565"/>
    <cellStyle name="Nota 3 5 8" xfId="3703"/>
    <cellStyle name="Nota 3 5 8 2" xfId="7619"/>
    <cellStyle name="Nota 3 5 8 2 2" xfId="16772"/>
    <cellStyle name="Nota 3 5 8 2 3" xfId="23753"/>
    <cellStyle name="Nota 3 5 8 2 4" xfId="30597"/>
    <cellStyle name="Nota 3 5 8 2 5" xfId="34547"/>
    <cellStyle name="Nota 3 5 8 2 6" xfId="38099"/>
    <cellStyle name="Nota 3 5 8 2 7" xfId="40057"/>
    <cellStyle name="Nota 3 5 8 2 8" xfId="41691"/>
    <cellStyle name="Nota 3 5 8 3" xfId="12857"/>
    <cellStyle name="Nota 3 5 8 4" xfId="19856"/>
    <cellStyle name="Nota 3 5 8 5" xfId="17626"/>
    <cellStyle name="Nota 3 5 8 6" xfId="9564"/>
    <cellStyle name="Nota 3 5 8 7" xfId="10238"/>
    <cellStyle name="Nota 3 5 8 8" xfId="29069"/>
    <cellStyle name="Nota 3 5 8 9" xfId="31213"/>
    <cellStyle name="Nota 3 5 9" xfId="3164"/>
    <cellStyle name="Nota 3 5 9 2" xfId="7620"/>
    <cellStyle name="Nota 3 5 9 2 2" xfId="16773"/>
    <cellStyle name="Nota 3 5 9 2 3" xfId="23754"/>
    <cellStyle name="Nota 3 5 9 2 4" xfId="30598"/>
    <cellStyle name="Nota 3 5 9 2 5" xfId="34548"/>
    <cellStyle name="Nota 3 5 9 2 6" xfId="38100"/>
    <cellStyle name="Nota 3 5 9 2 7" xfId="40058"/>
    <cellStyle name="Nota 3 5 9 2 8" xfId="41692"/>
    <cellStyle name="Nota 3 5 9 3" xfId="12318"/>
    <cellStyle name="Nota 3 5 9 4" xfId="19321"/>
    <cellStyle name="Nota 3 5 9 5" xfId="28244"/>
    <cellStyle name="Nota 3 5 9 6" xfId="26437"/>
    <cellStyle name="Nota 3 5 9 7" xfId="24454"/>
    <cellStyle name="Nota 3 5 9 8" xfId="33716"/>
    <cellStyle name="Nota 3 5 9 9" xfId="37278"/>
    <cellStyle name="Nota 3 6" xfId="2248"/>
    <cellStyle name="Nota 3 6 10" xfId="10180"/>
    <cellStyle name="Nota 3 6 11" xfId="19765"/>
    <cellStyle name="Nota 3 6 12" xfId="30206"/>
    <cellStyle name="Nota 3 6 13" xfId="34181"/>
    <cellStyle name="Nota 3 6 14" xfId="37743"/>
    <cellStyle name="Nota 3 6 2" xfId="2648"/>
    <cellStyle name="Nota 3 6 2 2" xfId="7622"/>
    <cellStyle name="Nota 3 6 2 2 2" xfId="16775"/>
    <cellStyle name="Nota 3 6 2 2 3" xfId="23756"/>
    <cellStyle name="Nota 3 6 2 2 4" xfId="30600"/>
    <cellStyle name="Nota 3 6 2 2 5" xfId="34550"/>
    <cellStyle name="Nota 3 6 2 2 6" xfId="38102"/>
    <cellStyle name="Nota 3 6 2 2 7" xfId="40060"/>
    <cellStyle name="Nota 3 6 2 2 8" xfId="41694"/>
    <cellStyle name="Nota 3 6 2 3" xfId="11802"/>
    <cellStyle name="Nota 3 6 2 4" xfId="18805"/>
    <cellStyle name="Nota 3 6 2 5" xfId="23319"/>
    <cellStyle name="Nota 3 6 2 6" xfId="26287"/>
    <cellStyle name="Nota 3 6 2 7" xfId="30001"/>
    <cellStyle name="Nota 3 6 2 8" xfId="31518"/>
    <cellStyle name="Nota 3 6 2 9" xfId="35224"/>
    <cellStyle name="Nota 3 6 3" xfId="3930"/>
    <cellStyle name="Nota 3 6 3 2" xfId="7623"/>
    <cellStyle name="Nota 3 6 3 2 2" xfId="16776"/>
    <cellStyle name="Nota 3 6 3 2 3" xfId="23757"/>
    <cellStyle name="Nota 3 6 3 2 4" xfId="30601"/>
    <cellStyle name="Nota 3 6 3 2 5" xfId="34551"/>
    <cellStyle name="Nota 3 6 3 2 6" xfId="38103"/>
    <cellStyle name="Nota 3 6 3 2 7" xfId="40061"/>
    <cellStyle name="Nota 3 6 3 2 8" xfId="41695"/>
    <cellStyle name="Nota 3 6 3 3" xfId="13084"/>
    <cellStyle name="Nota 3 6 3 4" xfId="20082"/>
    <cellStyle name="Nota 3 6 3 5" xfId="27865"/>
    <cellStyle name="Nota 3 6 3 6" xfId="28556"/>
    <cellStyle name="Nota 3 6 3 7" xfId="26009"/>
    <cellStyle name="Nota 3 6 3 8" xfId="33461"/>
    <cellStyle name="Nota 3 6 3 9" xfId="37135"/>
    <cellStyle name="Nota 3 6 4" xfId="4368"/>
    <cellStyle name="Nota 3 6 4 2" xfId="7624"/>
    <cellStyle name="Nota 3 6 4 2 2" xfId="16777"/>
    <cellStyle name="Nota 3 6 4 2 3" xfId="23758"/>
    <cellStyle name="Nota 3 6 4 2 4" xfId="30602"/>
    <cellStyle name="Nota 3 6 4 2 5" xfId="34552"/>
    <cellStyle name="Nota 3 6 4 2 6" xfId="38104"/>
    <cellStyle name="Nota 3 6 4 2 7" xfId="40062"/>
    <cellStyle name="Nota 3 6 4 2 8" xfId="41696"/>
    <cellStyle name="Nota 3 6 4 3" xfId="13522"/>
    <cellStyle name="Nota 3 6 4 4" xfId="20520"/>
    <cellStyle name="Nota 3 6 4 5" xfId="27648"/>
    <cellStyle name="Nota 3 6 4 6" xfId="15460"/>
    <cellStyle name="Nota 3 6 4 7" xfId="22658"/>
    <cellStyle name="Nota 3 6 4 8" xfId="23180"/>
    <cellStyle name="Nota 3 6 4 9" xfId="29569"/>
    <cellStyle name="Nota 3 6 5" xfId="4622"/>
    <cellStyle name="Nota 3 6 5 2" xfId="7625"/>
    <cellStyle name="Nota 3 6 5 2 2" xfId="16778"/>
    <cellStyle name="Nota 3 6 5 2 3" xfId="23759"/>
    <cellStyle name="Nota 3 6 5 2 4" xfId="30603"/>
    <cellStyle name="Nota 3 6 5 2 5" xfId="34553"/>
    <cellStyle name="Nota 3 6 5 2 6" xfId="38105"/>
    <cellStyle name="Nota 3 6 5 2 7" xfId="40063"/>
    <cellStyle name="Nota 3 6 5 2 8" xfId="41697"/>
    <cellStyle name="Nota 3 6 5 3" xfId="13776"/>
    <cellStyle name="Nota 3 6 5 4" xfId="20774"/>
    <cellStyle name="Nota 3 6 5 5" xfId="27526"/>
    <cellStyle name="Nota 3 6 5 6" xfId="29255"/>
    <cellStyle name="Nota 3 6 5 7" xfId="22516"/>
    <cellStyle name="Nota 3 6 5 8" xfId="32209"/>
    <cellStyle name="Nota 3 6 5 9" xfId="35884"/>
    <cellStyle name="Nota 3 6 6" xfId="4868"/>
    <cellStyle name="Nota 3 6 6 2" xfId="7626"/>
    <cellStyle name="Nota 3 6 6 2 2" xfId="16779"/>
    <cellStyle name="Nota 3 6 6 2 3" xfId="23760"/>
    <cellStyle name="Nota 3 6 6 2 4" xfId="30604"/>
    <cellStyle name="Nota 3 6 6 2 5" xfId="34554"/>
    <cellStyle name="Nota 3 6 6 2 6" xfId="38106"/>
    <cellStyle name="Nota 3 6 6 2 7" xfId="40064"/>
    <cellStyle name="Nota 3 6 6 2 8" xfId="41698"/>
    <cellStyle name="Nota 3 6 6 3" xfId="14022"/>
    <cellStyle name="Nota 3 6 6 4" xfId="21020"/>
    <cellStyle name="Nota 3 6 6 5" xfId="17420"/>
    <cellStyle name="Nota 3 6 6 6" xfId="19713"/>
    <cellStyle name="Nota 3 6 6 7" xfId="19716"/>
    <cellStyle name="Nota 3 6 6 8" xfId="35592"/>
    <cellStyle name="Nota 3 6 6 9" xfId="38503"/>
    <cellStyle name="Nota 3 6 7" xfId="7621"/>
    <cellStyle name="Nota 3 6 7 2" xfId="16774"/>
    <cellStyle name="Nota 3 6 7 3" xfId="23755"/>
    <cellStyle name="Nota 3 6 7 4" xfId="30599"/>
    <cellStyle name="Nota 3 6 7 5" xfId="34549"/>
    <cellStyle name="Nota 3 6 7 6" xfId="38101"/>
    <cellStyle name="Nota 3 6 7 7" xfId="40059"/>
    <cellStyle name="Nota 3 6 7 8" xfId="41693"/>
    <cellStyle name="Nota 3 6 8" xfId="11402"/>
    <cellStyle name="Nota 3 6 9" xfId="18405"/>
    <cellStyle name="Nota 3 7" xfId="1667"/>
    <cellStyle name="Nota 3 7 10" xfId="28667"/>
    <cellStyle name="Nota 3 7 11" xfId="29064"/>
    <cellStyle name="Nota 3 7 12" xfId="25733"/>
    <cellStyle name="Nota 3 7 13" xfId="25684"/>
    <cellStyle name="Nota 3 7 14" xfId="34204"/>
    <cellStyle name="Nota 3 7 2" xfId="2495"/>
    <cellStyle name="Nota 3 7 2 2" xfId="7628"/>
    <cellStyle name="Nota 3 7 2 2 2" xfId="16781"/>
    <cellStyle name="Nota 3 7 2 2 3" xfId="23762"/>
    <cellStyle name="Nota 3 7 2 2 4" xfId="30606"/>
    <cellStyle name="Nota 3 7 2 2 5" xfId="34556"/>
    <cellStyle name="Nota 3 7 2 2 6" xfId="38108"/>
    <cellStyle name="Nota 3 7 2 2 7" xfId="40066"/>
    <cellStyle name="Nota 3 7 2 2 8" xfId="41700"/>
    <cellStyle name="Nota 3 7 2 3" xfId="11649"/>
    <cellStyle name="Nota 3 7 2 4" xfId="18652"/>
    <cellStyle name="Nota 3 7 2 5" xfId="17130"/>
    <cellStyle name="Nota 3 7 2 6" xfId="26217"/>
    <cellStyle name="Nota 3 7 2 7" xfId="17197"/>
    <cellStyle name="Nota 3 7 2 8" xfId="25781"/>
    <cellStyle name="Nota 3 7 2 9" xfId="31325"/>
    <cellStyle name="Nota 3 7 3" xfId="3644"/>
    <cellStyle name="Nota 3 7 3 2" xfId="7629"/>
    <cellStyle name="Nota 3 7 3 2 2" xfId="16782"/>
    <cellStyle name="Nota 3 7 3 2 3" xfId="23763"/>
    <cellStyle name="Nota 3 7 3 2 4" xfId="30607"/>
    <cellStyle name="Nota 3 7 3 2 5" xfId="34557"/>
    <cellStyle name="Nota 3 7 3 2 6" xfId="38109"/>
    <cellStyle name="Nota 3 7 3 2 7" xfId="40067"/>
    <cellStyle name="Nota 3 7 3 2 8" xfId="41701"/>
    <cellStyle name="Nota 3 7 3 3" xfId="12798"/>
    <cellStyle name="Nota 3 7 3 4" xfId="19797"/>
    <cellStyle name="Nota 3 7 3 5" xfId="28007"/>
    <cellStyle name="Nota 3 7 3 6" xfId="19425"/>
    <cellStyle name="Nota 3 7 3 7" xfId="29552"/>
    <cellStyle name="Nota 3 7 3 8" xfId="33578"/>
    <cellStyle name="Nota 3 7 3 9" xfId="37246"/>
    <cellStyle name="Nota 3 7 4" xfId="4154"/>
    <cellStyle name="Nota 3 7 4 2" xfId="7630"/>
    <cellStyle name="Nota 3 7 4 2 2" xfId="16783"/>
    <cellStyle name="Nota 3 7 4 2 3" xfId="23764"/>
    <cellStyle name="Nota 3 7 4 2 4" xfId="30608"/>
    <cellStyle name="Nota 3 7 4 2 5" xfId="34558"/>
    <cellStyle name="Nota 3 7 4 2 6" xfId="38110"/>
    <cellStyle name="Nota 3 7 4 2 7" xfId="40068"/>
    <cellStyle name="Nota 3 7 4 2 8" xfId="41702"/>
    <cellStyle name="Nota 3 7 4 3" xfId="13308"/>
    <cellStyle name="Nota 3 7 4 4" xfId="20306"/>
    <cellStyle name="Nota 3 7 4 5" xfId="27755"/>
    <cellStyle name="Nota 3 7 4 6" xfId="21323"/>
    <cellStyle name="Nota 3 7 4 7" xfId="29365"/>
    <cellStyle name="Nota 3 7 4 8" xfId="33385"/>
    <cellStyle name="Nota 3 7 4 9" xfId="37060"/>
    <cellStyle name="Nota 3 7 5" xfId="2903"/>
    <cellStyle name="Nota 3 7 5 2" xfId="7631"/>
    <cellStyle name="Nota 3 7 5 2 2" xfId="16784"/>
    <cellStyle name="Nota 3 7 5 2 3" xfId="23765"/>
    <cellStyle name="Nota 3 7 5 2 4" xfId="30609"/>
    <cellStyle name="Nota 3 7 5 2 5" xfId="34559"/>
    <cellStyle name="Nota 3 7 5 2 6" xfId="38111"/>
    <cellStyle name="Nota 3 7 5 2 7" xfId="40069"/>
    <cellStyle name="Nota 3 7 5 2 8" xfId="41703"/>
    <cellStyle name="Nota 3 7 5 3" xfId="12057"/>
    <cellStyle name="Nota 3 7 5 4" xfId="19060"/>
    <cellStyle name="Nota 3 7 5 5" xfId="10159"/>
    <cellStyle name="Nota 3 7 5 6" xfId="23230"/>
    <cellStyle name="Nota 3 7 5 7" xfId="29879"/>
    <cellStyle name="Nota 3 7 5 8" xfId="33856"/>
    <cellStyle name="Nota 3 7 5 9" xfId="37418"/>
    <cellStyle name="Nota 3 7 6" xfId="3013"/>
    <cellStyle name="Nota 3 7 6 2" xfId="7632"/>
    <cellStyle name="Nota 3 7 6 2 2" xfId="16785"/>
    <cellStyle name="Nota 3 7 6 2 3" xfId="23766"/>
    <cellStyle name="Nota 3 7 6 2 4" xfId="30610"/>
    <cellStyle name="Nota 3 7 6 2 5" xfId="34560"/>
    <cellStyle name="Nota 3 7 6 2 6" xfId="38112"/>
    <cellStyle name="Nota 3 7 6 2 7" xfId="40070"/>
    <cellStyle name="Nota 3 7 6 2 8" xfId="41704"/>
    <cellStyle name="Nota 3 7 6 3" xfId="12167"/>
    <cellStyle name="Nota 3 7 6 4" xfId="19170"/>
    <cellStyle name="Nota 3 7 6 5" xfId="24697"/>
    <cellStyle name="Nota 3 7 6 6" xfId="18015"/>
    <cellStyle name="Nota 3 7 6 7" xfId="29825"/>
    <cellStyle name="Nota 3 7 6 8" xfId="33804"/>
    <cellStyle name="Nota 3 7 6 9" xfId="37366"/>
    <cellStyle name="Nota 3 7 7" xfId="7627"/>
    <cellStyle name="Nota 3 7 7 2" xfId="16780"/>
    <cellStyle name="Nota 3 7 7 3" xfId="23761"/>
    <cellStyle name="Nota 3 7 7 4" xfId="30605"/>
    <cellStyle name="Nota 3 7 7 5" xfId="34555"/>
    <cellStyle name="Nota 3 7 7 6" xfId="38107"/>
    <cellStyle name="Nota 3 7 7 7" xfId="40065"/>
    <cellStyle name="Nota 3 7 7 8" xfId="41699"/>
    <cellStyle name="Nota 3 7 8" xfId="10821"/>
    <cellStyle name="Nota 3 7 9" xfId="9749"/>
    <cellStyle name="Nota 3 8" xfId="2315"/>
    <cellStyle name="Nota 3 8 10" xfId="23170"/>
    <cellStyle name="Nota 3 8 11" xfId="26123"/>
    <cellStyle name="Nota 3 8 12" xfId="30173"/>
    <cellStyle name="Nota 3 8 13" xfId="34149"/>
    <cellStyle name="Nota 3 8 14" xfId="37711"/>
    <cellStyle name="Nota 3 8 2" xfId="2715"/>
    <cellStyle name="Nota 3 8 2 2" xfId="7634"/>
    <cellStyle name="Nota 3 8 2 2 2" xfId="16787"/>
    <cellStyle name="Nota 3 8 2 2 3" xfId="23768"/>
    <cellStyle name="Nota 3 8 2 2 4" xfId="30612"/>
    <cellStyle name="Nota 3 8 2 2 5" xfId="34562"/>
    <cellStyle name="Nota 3 8 2 2 6" xfId="38114"/>
    <cellStyle name="Nota 3 8 2 2 7" xfId="40072"/>
    <cellStyle name="Nota 3 8 2 2 8" xfId="41706"/>
    <cellStyle name="Nota 3 8 2 3" xfId="11869"/>
    <cellStyle name="Nota 3 8 2 4" xfId="18872"/>
    <cellStyle name="Nota 3 8 2 5" xfId="24635"/>
    <cellStyle name="Nota 3 8 2 6" xfId="22450"/>
    <cellStyle name="Nota 3 8 2 7" xfId="26510"/>
    <cellStyle name="Nota 3 8 2 8" xfId="33951"/>
    <cellStyle name="Nota 3 8 2 9" xfId="37513"/>
    <cellStyle name="Nota 3 8 3" xfId="3997"/>
    <cellStyle name="Nota 3 8 3 2" xfId="7635"/>
    <cellStyle name="Nota 3 8 3 2 2" xfId="16788"/>
    <cellStyle name="Nota 3 8 3 2 3" xfId="23769"/>
    <cellStyle name="Nota 3 8 3 2 4" xfId="30613"/>
    <cellStyle name="Nota 3 8 3 2 5" xfId="34563"/>
    <cellStyle name="Nota 3 8 3 2 6" xfId="38115"/>
    <cellStyle name="Nota 3 8 3 2 7" xfId="40073"/>
    <cellStyle name="Nota 3 8 3 2 8" xfId="41707"/>
    <cellStyle name="Nota 3 8 3 3" xfId="13151"/>
    <cellStyle name="Nota 3 8 3 4" xfId="20149"/>
    <cellStyle name="Nota 3 8 3 5" xfId="27832"/>
    <cellStyle name="Nota 3 8 3 6" xfId="26632"/>
    <cellStyle name="Nota 3 8 3 7" xfId="24459"/>
    <cellStyle name="Nota 3 8 3 8" xfId="19558"/>
    <cellStyle name="Nota 3 8 3 9" xfId="26524"/>
    <cellStyle name="Nota 3 8 4" xfId="4435"/>
    <cellStyle name="Nota 3 8 4 2" xfId="7636"/>
    <cellStyle name="Nota 3 8 4 2 2" xfId="16789"/>
    <cellStyle name="Nota 3 8 4 2 3" xfId="23770"/>
    <cellStyle name="Nota 3 8 4 2 4" xfId="30614"/>
    <cellStyle name="Nota 3 8 4 2 5" xfId="34564"/>
    <cellStyle name="Nota 3 8 4 2 6" xfId="38116"/>
    <cellStyle name="Nota 3 8 4 2 7" xfId="40074"/>
    <cellStyle name="Nota 3 8 4 2 8" xfId="41708"/>
    <cellStyle name="Nota 3 8 4 3" xfId="13589"/>
    <cellStyle name="Nota 3 8 4 4" xfId="20587"/>
    <cellStyle name="Nota 3 8 4 5" xfId="27618"/>
    <cellStyle name="Nota 3 8 4 6" xfId="24103"/>
    <cellStyle name="Nota 3 8 4 7" xfId="25104"/>
    <cellStyle name="Nota 3 8 4 8" xfId="31761"/>
    <cellStyle name="Nota 3 8 4 9" xfId="35441"/>
    <cellStyle name="Nota 3 8 5" xfId="4689"/>
    <cellStyle name="Nota 3 8 5 2" xfId="7637"/>
    <cellStyle name="Nota 3 8 5 2 2" xfId="16790"/>
    <cellStyle name="Nota 3 8 5 2 3" xfId="23771"/>
    <cellStyle name="Nota 3 8 5 2 4" xfId="30615"/>
    <cellStyle name="Nota 3 8 5 2 5" xfId="34565"/>
    <cellStyle name="Nota 3 8 5 2 6" xfId="38117"/>
    <cellStyle name="Nota 3 8 5 2 7" xfId="40075"/>
    <cellStyle name="Nota 3 8 5 2 8" xfId="41709"/>
    <cellStyle name="Nota 3 8 5 3" xfId="13843"/>
    <cellStyle name="Nota 3 8 5 4" xfId="20841"/>
    <cellStyle name="Nota 3 8 5 5" xfId="27493"/>
    <cellStyle name="Nota 3 8 5 6" xfId="26728"/>
    <cellStyle name="Nota 3 8 5 7" xfId="25988"/>
    <cellStyle name="Nota 3 8 5 8" xfId="29726"/>
    <cellStyle name="Nota 3 8 5 9" xfId="25532"/>
    <cellStyle name="Nota 3 8 6" xfId="4935"/>
    <cellStyle name="Nota 3 8 6 2" xfId="7638"/>
    <cellStyle name="Nota 3 8 6 2 2" xfId="16791"/>
    <cellStyle name="Nota 3 8 6 2 3" xfId="23772"/>
    <cellStyle name="Nota 3 8 6 2 4" xfId="30616"/>
    <cellStyle name="Nota 3 8 6 2 5" xfId="34566"/>
    <cellStyle name="Nota 3 8 6 2 6" xfId="38118"/>
    <cellStyle name="Nota 3 8 6 2 7" xfId="40076"/>
    <cellStyle name="Nota 3 8 6 2 8" xfId="41710"/>
    <cellStyle name="Nota 3 8 6 3" xfId="14089"/>
    <cellStyle name="Nota 3 8 6 4" xfId="21087"/>
    <cellStyle name="Nota 3 8 6 5" xfId="27371"/>
    <cellStyle name="Nota 3 8 6 6" xfId="26776"/>
    <cellStyle name="Nota 3 8 6 7" xfId="31981"/>
    <cellStyle name="Nota 3 8 6 8" xfId="35659"/>
    <cellStyle name="Nota 3 8 6 9" xfId="38570"/>
    <cellStyle name="Nota 3 8 7" xfId="7633"/>
    <cellStyle name="Nota 3 8 7 2" xfId="16786"/>
    <cellStyle name="Nota 3 8 7 3" xfId="23767"/>
    <cellStyle name="Nota 3 8 7 4" xfId="30611"/>
    <cellStyle name="Nota 3 8 7 5" xfId="34561"/>
    <cellStyle name="Nota 3 8 7 6" xfId="38113"/>
    <cellStyle name="Nota 3 8 7 7" xfId="40071"/>
    <cellStyle name="Nota 3 8 7 8" xfId="41705"/>
    <cellStyle name="Nota 3 8 8" xfId="11469"/>
    <cellStyle name="Nota 3 8 9" xfId="18472"/>
    <cellStyle name="Nota 3 9" xfId="2056"/>
    <cellStyle name="Nota 3 9 10" xfId="28474"/>
    <cellStyle name="Nota 3 9 11" xfId="26050"/>
    <cellStyle name="Nota 3 9 12" xfId="30855"/>
    <cellStyle name="Nota 3 9 13" xfId="25902"/>
    <cellStyle name="Nota 3 9 14" xfId="33597"/>
    <cellStyle name="Nota 3 9 2" xfId="2584"/>
    <cellStyle name="Nota 3 9 2 2" xfId="7640"/>
    <cellStyle name="Nota 3 9 2 2 2" xfId="16793"/>
    <cellStyle name="Nota 3 9 2 2 3" xfId="23774"/>
    <cellStyle name="Nota 3 9 2 2 4" xfId="30618"/>
    <cellStyle name="Nota 3 9 2 2 5" xfId="34568"/>
    <cellStyle name="Nota 3 9 2 2 6" xfId="38120"/>
    <cellStyle name="Nota 3 9 2 2 7" xfId="40078"/>
    <cellStyle name="Nota 3 9 2 2 8" xfId="41712"/>
    <cellStyle name="Nota 3 9 2 3" xfId="11738"/>
    <cellStyle name="Nota 3 9 2 4" xfId="18741"/>
    <cellStyle name="Nota 3 9 2 5" xfId="17242"/>
    <cellStyle name="Nota 3 9 2 6" xfId="26261"/>
    <cellStyle name="Nota 3 9 2 7" xfId="26512"/>
    <cellStyle name="Nota 3 9 2 8" xfId="34017"/>
    <cellStyle name="Nota 3 9 2 9" xfId="37579"/>
    <cellStyle name="Nota 3 9 3" xfId="3822"/>
    <cellStyle name="Nota 3 9 3 2" xfId="7641"/>
    <cellStyle name="Nota 3 9 3 2 2" xfId="16794"/>
    <cellStyle name="Nota 3 9 3 2 3" xfId="23775"/>
    <cellStyle name="Nota 3 9 3 2 4" xfId="30619"/>
    <cellStyle name="Nota 3 9 3 2 5" xfId="34569"/>
    <cellStyle name="Nota 3 9 3 2 6" xfId="38121"/>
    <cellStyle name="Nota 3 9 3 2 7" xfId="40079"/>
    <cellStyle name="Nota 3 9 3 2 8" xfId="41713"/>
    <cellStyle name="Nota 3 9 3 3" xfId="12976"/>
    <cellStyle name="Nota 3 9 3 4" xfId="19975"/>
    <cellStyle name="Nota 3 9 3 5" xfId="27919"/>
    <cellStyle name="Nota 3 9 3 6" xfId="17312"/>
    <cellStyle name="Nota 3 9 3 7" xfId="17401"/>
    <cellStyle name="Nota 3 9 3 8" xfId="22913"/>
    <cellStyle name="Nota 3 9 3 9" xfId="30981"/>
    <cellStyle name="Nota 3 9 4" xfId="4294"/>
    <cellStyle name="Nota 3 9 4 2" xfId="7642"/>
    <cellStyle name="Nota 3 9 4 2 2" xfId="16795"/>
    <cellStyle name="Nota 3 9 4 2 3" xfId="23776"/>
    <cellStyle name="Nota 3 9 4 2 4" xfId="30620"/>
    <cellStyle name="Nota 3 9 4 2 5" xfId="34570"/>
    <cellStyle name="Nota 3 9 4 2 6" xfId="38122"/>
    <cellStyle name="Nota 3 9 4 2 7" xfId="40080"/>
    <cellStyle name="Nota 3 9 4 2 8" xfId="41714"/>
    <cellStyle name="Nota 3 9 4 3" xfId="13448"/>
    <cellStyle name="Nota 3 9 4 4" xfId="20446"/>
    <cellStyle name="Nota 3 9 4 5" xfId="27685"/>
    <cellStyle name="Nota 3 9 4 6" xfId="18296"/>
    <cellStyle name="Nota 3 9 4 7" xfId="25097"/>
    <cellStyle name="Nota 3 9 4 8" xfId="17838"/>
    <cellStyle name="Nota 3 9 4 9" xfId="19395"/>
    <cellStyle name="Nota 3 9 5" xfId="4566"/>
    <cellStyle name="Nota 3 9 5 2" xfId="7643"/>
    <cellStyle name="Nota 3 9 5 2 2" xfId="16796"/>
    <cellStyle name="Nota 3 9 5 2 3" xfId="23777"/>
    <cellStyle name="Nota 3 9 5 2 4" xfId="30621"/>
    <cellStyle name="Nota 3 9 5 2 5" xfId="34571"/>
    <cellStyle name="Nota 3 9 5 2 6" xfId="38123"/>
    <cellStyle name="Nota 3 9 5 2 7" xfId="40081"/>
    <cellStyle name="Nota 3 9 5 2 8" xfId="41715"/>
    <cellStyle name="Nota 3 9 5 3" xfId="13720"/>
    <cellStyle name="Nota 3 9 5 4" xfId="20718"/>
    <cellStyle name="Nota 3 9 5 5" xfId="27538"/>
    <cellStyle name="Nota 3 9 5 6" xfId="9251"/>
    <cellStyle name="Nota 3 9 5 7" xfId="26840"/>
    <cellStyle name="Nota 3 9 5 8" xfId="30962"/>
    <cellStyle name="Nota 3 9 5 9" xfId="29601"/>
    <cellStyle name="Nota 3 9 6" xfId="4816"/>
    <cellStyle name="Nota 3 9 6 2" xfId="7644"/>
    <cellStyle name="Nota 3 9 6 2 2" xfId="16797"/>
    <cellStyle name="Nota 3 9 6 2 3" xfId="23778"/>
    <cellStyle name="Nota 3 9 6 2 4" xfId="30622"/>
    <cellStyle name="Nota 3 9 6 2 5" xfId="34572"/>
    <cellStyle name="Nota 3 9 6 2 6" xfId="38124"/>
    <cellStyle name="Nota 3 9 6 2 7" xfId="40082"/>
    <cellStyle name="Nota 3 9 6 2 8" xfId="41716"/>
    <cellStyle name="Nota 3 9 6 3" xfId="13970"/>
    <cellStyle name="Nota 3 9 6 4" xfId="20968"/>
    <cellStyle name="Nota 3 9 6 5" xfId="27431"/>
    <cellStyle name="Nota 3 9 6 6" xfId="9191"/>
    <cellStyle name="Nota 3 9 6 7" xfId="29151"/>
    <cellStyle name="Nota 3 9 6 8" xfId="32120"/>
    <cellStyle name="Nota 3 9 6 9" xfId="35795"/>
    <cellStyle name="Nota 3 9 7" xfId="7639"/>
    <cellStyle name="Nota 3 9 7 2" xfId="16792"/>
    <cellStyle name="Nota 3 9 7 3" xfId="23773"/>
    <cellStyle name="Nota 3 9 7 4" xfId="30617"/>
    <cellStyle name="Nota 3 9 7 5" xfId="34567"/>
    <cellStyle name="Nota 3 9 7 6" xfId="38119"/>
    <cellStyle name="Nota 3 9 7 7" xfId="40077"/>
    <cellStyle name="Nota 3 9 7 8" xfId="41711"/>
    <cellStyle name="Nota 3 9 8" xfId="11210"/>
    <cellStyle name="Nota 3 9 9" xfId="9472"/>
    <cellStyle name="Nota 4" xfId="747"/>
    <cellStyle name="Nota 4 10" xfId="3052"/>
    <cellStyle name="Nota 4 10 2" xfId="7646"/>
    <cellStyle name="Nota 4 10 2 2" xfId="16799"/>
    <cellStyle name="Nota 4 10 2 3" xfId="23780"/>
    <cellStyle name="Nota 4 10 2 4" xfId="30624"/>
    <cellStyle name="Nota 4 10 2 5" xfId="34574"/>
    <cellStyle name="Nota 4 10 2 6" xfId="38126"/>
    <cellStyle name="Nota 4 10 2 7" xfId="40084"/>
    <cellStyle name="Nota 4 10 2 8" xfId="41718"/>
    <cellStyle name="Nota 4 10 3" xfId="12206"/>
    <cellStyle name="Nota 4 10 4" xfId="19209"/>
    <cellStyle name="Nota 4 10 5" xfId="28290"/>
    <cellStyle name="Nota 4 10 6" xfId="26410"/>
    <cellStyle name="Nota 4 10 7" xfId="25650"/>
    <cellStyle name="Nota 4 10 8" xfId="25539"/>
    <cellStyle name="Nota 4 10 9" xfId="31876"/>
    <cellStyle name="Nota 4 11" xfId="3025"/>
    <cellStyle name="Nota 4 11 2" xfId="7647"/>
    <cellStyle name="Nota 4 11 2 2" xfId="16800"/>
    <cellStyle name="Nota 4 11 2 3" xfId="23781"/>
    <cellStyle name="Nota 4 11 2 4" xfId="30625"/>
    <cellStyle name="Nota 4 11 2 5" xfId="34575"/>
    <cellStyle name="Nota 4 11 2 6" xfId="38127"/>
    <cellStyle name="Nota 4 11 2 7" xfId="40085"/>
    <cellStyle name="Nota 4 11 2 8" xfId="41719"/>
    <cellStyle name="Nota 4 11 3" xfId="12179"/>
    <cellStyle name="Nota 4 11 4" xfId="19182"/>
    <cellStyle name="Nota 4 11 5" xfId="22550"/>
    <cellStyle name="Nota 4 11 6" xfId="26404"/>
    <cellStyle name="Nota 4 11 7" xfId="29819"/>
    <cellStyle name="Nota 4 11 8" xfId="33796"/>
    <cellStyle name="Nota 4 11 9" xfId="37358"/>
    <cellStyle name="Nota 4 12" xfId="3163"/>
    <cellStyle name="Nota 4 12 2" xfId="7648"/>
    <cellStyle name="Nota 4 12 2 2" xfId="16801"/>
    <cellStyle name="Nota 4 12 2 3" xfId="23782"/>
    <cellStyle name="Nota 4 12 2 4" xfId="30626"/>
    <cellStyle name="Nota 4 12 2 5" xfId="34576"/>
    <cellStyle name="Nota 4 12 2 6" xfId="38128"/>
    <cellStyle name="Nota 4 12 2 7" xfId="40086"/>
    <cellStyle name="Nota 4 12 2 8" xfId="41720"/>
    <cellStyle name="Nota 4 12 3" xfId="12317"/>
    <cellStyle name="Nota 4 12 4" xfId="19320"/>
    <cellStyle name="Nota 4 12 5" xfId="29511"/>
    <cellStyle name="Nota 4 12 6" xfId="22992"/>
    <cellStyle name="Nota 4 12 7" xfId="29759"/>
    <cellStyle name="Nota 4 12 8" xfId="31584"/>
    <cellStyle name="Nota 4 12 9" xfId="35295"/>
    <cellStyle name="Nota 4 13" xfId="4148"/>
    <cellStyle name="Nota 4 13 2" xfId="7649"/>
    <cellStyle name="Nota 4 13 2 2" xfId="16802"/>
    <cellStyle name="Nota 4 13 2 3" xfId="23783"/>
    <cellStyle name="Nota 4 13 2 4" xfId="30627"/>
    <cellStyle name="Nota 4 13 2 5" xfId="34577"/>
    <cellStyle name="Nota 4 13 2 6" xfId="38129"/>
    <cellStyle name="Nota 4 13 2 7" xfId="40087"/>
    <cellStyle name="Nota 4 13 2 8" xfId="41721"/>
    <cellStyle name="Nota 4 13 3" xfId="13302"/>
    <cellStyle name="Nota 4 13 4" xfId="20300"/>
    <cellStyle name="Nota 4 13 5" xfId="27758"/>
    <cellStyle name="Nota 4 13 6" xfId="29210"/>
    <cellStyle name="Nota 4 13 7" xfId="22863"/>
    <cellStyle name="Nota 4 13 8" xfId="28806"/>
    <cellStyle name="Nota 4 13 9" xfId="31295"/>
    <cellStyle name="Nota 4 14" xfId="7645"/>
    <cellStyle name="Nota 4 14 2" xfId="16798"/>
    <cellStyle name="Nota 4 14 3" xfId="23779"/>
    <cellStyle name="Nota 4 14 4" xfId="30623"/>
    <cellStyle name="Nota 4 14 5" xfId="34573"/>
    <cellStyle name="Nota 4 14 6" xfId="38125"/>
    <cellStyle name="Nota 4 14 7" xfId="40083"/>
    <cellStyle name="Nota 4 14 8" xfId="41717"/>
    <cellStyle name="Nota 4 15" xfId="9904"/>
    <cellStyle name="Nota 4 16" xfId="17548"/>
    <cellStyle name="Nota 4 17" xfId="9241"/>
    <cellStyle name="Nota 4 18" xfId="25686"/>
    <cellStyle name="Nota 4 19" xfId="31449"/>
    <cellStyle name="Nota 4 2" xfId="748"/>
    <cellStyle name="Nota 4 2 10" xfId="3024"/>
    <cellStyle name="Nota 4 2 10 2" xfId="7651"/>
    <cellStyle name="Nota 4 2 10 2 2" xfId="16804"/>
    <cellStyle name="Nota 4 2 10 2 3" xfId="23785"/>
    <cellStyle name="Nota 4 2 10 2 4" xfId="30629"/>
    <cellStyle name="Nota 4 2 10 2 5" xfId="34579"/>
    <cellStyle name="Nota 4 2 10 2 6" xfId="38131"/>
    <cellStyle name="Nota 4 2 10 2 7" xfId="40089"/>
    <cellStyle name="Nota 4 2 10 2 8" xfId="41723"/>
    <cellStyle name="Nota 4 2 10 3" xfId="12178"/>
    <cellStyle name="Nota 4 2 10 4" xfId="19181"/>
    <cellStyle name="Nota 4 2 10 5" xfId="28303"/>
    <cellStyle name="Nota 4 2 10 6" xfId="28086"/>
    <cellStyle name="Nota 4 2 10 7" xfId="25086"/>
    <cellStyle name="Nota 4 2 10 8" xfId="30971"/>
    <cellStyle name="Nota 4 2 10 9" xfId="34910"/>
    <cellStyle name="Nota 4 2 11" xfId="2907"/>
    <cellStyle name="Nota 4 2 11 2" xfId="7652"/>
    <cellStyle name="Nota 4 2 11 2 2" xfId="16805"/>
    <cellStyle name="Nota 4 2 11 2 3" xfId="23786"/>
    <cellStyle name="Nota 4 2 11 2 4" xfId="30630"/>
    <cellStyle name="Nota 4 2 11 2 5" xfId="34580"/>
    <cellStyle name="Nota 4 2 11 2 6" xfId="38132"/>
    <cellStyle name="Nota 4 2 11 2 7" xfId="40090"/>
    <cellStyle name="Nota 4 2 11 2 8" xfId="41724"/>
    <cellStyle name="Nota 4 2 11 3" xfId="12061"/>
    <cellStyle name="Nota 4 2 11 4" xfId="19064"/>
    <cellStyle name="Nota 4 2 11 5" xfId="18276"/>
    <cellStyle name="Nota 4 2 11 6" xfId="29129"/>
    <cellStyle name="Nota 4 2 11 7" xfId="24531"/>
    <cellStyle name="Nota 4 2 11 8" xfId="29656"/>
    <cellStyle name="Nota 4 2 11 9" xfId="33643"/>
    <cellStyle name="Nota 4 2 12" xfId="4223"/>
    <cellStyle name="Nota 4 2 12 2" xfId="7653"/>
    <cellStyle name="Nota 4 2 12 2 2" xfId="16806"/>
    <cellStyle name="Nota 4 2 12 2 3" xfId="23787"/>
    <cellStyle name="Nota 4 2 12 2 4" xfId="30631"/>
    <cellStyle name="Nota 4 2 12 2 5" xfId="34581"/>
    <cellStyle name="Nota 4 2 12 2 6" xfId="38133"/>
    <cellStyle name="Nota 4 2 12 2 7" xfId="40091"/>
    <cellStyle name="Nota 4 2 12 2 8" xfId="41725"/>
    <cellStyle name="Nota 4 2 12 3" xfId="13377"/>
    <cellStyle name="Nota 4 2 12 4" xfId="20375"/>
    <cellStyle name="Nota 4 2 12 5" xfId="23207"/>
    <cellStyle name="Nota 4 2 12 6" xfId="22654"/>
    <cellStyle name="Nota 4 2 12 7" xfId="29073"/>
    <cellStyle name="Nota 4 2 12 8" xfId="33359"/>
    <cellStyle name="Nota 4 2 12 9" xfId="37034"/>
    <cellStyle name="Nota 4 2 13" xfId="7650"/>
    <cellStyle name="Nota 4 2 13 2" xfId="16803"/>
    <cellStyle name="Nota 4 2 13 3" xfId="23784"/>
    <cellStyle name="Nota 4 2 13 4" xfId="30628"/>
    <cellStyle name="Nota 4 2 13 5" xfId="34578"/>
    <cellStyle name="Nota 4 2 13 6" xfId="38130"/>
    <cellStyle name="Nota 4 2 13 7" xfId="40088"/>
    <cellStyle name="Nota 4 2 13 8" xfId="41722"/>
    <cellStyle name="Nota 4 2 14" xfId="9905"/>
    <cellStyle name="Nota 4 2 15" xfId="17550"/>
    <cellStyle name="Nota 4 2 16" xfId="29115"/>
    <cellStyle name="Nota 4 2 17" xfId="9187"/>
    <cellStyle name="Nota 4 2 18" xfId="31448"/>
    <cellStyle name="Nota 4 2 19" xfId="35155"/>
    <cellStyle name="Nota 4 2 2" xfId="749"/>
    <cellStyle name="Nota 4 2 2 10" xfId="4279"/>
    <cellStyle name="Nota 4 2 2 10 2" xfId="7655"/>
    <cellStyle name="Nota 4 2 2 10 2 2" xfId="16808"/>
    <cellStyle name="Nota 4 2 2 10 2 3" xfId="23789"/>
    <cellStyle name="Nota 4 2 2 10 2 4" xfId="30633"/>
    <cellStyle name="Nota 4 2 2 10 2 5" xfId="34583"/>
    <cellStyle name="Nota 4 2 2 10 2 6" xfId="38135"/>
    <cellStyle name="Nota 4 2 2 10 2 7" xfId="40093"/>
    <cellStyle name="Nota 4 2 2 10 2 8" xfId="41727"/>
    <cellStyle name="Nota 4 2 2 10 3" xfId="13433"/>
    <cellStyle name="Nota 4 2 2 10 4" xfId="20431"/>
    <cellStyle name="Nota 4 2 2 10 5" xfId="22429"/>
    <cellStyle name="Nota 4 2 2 10 6" xfId="28148"/>
    <cellStyle name="Nota 4 2 2 10 7" xfId="28901"/>
    <cellStyle name="Nota 4 2 2 10 8" xfId="31669"/>
    <cellStyle name="Nota 4 2 2 10 9" xfId="35349"/>
    <cellStyle name="Nota 4 2 2 11" xfId="4554"/>
    <cellStyle name="Nota 4 2 2 11 2" xfId="7656"/>
    <cellStyle name="Nota 4 2 2 11 2 2" xfId="16809"/>
    <cellStyle name="Nota 4 2 2 11 2 3" xfId="23790"/>
    <cellStyle name="Nota 4 2 2 11 2 4" xfId="30634"/>
    <cellStyle name="Nota 4 2 2 11 2 5" xfId="34584"/>
    <cellStyle name="Nota 4 2 2 11 2 6" xfId="38136"/>
    <cellStyle name="Nota 4 2 2 11 2 7" xfId="40094"/>
    <cellStyle name="Nota 4 2 2 11 2 8" xfId="41728"/>
    <cellStyle name="Nota 4 2 2 11 3" xfId="13708"/>
    <cellStyle name="Nota 4 2 2 11 4" xfId="20706"/>
    <cellStyle name="Nota 4 2 2 11 5" xfId="19530"/>
    <cellStyle name="Nota 4 2 2 11 6" xfId="22839"/>
    <cellStyle name="Nota 4 2 2 11 7" xfId="26839"/>
    <cellStyle name="Nota 4 2 2 11 8" xfId="23025"/>
    <cellStyle name="Nota 4 2 2 11 9" xfId="22871"/>
    <cellStyle name="Nota 4 2 2 12" xfId="7654"/>
    <cellStyle name="Nota 4 2 2 12 2" xfId="16807"/>
    <cellStyle name="Nota 4 2 2 12 3" xfId="23788"/>
    <cellStyle name="Nota 4 2 2 12 4" xfId="30632"/>
    <cellStyle name="Nota 4 2 2 12 5" xfId="34582"/>
    <cellStyle name="Nota 4 2 2 12 6" xfId="38134"/>
    <cellStyle name="Nota 4 2 2 12 7" xfId="40092"/>
    <cellStyle name="Nota 4 2 2 12 8" xfId="41726"/>
    <cellStyle name="Nota 4 2 2 13" xfId="9906"/>
    <cellStyle name="Nota 4 2 2 14" xfId="17549"/>
    <cellStyle name="Nota 4 2 2 15" xfId="22612"/>
    <cellStyle name="Nota 4 2 2 16" xfId="22852"/>
    <cellStyle name="Nota 4 2 2 17" xfId="31447"/>
    <cellStyle name="Nota 4 2 2 18" xfId="35158"/>
    <cellStyle name="Nota 4 2 2 19" xfId="38436"/>
    <cellStyle name="Nota 4 2 2 2" xfId="2254"/>
    <cellStyle name="Nota 4 2 2 2 10" xfId="9495"/>
    <cellStyle name="Nota 4 2 2 2 11" xfId="17010"/>
    <cellStyle name="Nota 4 2 2 2 12" xfId="25935"/>
    <cellStyle name="Nota 4 2 2 2 13" xfId="34176"/>
    <cellStyle name="Nota 4 2 2 2 14" xfId="37738"/>
    <cellStyle name="Nota 4 2 2 2 2" xfId="2654"/>
    <cellStyle name="Nota 4 2 2 2 2 2" xfId="7658"/>
    <cellStyle name="Nota 4 2 2 2 2 2 2" xfId="16811"/>
    <cellStyle name="Nota 4 2 2 2 2 2 3" xfId="23792"/>
    <cellStyle name="Nota 4 2 2 2 2 2 4" xfId="30636"/>
    <cellStyle name="Nota 4 2 2 2 2 2 5" xfId="34586"/>
    <cellStyle name="Nota 4 2 2 2 2 2 6" xfId="38138"/>
    <cellStyle name="Nota 4 2 2 2 2 2 7" xfId="40096"/>
    <cellStyle name="Nota 4 2 2 2 2 2 8" xfId="41730"/>
    <cellStyle name="Nota 4 2 2 2 2 3" xfId="11808"/>
    <cellStyle name="Nota 4 2 2 2 2 4" xfId="18811"/>
    <cellStyle name="Nota 4 2 2 2 2 5" xfId="22967"/>
    <cellStyle name="Nota 4 2 2 2 2 6" xfId="26290"/>
    <cellStyle name="Nota 4 2 2 2 2 7" xfId="22691"/>
    <cellStyle name="Nota 4 2 2 2 2 8" xfId="33982"/>
    <cellStyle name="Nota 4 2 2 2 2 9" xfId="37544"/>
    <cellStyle name="Nota 4 2 2 2 3" xfId="3936"/>
    <cellStyle name="Nota 4 2 2 2 3 2" xfId="7659"/>
    <cellStyle name="Nota 4 2 2 2 3 2 2" xfId="16812"/>
    <cellStyle name="Nota 4 2 2 2 3 2 3" xfId="23793"/>
    <cellStyle name="Nota 4 2 2 2 3 2 4" xfId="30637"/>
    <cellStyle name="Nota 4 2 2 2 3 2 5" xfId="34587"/>
    <cellStyle name="Nota 4 2 2 2 3 2 6" xfId="38139"/>
    <cellStyle name="Nota 4 2 2 2 3 2 7" xfId="40097"/>
    <cellStyle name="Nota 4 2 2 2 3 2 8" xfId="41731"/>
    <cellStyle name="Nota 4 2 2 2 3 3" xfId="13090"/>
    <cellStyle name="Nota 4 2 2 2 3 4" xfId="20088"/>
    <cellStyle name="Nota 4 2 2 2 3 5" xfId="19656"/>
    <cellStyle name="Nota 4 2 2 2 3 6" xfId="17911"/>
    <cellStyle name="Nota 4 2 2 2 3 7" xfId="27290"/>
    <cellStyle name="Nota 4 2 2 2 3 8" xfId="29688"/>
    <cellStyle name="Nota 4 2 2 2 3 9" xfId="31880"/>
    <cellStyle name="Nota 4 2 2 2 4" xfId="4374"/>
    <cellStyle name="Nota 4 2 2 2 4 2" xfId="7660"/>
    <cellStyle name="Nota 4 2 2 2 4 2 2" xfId="16813"/>
    <cellStyle name="Nota 4 2 2 2 4 2 3" xfId="23794"/>
    <cellStyle name="Nota 4 2 2 2 4 2 4" xfId="30638"/>
    <cellStyle name="Nota 4 2 2 2 4 2 5" xfId="34588"/>
    <cellStyle name="Nota 4 2 2 2 4 2 6" xfId="38140"/>
    <cellStyle name="Nota 4 2 2 2 4 2 7" xfId="40098"/>
    <cellStyle name="Nota 4 2 2 2 4 2 8" xfId="41732"/>
    <cellStyle name="Nota 4 2 2 2 4 3" xfId="13528"/>
    <cellStyle name="Nota 4 2 2 2 4 4" xfId="20526"/>
    <cellStyle name="Nota 4 2 2 2 4 5" xfId="19690"/>
    <cellStyle name="Nota 4 2 2 2 4 6" xfId="25035"/>
    <cellStyle name="Nota 4 2 2 2 4 7" xfId="31902"/>
    <cellStyle name="Nota 4 2 2 2 4 8" xfId="29046"/>
    <cellStyle name="Nota 4 2 2 2 4 9" xfId="31014"/>
    <cellStyle name="Nota 4 2 2 2 5" xfId="4628"/>
    <cellStyle name="Nota 4 2 2 2 5 2" xfId="7661"/>
    <cellStyle name="Nota 4 2 2 2 5 2 2" xfId="16814"/>
    <cellStyle name="Nota 4 2 2 2 5 2 3" xfId="23795"/>
    <cellStyle name="Nota 4 2 2 2 5 2 4" xfId="30639"/>
    <cellStyle name="Nota 4 2 2 2 5 2 5" xfId="34589"/>
    <cellStyle name="Nota 4 2 2 2 5 2 6" xfId="38141"/>
    <cellStyle name="Nota 4 2 2 2 5 2 7" xfId="40099"/>
    <cellStyle name="Nota 4 2 2 2 5 2 8" xfId="41733"/>
    <cellStyle name="Nota 4 2 2 2 5 3" xfId="13782"/>
    <cellStyle name="Nota 4 2 2 2 5 4" xfId="20780"/>
    <cellStyle name="Nota 4 2 2 2 5 5" xfId="24772"/>
    <cellStyle name="Nota 4 2 2 2 5 6" xfId="10167"/>
    <cellStyle name="Nota 4 2 2 2 5 7" xfId="25512"/>
    <cellStyle name="Nota 4 2 2 2 5 8" xfId="31781"/>
    <cellStyle name="Nota 4 2 2 2 5 9" xfId="35461"/>
    <cellStyle name="Nota 4 2 2 2 6" xfId="4874"/>
    <cellStyle name="Nota 4 2 2 2 6 2" xfId="7662"/>
    <cellStyle name="Nota 4 2 2 2 6 2 2" xfId="16815"/>
    <cellStyle name="Nota 4 2 2 2 6 2 3" xfId="23796"/>
    <cellStyle name="Nota 4 2 2 2 6 2 4" xfId="30640"/>
    <cellStyle name="Nota 4 2 2 2 6 2 5" xfId="34590"/>
    <cellStyle name="Nota 4 2 2 2 6 2 6" xfId="38142"/>
    <cellStyle name="Nota 4 2 2 2 6 2 7" xfId="40100"/>
    <cellStyle name="Nota 4 2 2 2 6 2 8" xfId="41734"/>
    <cellStyle name="Nota 4 2 2 2 6 3" xfId="14028"/>
    <cellStyle name="Nota 4 2 2 2 6 4" xfId="21026"/>
    <cellStyle name="Nota 4 2 2 2 6 5" xfId="27394"/>
    <cellStyle name="Nota 4 2 2 2 6 6" xfId="26773"/>
    <cellStyle name="Nota 4 2 2 2 6 7" xfId="25189"/>
    <cellStyle name="Nota 4 2 2 2 6 8" xfId="35598"/>
    <cellStyle name="Nota 4 2 2 2 6 9" xfId="38509"/>
    <cellStyle name="Nota 4 2 2 2 7" xfId="7657"/>
    <cellStyle name="Nota 4 2 2 2 7 2" xfId="16810"/>
    <cellStyle name="Nota 4 2 2 2 7 3" xfId="23791"/>
    <cellStyle name="Nota 4 2 2 2 7 4" xfId="30635"/>
    <cellStyle name="Nota 4 2 2 2 7 5" xfId="34585"/>
    <cellStyle name="Nota 4 2 2 2 7 6" xfId="38137"/>
    <cellStyle name="Nota 4 2 2 2 7 7" xfId="40095"/>
    <cellStyle name="Nota 4 2 2 2 7 8" xfId="41729"/>
    <cellStyle name="Nota 4 2 2 2 8" xfId="11408"/>
    <cellStyle name="Nota 4 2 2 2 9" xfId="18411"/>
    <cellStyle name="Nota 4 2 2 3" xfId="1770"/>
    <cellStyle name="Nota 4 2 2 3 10" xfId="28614"/>
    <cellStyle name="Nota 4 2 2 3 11" xfId="29075"/>
    <cellStyle name="Nota 4 2 2 3 12" xfId="29105"/>
    <cellStyle name="Nota 4 2 2 3 13" xfId="34873"/>
    <cellStyle name="Nota 4 2 2 3 14" xfId="38360"/>
    <cellStyle name="Nota 4 2 2 3 2" xfId="2535"/>
    <cellStyle name="Nota 4 2 2 3 2 2" xfId="7664"/>
    <cellStyle name="Nota 4 2 2 3 2 2 2" xfId="16817"/>
    <cellStyle name="Nota 4 2 2 3 2 2 3" xfId="23798"/>
    <cellStyle name="Nota 4 2 2 3 2 2 4" xfId="30642"/>
    <cellStyle name="Nota 4 2 2 3 2 2 5" xfId="34592"/>
    <cellStyle name="Nota 4 2 2 3 2 2 6" xfId="38144"/>
    <cellStyle name="Nota 4 2 2 3 2 2 7" xfId="40102"/>
    <cellStyle name="Nota 4 2 2 3 2 2 8" xfId="41736"/>
    <cellStyle name="Nota 4 2 2 3 2 3" xfId="11689"/>
    <cellStyle name="Nota 4 2 2 3 2 4" xfId="18692"/>
    <cellStyle name="Nota 4 2 2 3 2 5" xfId="10215"/>
    <cellStyle name="Nota 4 2 2 3 2 6" xfId="26237"/>
    <cellStyle name="Nota 4 2 2 3 2 7" xfId="30064"/>
    <cellStyle name="Nota 4 2 2 3 2 8" xfId="34041"/>
    <cellStyle name="Nota 4 2 2 3 2 9" xfId="37603"/>
    <cellStyle name="Nota 4 2 2 3 3" xfId="3697"/>
    <cellStyle name="Nota 4 2 2 3 3 2" xfId="7665"/>
    <cellStyle name="Nota 4 2 2 3 3 2 2" xfId="16818"/>
    <cellStyle name="Nota 4 2 2 3 3 2 3" xfId="23799"/>
    <cellStyle name="Nota 4 2 2 3 3 2 4" xfId="30643"/>
    <cellStyle name="Nota 4 2 2 3 3 2 5" xfId="34593"/>
    <cellStyle name="Nota 4 2 2 3 3 2 6" xfId="38145"/>
    <cellStyle name="Nota 4 2 2 3 3 2 7" xfId="40103"/>
    <cellStyle name="Nota 4 2 2 3 3 2 8" xfId="41737"/>
    <cellStyle name="Nota 4 2 2 3 3 3" xfId="12851"/>
    <cellStyle name="Nota 4 2 2 3 3 4" xfId="19850"/>
    <cellStyle name="Nota 4 2 2 3 3 5" xfId="27981"/>
    <cellStyle name="Nota 4 2 2 3 3 6" xfId="21225"/>
    <cellStyle name="Nota 4 2 2 3 3 7" xfId="29389"/>
    <cellStyle name="Nota 4 2 2 3 3 8" xfId="33565"/>
    <cellStyle name="Nota 4 2 2 3 3 9" xfId="37233"/>
    <cellStyle name="Nota 4 2 2 3 4" xfId="4207"/>
    <cellStyle name="Nota 4 2 2 3 4 2" xfId="7666"/>
    <cellStyle name="Nota 4 2 2 3 4 2 2" xfId="16819"/>
    <cellStyle name="Nota 4 2 2 3 4 2 3" xfId="23800"/>
    <cellStyle name="Nota 4 2 2 3 4 2 4" xfId="30644"/>
    <cellStyle name="Nota 4 2 2 3 4 2 5" xfId="34594"/>
    <cellStyle name="Nota 4 2 2 3 4 2 6" xfId="38146"/>
    <cellStyle name="Nota 4 2 2 3 4 2 7" xfId="40104"/>
    <cellStyle name="Nota 4 2 2 3 4 2 8" xfId="41738"/>
    <cellStyle name="Nota 4 2 2 3 4 3" xfId="13361"/>
    <cellStyle name="Nota 4 2 2 3 4 4" xfId="20359"/>
    <cellStyle name="Nota 4 2 2 3 4 5" xfId="22591"/>
    <cellStyle name="Nota 4 2 2 3 4 6" xfId="28832"/>
    <cellStyle name="Nota 4 2 2 3 4 7" xfId="17385"/>
    <cellStyle name="Nota 4 2 2 3 4 8" xfId="33366"/>
    <cellStyle name="Nota 4 2 2 3 4 9" xfId="37041"/>
    <cellStyle name="Nota 4 2 2 3 5" xfId="3120"/>
    <cellStyle name="Nota 4 2 2 3 5 2" xfId="7667"/>
    <cellStyle name="Nota 4 2 2 3 5 2 2" xfId="16820"/>
    <cellStyle name="Nota 4 2 2 3 5 2 3" xfId="23801"/>
    <cellStyle name="Nota 4 2 2 3 5 2 4" xfId="30645"/>
    <cellStyle name="Nota 4 2 2 3 5 2 5" xfId="34595"/>
    <cellStyle name="Nota 4 2 2 3 5 2 6" xfId="38147"/>
    <cellStyle name="Nota 4 2 2 3 5 2 7" xfId="40105"/>
    <cellStyle name="Nota 4 2 2 3 5 2 8" xfId="41739"/>
    <cellStyle name="Nota 4 2 2 3 5 3" xfId="12274"/>
    <cellStyle name="Nota 4 2 2 3 5 4" xfId="19277"/>
    <cellStyle name="Nota 4 2 2 3 5 5" xfId="28263"/>
    <cellStyle name="Nota 4 2 2 3 5 6" xfId="26427"/>
    <cellStyle name="Nota 4 2 2 3 5 7" xfId="22872"/>
    <cellStyle name="Nota 4 2 2 3 5 8" xfId="31906"/>
    <cellStyle name="Nota 4 2 2 3 5 9" xfId="33646"/>
    <cellStyle name="Nota 4 2 2 3 6" xfId="4134"/>
    <cellStyle name="Nota 4 2 2 3 6 2" xfId="7668"/>
    <cellStyle name="Nota 4 2 2 3 6 2 2" xfId="16821"/>
    <cellStyle name="Nota 4 2 2 3 6 2 3" xfId="23802"/>
    <cellStyle name="Nota 4 2 2 3 6 2 4" xfId="30646"/>
    <cellStyle name="Nota 4 2 2 3 6 2 5" xfId="34596"/>
    <cellStyle name="Nota 4 2 2 3 6 2 6" xfId="38148"/>
    <cellStyle name="Nota 4 2 2 3 6 2 7" xfId="40106"/>
    <cellStyle name="Nota 4 2 2 3 6 2 8" xfId="41740"/>
    <cellStyle name="Nota 4 2 2 3 6 3" xfId="13288"/>
    <cellStyle name="Nota 4 2 2 3 6 4" xfId="20286"/>
    <cellStyle name="Nota 4 2 2 3 6 5" xfId="27765"/>
    <cellStyle name="Nota 4 2 2 3 6 6" xfId="26664"/>
    <cellStyle name="Nota 4 2 2 3 6 7" xfId="27275"/>
    <cellStyle name="Nota 4 2 2 3 6 8" xfId="17627"/>
    <cellStyle name="Nota 4 2 2 3 6 9" xfId="31031"/>
    <cellStyle name="Nota 4 2 2 3 7" xfId="7663"/>
    <cellStyle name="Nota 4 2 2 3 7 2" xfId="16816"/>
    <cellStyle name="Nota 4 2 2 3 7 3" xfId="23797"/>
    <cellStyle name="Nota 4 2 2 3 7 4" xfId="30641"/>
    <cellStyle name="Nota 4 2 2 3 7 5" xfId="34591"/>
    <cellStyle name="Nota 4 2 2 3 7 6" xfId="38143"/>
    <cellStyle name="Nota 4 2 2 3 7 7" xfId="40101"/>
    <cellStyle name="Nota 4 2 2 3 7 8" xfId="41735"/>
    <cellStyle name="Nota 4 2 2 3 8" xfId="10924"/>
    <cellStyle name="Nota 4 2 2 3 9" xfId="9239"/>
    <cellStyle name="Nota 4 2 2 4" xfId="2318"/>
    <cellStyle name="Nota 4 2 2 4 10" xfId="9663"/>
    <cellStyle name="Nota 4 2 2 4 11" xfId="22616"/>
    <cellStyle name="Nota 4 2 2 4 12" xfId="26520"/>
    <cellStyle name="Nota 4 2 2 4 13" xfId="28794"/>
    <cellStyle name="Nota 4 2 2 4 14" xfId="25038"/>
    <cellStyle name="Nota 4 2 2 4 2" xfId="2718"/>
    <cellStyle name="Nota 4 2 2 4 2 2" xfId="7670"/>
    <cellStyle name="Nota 4 2 2 4 2 2 2" xfId="16823"/>
    <cellStyle name="Nota 4 2 2 4 2 2 3" xfId="23804"/>
    <cellStyle name="Nota 4 2 2 4 2 2 4" xfId="30648"/>
    <cellStyle name="Nota 4 2 2 4 2 2 5" xfId="34598"/>
    <cellStyle name="Nota 4 2 2 4 2 2 6" xfId="38150"/>
    <cellStyle name="Nota 4 2 2 4 2 2 7" xfId="40108"/>
    <cellStyle name="Nota 4 2 2 4 2 2 8" xfId="41742"/>
    <cellStyle name="Nota 4 2 2 4 2 3" xfId="11872"/>
    <cellStyle name="Nota 4 2 2 4 2 4" xfId="18875"/>
    <cellStyle name="Nota 4 2 2 4 2 5" xfId="28421"/>
    <cellStyle name="Nota 4 2 2 4 2 6" xfId="23236"/>
    <cellStyle name="Nota 4 2 2 4 2 7" xfId="29971"/>
    <cellStyle name="Nota 4 2 2 4 2 8" xfId="25394"/>
    <cellStyle name="Nota 4 2 2 4 2 9" xfId="31426"/>
    <cellStyle name="Nota 4 2 2 4 3" xfId="4000"/>
    <cellStyle name="Nota 4 2 2 4 3 2" xfId="7671"/>
    <cellStyle name="Nota 4 2 2 4 3 2 2" xfId="16824"/>
    <cellStyle name="Nota 4 2 2 4 3 2 3" xfId="23805"/>
    <cellStyle name="Nota 4 2 2 4 3 2 4" xfId="30649"/>
    <cellStyle name="Nota 4 2 2 4 3 2 5" xfId="34599"/>
    <cellStyle name="Nota 4 2 2 4 3 2 6" xfId="38151"/>
    <cellStyle name="Nota 4 2 2 4 3 2 7" xfId="40109"/>
    <cellStyle name="Nota 4 2 2 4 3 2 8" xfId="41743"/>
    <cellStyle name="Nota 4 2 2 4 3 3" xfId="13154"/>
    <cellStyle name="Nota 4 2 2 4 3 4" xfId="20152"/>
    <cellStyle name="Nota 4 2 2 4 3 5" xfId="21252"/>
    <cellStyle name="Nota 4 2 2 4 3 6" xfId="21204"/>
    <cellStyle name="Nota 4 2 2 4 3 7" xfId="25525"/>
    <cellStyle name="Nota 4 2 2 4 3 8" xfId="28535"/>
    <cellStyle name="Nota 4 2 2 4 3 9" xfId="29578"/>
    <cellStyle name="Nota 4 2 2 4 4" xfId="4438"/>
    <cellStyle name="Nota 4 2 2 4 4 2" xfId="7672"/>
    <cellStyle name="Nota 4 2 2 4 4 2 2" xfId="16825"/>
    <cellStyle name="Nota 4 2 2 4 4 2 3" xfId="23806"/>
    <cellStyle name="Nota 4 2 2 4 4 2 4" xfId="30650"/>
    <cellStyle name="Nota 4 2 2 4 4 2 5" xfId="34600"/>
    <cellStyle name="Nota 4 2 2 4 4 2 6" xfId="38152"/>
    <cellStyle name="Nota 4 2 2 4 4 2 7" xfId="40110"/>
    <cellStyle name="Nota 4 2 2 4 4 2 8" xfId="41744"/>
    <cellStyle name="Nota 4 2 2 4 4 3" xfId="13592"/>
    <cellStyle name="Nota 4 2 2 4 4 4" xfId="20590"/>
    <cellStyle name="Nota 4 2 2 4 4 5" xfId="9491"/>
    <cellStyle name="Nota 4 2 2 4 4 6" xfId="19757"/>
    <cellStyle name="Nota 4 2 2 4 4 7" xfId="29478"/>
    <cellStyle name="Nota 4 2 2 4 4 8" xfId="26066"/>
    <cellStyle name="Nota 4 2 2 4 4 9" xfId="30320"/>
    <cellStyle name="Nota 4 2 2 4 5" xfId="4692"/>
    <cellStyle name="Nota 4 2 2 4 5 2" xfId="7673"/>
    <cellStyle name="Nota 4 2 2 4 5 2 2" xfId="16826"/>
    <cellStyle name="Nota 4 2 2 4 5 2 3" xfId="23807"/>
    <cellStyle name="Nota 4 2 2 4 5 2 4" xfId="30651"/>
    <cellStyle name="Nota 4 2 2 4 5 2 5" xfId="34601"/>
    <cellStyle name="Nota 4 2 2 4 5 2 6" xfId="38153"/>
    <cellStyle name="Nota 4 2 2 4 5 2 7" xfId="40111"/>
    <cellStyle name="Nota 4 2 2 4 5 2 8" xfId="41745"/>
    <cellStyle name="Nota 4 2 2 4 5 3" xfId="13846"/>
    <cellStyle name="Nota 4 2 2 4 5 4" xfId="20844"/>
    <cellStyle name="Nota 4 2 2 4 5 5" xfId="24780"/>
    <cellStyle name="Nota 4 2 2 4 5 6" xfId="19666"/>
    <cellStyle name="Nota 4 2 2 4 5 7" xfId="26798"/>
    <cellStyle name="Nota 4 2 2 4 5 8" xfId="31755"/>
    <cellStyle name="Nota 4 2 2 4 5 9" xfId="35435"/>
    <cellStyle name="Nota 4 2 2 4 6" xfId="4938"/>
    <cellStyle name="Nota 4 2 2 4 6 2" xfId="7674"/>
    <cellStyle name="Nota 4 2 2 4 6 2 2" xfId="16827"/>
    <cellStyle name="Nota 4 2 2 4 6 2 3" xfId="23808"/>
    <cellStyle name="Nota 4 2 2 4 6 2 4" xfId="30652"/>
    <cellStyle name="Nota 4 2 2 4 6 2 5" xfId="34602"/>
    <cellStyle name="Nota 4 2 2 4 6 2 6" xfId="38154"/>
    <cellStyle name="Nota 4 2 2 4 6 2 7" xfId="40112"/>
    <cellStyle name="Nota 4 2 2 4 6 2 8" xfId="41746"/>
    <cellStyle name="Nota 4 2 2 4 6 3" xfId="14092"/>
    <cellStyle name="Nota 4 2 2 4 6 4" xfId="21090"/>
    <cellStyle name="Nota 4 2 2 4 6 5" xfId="27362"/>
    <cellStyle name="Nota 4 2 2 4 6 6" xfId="10168"/>
    <cellStyle name="Nota 4 2 2 4 6 7" xfId="31984"/>
    <cellStyle name="Nota 4 2 2 4 6 8" xfId="35662"/>
    <cellStyle name="Nota 4 2 2 4 6 9" xfId="38573"/>
    <cellStyle name="Nota 4 2 2 4 7" xfId="7669"/>
    <cellStyle name="Nota 4 2 2 4 7 2" xfId="16822"/>
    <cellStyle name="Nota 4 2 2 4 7 3" xfId="23803"/>
    <cellStyle name="Nota 4 2 2 4 7 4" xfId="30647"/>
    <cellStyle name="Nota 4 2 2 4 7 5" xfId="34597"/>
    <cellStyle name="Nota 4 2 2 4 7 6" xfId="38149"/>
    <cellStyle name="Nota 4 2 2 4 7 7" xfId="40107"/>
    <cellStyle name="Nota 4 2 2 4 7 8" xfId="41741"/>
    <cellStyle name="Nota 4 2 2 4 8" xfId="11472"/>
    <cellStyle name="Nota 4 2 2 4 9" xfId="18475"/>
    <cellStyle name="Nota 4 2 2 5" xfId="2084"/>
    <cellStyle name="Nota 4 2 2 5 10" xfId="24584"/>
    <cellStyle name="Nota 4 2 2 5 11" xfId="24566"/>
    <cellStyle name="Nota 4 2 2 5 12" xfId="30843"/>
    <cellStyle name="Nota 4 2 2 5 13" xfId="34785"/>
    <cellStyle name="Nota 4 2 2 5 14" xfId="38337"/>
    <cellStyle name="Nota 4 2 2 5 2" xfId="2588"/>
    <cellStyle name="Nota 4 2 2 5 2 2" xfId="7676"/>
    <cellStyle name="Nota 4 2 2 5 2 2 2" xfId="16829"/>
    <cellStyle name="Nota 4 2 2 5 2 2 3" xfId="23810"/>
    <cellStyle name="Nota 4 2 2 5 2 2 4" xfId="30654"/>
    <cellStyle name="Nota 4 2 2 5 2 2 5" xfId="34604"/>
    <cellStyle name="Nota 4 2 2 5 2 2 6" xfId="38156"/>
    <cellStyle name="Nota 4 2 2 5 2 2 7" xfId="40114"/>
    <cellStyle name="Nota 4 2 2 5 2 2 8" xfId="41748"/>
    <cellStyle name="Nota 4 2 2 5 2 3" xfId="11742"/>
    <cellStyle name="Nota 4 2 2 5 2 4" xfId="18745"/>
    <cellStyle name="Nota 4 2 2 5 2 5" xfId="23292"/>
    <cellStyle name="Nota 4 2 2 5 2 6" xfId="25447"/>
    <cellStyle name="Nota 4 2 2 5 2 7" xfId="30039"/>
    <cellStyle name="Nota 4 2 2 5 2 8" xfId="34012"/>
    <cellStyle name="Nota 4 2 2 5 2 9" xfId="37574"/>
    <cellStyle name="Nota 4 2 2 5 3" xfId="3831"/>
    <cellStyle name="Nota 4 2 2 5 3 2" xfId="7677"/>
    <cellStyle name="Nota 4 2 2 5 3 2 2" xfId="16830"/>
    <cellStyle name="Nota 4 2 2 5 3 2 3" xfId="23811"/>
    <cellStyle name="Nota 4 2 2 5 3 2 4" xfId="30655"/>
    <cellStyle name="Nota 4 2 2 5 3 2 5" xfId="34605"/>
    <cellStyle name="Nota 4 2 2 5 3 2 6" xfId="38157"/>
    <cellStyle name="Nota 4 2 2 5 3 2 7" xfId="40115"/>
    <cellStyle name="Nota 4 2 2 5 3 2 8" xfId="41749"/>
    <cellStyle name="Nota 4 2 2 5 3 3" xfId="12985"/>
    <cellStyle name="Nota 4 2 2 5 3 4" xfId="19984"/>
    <cellStyle name="Nota 4 2 2 5 3 5" xfId="22468"/>
    <cellStyle name="Nota 4 2 2 5 3 6" xfId="29191"/>
    <cellStyle name="Nota 4 2 2 5 3 7" xfId="24183"/>
    <cellStyle name="Nota 4 2 2 5 3 8" xfId="22644"/>
    <cellStyle name="Nota 4 2 2 5 3 9" xfId="29591"/>
    <cellStyle name="Nota 4 2 2 5 4" xfId="4299"/>
    <cellStyle name="Nota 4 2 2 5 4 2" xfId="7678"/>
    <cellStyle name="Nota 4 2 2 5 4 2 2" xfId="16831"/>
    <cellStyle name="Nota 4 2 2 5 4 2 3" xfId="23812"/>
    <cellStyle name="Nota 4 2 2 5 4 2 4" xfId="30656"/>
    <cellStyle name="Nota 4 2 2 5 4 2 5" xfId="34606"/>
    <cellStyle name="Nota 4 2 2 5 4 2 6" xfId="38158"/>
    <cellStyle name="Nota 4 2 2 5 4 2 7" xfId="40116"/>
    <cellStyle name="Nota 4 2 2 5 4 2 8" xfId="41750"/>
    <cellStyle name="Nota 4 2 2 5 4 3" xfId="13453"/>
    <cellStyle name="Nota 4 2 2 5 4 4" xfId="20451"/>
    <cellStyle name="Nota 4 2 2 5 4 5" xfId="17639"/>
    <cellStyle name="Nota 4 2 2 5 4 6" xfId="28845"/>
    <cellStyle name="Nota 4 2 2 5 4 7" xfId="28967"/>
    <cellStyle name="Nota 4 2 2 5 4 8" xfId="33337"/>
    <cellStyle name="Nota 4 2 2 5 4 9" xfId="37012"/>
    <cellStyle name="Nota 4 2 2 5 5" xfId="4570"/>
    <cellStyle name="Nota 4 2 2 5 5 2" xfId="7679"/>
    <cellStyle name="Nota 4 2 2 5 5 2 2" xfId="16832"/>
    <cellStyle name="Nota 4 2 2 5 5 2 3" xfId="23813"/>
    <cellStyle name="Nota 4 2 2 5 5 2 4" xfId="30657"/>
    <cellStyle name="Nota 4 2 2 5 5 2 5" xfId="34607"/>
    <cellStyle name="Nota 4 2 2 5 5 2 6" xfId="38159"/>
    <cellStyle name="Nota 4 2 2 5 5 2 7" xfId="40117"/>
    <cellStyle name="Nota 4 2 2 5 5 2 8" xfId="41751"/>
    <cellStyle name="Nota 4 2 2 5 5 3" xfId="13724"/>
    <cellStyle name="Nota 4 2 2 5 5 4" xfId="20722"/>
    <cellStyle name="Nota 4 2 2 5 5 5" xfId="22762"/>
    <cellStyle name="Nota 4 2 2 5 5 6" xfId="28587"/>
    <cellStyle name="Nota 4 2 2 5 5 7" xfId="24971"/>
    <cellStyle name="Nota 4 2 2 5 5 8" xfId="32233"/>
    <cellStyle name="Nota 4 2 2 5 5 9" xfId="35908"/>
    <cellStyle name="Nota 4 2 2 5 6" xfId="4820"/>
    <cellStyle name="Nota 4 2 2 5 6 2" xfId="7680"/>
    <cellStyle name="Nota 4 2 2 5 6 2 2" xfId="16833"/>
    <cellStyle name="Nota 4 2 2 5 6 2 3" xfId="23814"/>
    <cellStyle name="Nota 4 2 2 5 6 2 4" xfId="30658"/>
    <cellStyle name="Nota 4 2 2 5 6 2 5" xfId="34608"/>
    <cellStyle name="Nota 4 2 2 5 6 2 6" xfId="38160"/>
    <cellStyle name="Nota 4 2 2 5 6 2 7" xfId="40118"/>
    <cellStyle name="Nota 4 2 2 5 6 2 8" xfId="41752"/>
    <cellStyle name="Nota 4 2 2 5 6 3" xfId="13974"/>
    <cellStyle name="Nota 4 2 2 5 6 4" xfId="20972"/>
    <cellStyle name="Nota 4 2 2 5 6 5" xfId="24796"/>
    <cellStyle name="Nota 4 2 2 5 6 6" xfId="28173"/>
    <cellStyle name="Nota 4 2 2 5 6 7" xfId="24994"/>
    <cellStyle name="Nota 4 2 2 5 6 8" xfId="17155"/>
    <cellStyle name="Nota 4 2 2 5 6 9" xfId="22530"/>
    <cellStyle name="Nota 4 2 2 5 7" xfId="7675"/>
    <cellStyle name="Nota 4 2 2 5 7 2" xfId="16828"/>
    <cellStyle name="Nota 4 2 2 5 7 3" xfId="23809"/>
    <cellStyle name="Nota 4 2 2 5 7 4" xfId="30653"/>
    <cellStyle name="Nota 4 2 2 5 7 5" xfId="34603"/>
    <cellStyle name="Nota 4 2 2 5 7 6" xfId="38155"/>
    <cellStyle name="Nota 4 2 2 5 7 7" xfId="40113"/>
    <cellStyle name="Nota 4 2 2 5 7 8" xfId="41747"/>
    <cellStyle name="Nota 4 2 2 5 8" xfId="11238"/>
    <cellStyle name="Nota 4 2 2 5 9" xfId="9451"/>
    <cellStyle name="Nota 4 2 2 6" xfId="1648"/>
    <cellStyle name="Nota 4 2 2 6 10" xfId="17701"/>
    <cellStyle name="Nota 4 2 2 6 11" xfId="19479"/>
    <cellStyle name="Nota 4 2 2 6 12" xfId="34922"/>
    <cellStyle name="Nota 4 2 2 6 13" xfId="38385"/>
    <cellStyle name="Nota 4 2 2 6 2" xfId="3525"/>
    <cellStyle name="Nota 4 2 2 6 2 2" xfId="7682"/>
    <cellStyle name="Nota 4 2 2 6 2 2 2" xfId="16835"/>
    <cellStyle name="Nota 4 2 2 6 2 2 3" xfId="23816"/>
    <cellStyle name="Nota 4 2 2 6 2 2 4" xfId="30660"/>
    <cellStyle name="Nota 4 2 2 6 2 2 5" xfId="34610"/>
    <cellStyle name="Nota 4 2 2 6 2 2 6" xfId="38162"/>
    <cellStyle name="Nota 4 2 2 6 2 2 7" xfId="40120"/>
    <cellStyle name="Nota 4 2 2 6 2 2 8" xfId="41754"/>
    <cellStyle name="Nota 4 2 2 6 2 3" xfId="12679"/>
    <cellStyle name="Nota 4 2 2 6 2 4" xfId="19680"/>
    <cellStyle name="Nota 4 2 2 6 2 5" xfId="25370"/>
    <cellStyle name="Nota 4 2 2 6 2 6" xfId="23344"/>
    <cellStyle name="Nota 4 2 2 6 2 7" xfId="29606"/>
    <cellStyle name="Nota 4 2 2 6 2 8" xfId="31618"/>
    <cellStyle name="Nota 4 2 2 6 2 9" xfId="35301"/>
    <cellStyle name="Nota 4 2 2 6 3" xfId="4121"/>
    <cellStyle name="Nota 4 2 2 6 3 2" xfId="7683"/>
    <cellStyle name="Nota 4 2 2 6 3 2 2" xfId="16836"/>
    <cellStyle name="Nota 4 2 2 6 3 2 3" xfId="23817"/>
    <cellStyle name="Nota 4 2 2 6 3 2 4" xfId="30661"/>
    <cellStyle name="Nota 4 2 2 6 3 2 5" xfId="34611"/>
    <cellStyle name="Nota 4 2 2 6 3 2 6" xfId="38163"/>
    <cellStyle name="Nota 4 2 2 6 3 2 7" xfId="40121"/>
    <cellStyle name="Nota 4 2 2 6 3 2 8" xfId="41755"/>
    <cellStyle name="Nota 4 2 2 6 3 3" xfId="13275"/>
    <cellStyle name="Nota 4 2 2 6 3 4" xfId="20273"/>
    <cellStyle name="Nota 4 2 2 6 3 5" xfId="19557"/>
    <cellStyle name="Nota 4 2 2 6 3 6" xfId="18162"/>
    <cellStyle name="Nota 4 2 2 6 3 7" xfId="26093"/>
    <cellStyle name="Nota 4 2 2 6 3 8" xfId="33409"/>
    <cellStyle name="Nota 4 2 2 6 3 9" xfId="37084"/>
    <cellStyle name="Nota 4 2 2 6 4" xfId="4346"/>
    <cellStyle name="Nota 4 2 2 6 4 2" xfId="7684"/>
    <cellStyle name="Nota 4 2 2 6 4 2 2" xfId="16837"/>
    <cellStyle name="Nota 4 2 2 6 4 2 3" xfId="23818"/>
    <cellStyle name="Nota 4 2 2 6 4 2 4" xfId="30662"/>
    <cellStyle name="Nota 4 2 2 6 4 2 5" xfId="34612"/>
    <cellStyle name="Nota 4 2 2 6 4 2 6" xfId="38164"/>
    <cellStyle name="Nota 4 2 2 6 4 2 7" xfId="40122"/>
    <cellStyle name="Nota 4 2 2 6 4 2 8" xfId="41756"/>
    <cellStyle name="Nota 4 2 2 6 4 3" xfId="13500"/>
    <cellStyle name="Nota 4 2 2 6 4 4" xfId="20498"/>
    <cellStyle name="Nota 4 2 2 6 4 5" xfId="27646"/>
    <cellStyle name="Nota 4 2 2 6 4 6" xfId="29226"/>
    <cellStyle name="Nota 4 2 2 6 4 7" xfId="18016"/>
    <cellStyle name="Nota 4 2 2 6 4 8" xfId="28480"/>
    <cellStyle name="Nota 4 2 2 6 4 9" xfId="15511"/>
    <cellStyle name="Nota 4 2 2 6 5" xfId="4601"/>
    <cellStyle name="Nota 4 2 2 6 5 2" xfId="7685"/>
    <cellStyle name="Nota 4 2 2 6 5 2 2" xfId="16838"/>
    <cellStyle name="Nota 4 2 2 6 5 2 3" xfId="23819"/>
    <cellStyle name="Nota 4 2 2 6 5 2 4" xfId="30663"/>
    <cellStyle name="Nota 4 2 2 6 5 2 5" xfId="34613"/>
    <cellStyle name="Nota 4 2 2 6 5 2 6" xfId="38165"/>
    <cellStyle name="Nota 4 2 2 6 5 2 7" xfId="40123"/>
    <cellStyle name="Nota 4 2 2 6 5 2 8" xfId="41757"/>
    <cellStyle name="Nota 4 2 2 6 5 3" xfId="13755"/>
    <cellStyle name="Nota 4 2 2 6 5 4" xfId="20753"/>
    <cellStyle name="Nota 4 2 2 6 5 5" xfId="27535"/>
    <cellStyle name="Nota 4 2 2 6 5 6" xfId="29247"/>
    <cellStyle name="Nota 4 2 2 6 5 7" xfId="25561"/>
    <cellStyle name="Nota 4 2 2 6 5 8" xfId="17096"/>
    <cellStyle name="Nota 4 2 2 6 5 9" xfId="34885"/>
    <cellStyle name="Nota 4 2 2 6 6" xfId="7681"/>
    <cellStyle name="Nota 4 2 2 6 6 2" xfId="16834"/>
    <cellStyle name="Nota 4 2 2 6 6 3" xfId="23815"/>
    <cellStyle name="Nota 4 2 2 6 6 4" xfId="30659"/>
    <cellStyle name="Nota 4 2 2 6 6 5" xfId="34609"/>
    <cellStyle name="Nota 4 2 2 6 6 6" xfId="38161"/>
    <cellStyle name="Nota 4 2 2 6 6 7" xfId="40119"/>
    <cellStyle name="Nota 4 2 2 6 6 8" xfId="41753"/>
    <cellStyle name="Nota 4 2 2 6 7" xfId="10802"/>
    <cellStyle name="Nota 4 2 2 6 8" xfId="9277"/>
    <cellStyle name="Nota 4 2 2 6 9" xfId="28678"/>
    <cellStyle name="Nota 4 2 2 7" xfId="2476"/>
    <cellStyle name="Nota 4 2 2 7 2" xfId="7686"/>
    <cellStyle name="Nota 4 2 2 7 2 2" xfId="16839"/>
    <cellStyle name="Nota 4 2 2 7 2 3" xfId="23820"/>
    <cellStyle name="Nota 4 2 2 7 2 4" xfId="30664"/>
    <cellStyle name="Nota 4 2 2 7 2 5" xfId="34614"/>
    <cellStyle name="Nota 4 2 2 7 2 6" xfId="38166"/>
    <cellStyle name="Nota 4 2 2 7 2 7" xfId="40124"/>
    <cellStyle name="Nota 4 2 2 7 2 8" xfId="41758"/>
    <cellStyle name="Nota 4 2 2 7 3" xfId="11630"/>
    <cellStyle name="Nota 4 2 2 7 4" xfId="18633"/>
    <cellStyle name="Nota 4 2 2 7 5" xfId="22514"/>
    <cellStyle name="Nota 4 2 2 7 6" xfId="22933"/>
    <cellStyle name="Nota 4 2 2 7 7" xfId="23095"/>
    <cellStyle name="Nota 4 2 2 7 8" xfId="31079"/>
    <cellStyle name="Nota 4 2 2 7 9" xfId="34953"/>
    <cellStyle name="Nota 4 2 2 8" xfId="3054"/>
    <cellStyle name="Nota 4 2 2 8 2" xfId="7687"/>
    <cellStyle name="Nota 4 2 2 8 2 2" xfId="16840"/>
    <cellStyle name="Nota 4 2 2 8 2 3" xfId="23821"/>
    <cellStyle name="Nota 4 2 2 8 2 4" xfId="30665"/>
    <cellStyle name="Nota 4 2 2 8 2 5" xfId="34615"/>
    <cellStyle name="Nota 4 2 2 8 2 6" xfId="38167"/>
    <cellStyle name="Nota 4 2 2 8 2 7" xfId="40125"/>
    <cellStyle name="Nota 4 2 2 8 2 8" xfId="41759"/>
    <cellStyle name="Nota 4 2 2 8 3" xfId="12208"/>
    <cellStyle name="Nota 4 2 2 8 4" xfId="19211"/>
    <cellStyle name="Nota 4 2 2 8 5" xfId="28289"/>
    <cellStyle name="Nota 4 2 2 8 6" xfId="18089"/>
    <cellStyle name="Nota 4 2 2 8 7" xfId="29808"/>
    <cellStyle name="Nota 4 2 2 8 8" xfId="33785"/>
    <cellStyle name="Nota 4 2 2 8 9" xfId="37347"/>
    <cellStyle name="Nota 4 2 2 9" xfId="3781"/>
    <cellStyle name="Nota 4 2 2 9 2" xfId="7688"/>
    <cellStyle name="Nota 4 2 2 9 2 2" xfId="16841"/>
    <cellStyle name="Nota 4 2 2 9 2 3" xfId="23822"/>
    <cellStyle name="Nota 4 2 2 9 2 4" xfId="30666"/>
    <cellStyle name="Nota 4 2 2 9 2 5" xfId="34616"/>
    <cellStyle name="Nota 4 2 2 9 2 6" xfId="38168"/>
    <cellStyle name="Nota 4 2 2 9 2 7" xfId="40126"/>
    <cellStyle name="Nota 4 2 2 9 2 8" xfId="41760"/>
    <cellStyle name="Nota 4 2 2 9 3" xfId="12935"/>
    <cellStyle name="Nota 4 2 2 9 4" xfId="19934"/>
    <cellStyle name="Nota 4 2 2 9 5" xfId="27934"/>
    <cellStyle name="Nota 4 2 2 9 6" xfId="17624"/>
    <cellStyle name="Nota 4 2 2 9 7" xfId="26477"/>
    <cellStyle name="Nota 4 2 2 9 8" xfId="31644"/>
    <cellStyle name="Nota 4 2 2 9 9" xfId="35324"/>
    <cellStyle name="Nota 4 2 20" xfId="38433"/>
    <cellStyle name="Nota 4 2 3" xfId="2253"/>
    <cellStyle name="Nota 4 2 3 10" xfId="15444"/>
    <cellStyle name="Nota 4 2 3 11" xfId="25054"/>
    <cellStyle name="Nota 4 2 3 12" xfId="30204"/>
    <cellStyle name="Nota 4 2 3 13" xfId="30866"/>
    <cellStyle name="Nota 4 2 3 14" xfId="31827"/>
    <cellStyle name="Nota 4 2 3 2" xfId="2653"/>
    <cellStyle name="Nota 4 2 3 2 2" xfId="7690"/>
    <cellStyle name="Nota 4 2 3 2 2 2" xfId="16843"/>
    <cellStyle name="Nota 4 2 3 2 2 3" xfId="23824"/>
    <cellStyle name="Nota 4 2 3 2 2 4" xfId="30668"/>
    <cellStyle name="Nota 4 2 3 2 2 5" xfId="34618"/>
    <cellStyle name="Nota 4 2 3 2 2 6" xfId="38170"/>
    <cellStyle name="Nota 4 2 3 2 2 7" xfId="40128"/>
    <cellStyle name="Nota 4 2 3 2 2 8" xfId="41762"/>
    <cellStyle name="Nota 4 2 3 2 3" xfId="11807"/>
    <cellStyle name="Nota 4 2 3 2 4" xfId="18810"/>
    <cellStyle name="Nota 4 2 3 2 5" xfId="17905"/>
    <cellStyle name="Nota 4 2 3 2 6" xfId="19621"/>
    <cellStyle name="Nota 4 2 3 2 7" xfId="30006"/>
    <cellStyle name="Nota 4 2 3 2 8" xfId="29409"/>
    <cellStyle name="Nota 4 2 3 2 9" xfId="33631"/>
    <cellStyle name="Nota 4 2 3 3" xfId="3935"/>
    <cellStyle name="Nota 4 2 3 3 2" xfId="7691"/>
    <cellStyle name="Nota 4 2 3 3 2 2" xfId="16844"/>
    <cellStyle name="Nota 4 2 3 3 2 3" xfId="23825"/>
    <cellStyle name="Nota 4 2 3 3 2 4" xfId="30669"/>
    <cellStyle name="Nota 4 2 3 3 2 5" xfId="34619"/>
    <cellStyle name="Nota 4 2 3 3 2 6" xfId="38171"/>
    <cellStyle name="Nota 4 2 3 3 2 7" xfId="40129"/>
    <cellStyle name="Nota 4 2 3 3 2 8" xfId="41763"/>
    <cellStyle name="Nota 4 2 3 3 3" xfId="13089"/>
    <cellStyle name="Nota 4 2 3 3 4" xfId="20087"/>
    <cellStyle name="Nota 4 2 3 3 5" xfId="23139"/>
    <cellStyle name="Nota 4 2 3 3 6" xfId="26619"/>
    <cellStyle name="Nota 4 2 3 3 7" xfId="24535"/>
    <cellStyle name="Nota 4 2 3 3 8" xfId="33459"/>
    <cellStyle name="Nota 4 2 3 3 9" xfId="37133"/>
    <cellStyle name="Nota 4 2 3 4" xfId="4373"/>
    <cellStyle name="Nota 4 2 3 4 2" xfId="7692"/>
    <cellStyle name="Nota 4 2 3 4 2 2" xfId="16845"/>
    <cellStyle name="Nota 4 2 3 4 2 3" xfId="23826"/>
    <cellStyle name="Nota 4 2 3 4 2 4" xfId="30670"/>
    <cellStyle name="Nota 4 2 3 4 2 5" xfId="34620"/>
    <cellStyle name="Nota 4 2 3 4 2 6" xfId="38172"/>
    <cellStyle name="Nota 4 2 3 4 2 7" xfId="40130"/>
    <cellStyle name="Nota 4 2 3 4 2 8" xfId="41764"/>
    <cellStyle name="Nota 4 2 3 4 3" xfId="13527"/>
    <cellStyle name="Nota 4 2 3 4 4" xfId="20525"/>
    <cellStyle name="Nota 4 2 3 4 5" xfId="27649"/>
    <cellStyle name="Nota 4 2 3 4 6" xfId="19495"/>
    <cellStyle name="Nota 4 2 3 4 7" xfId="31903"/>
    <cellStyle name="Nota 4 2 3 4 8" xfId="23133"/>
    <cellStyle name="Nota 4 2 3 4 9" xfId="25756"/>
    <cellStyle name="Nota 4 2 3 5" xfId="4627"/>
    <cellStyle name="Nota 4 2 3 5 2" xfId="7693"/>
    <cellStyle name="Nota 4 2 3 5 2 2" xfId="16846"/>
    <cellStyle name="Nota 4 2 3 5 2 3" xfId="23827"/>
    <cellStyle name="Nota 4 2 3 5 2 4" xfId="30671"/>
    <cellStyle name="Nota 4 2 3 5 2 5" xfId="34621"/>
    <cellStyle name="Nota 4 2 3 5 2 6" xfId="38173"/>
    <cellStyle name="Nota 4 2 3 5 2 7" xfId="40131"/>
    <cellStyle name="Nota 4 2 3 5 2 8" xfId="41765"/>
    <cellStyle name="Nota 4 2 3 5 3" xfId="13781"/>
    <cellStyle name="Nota 4 2 3 5 4" xfId="20779"/>
    <cellStyle name="Nota 4 2 3 5 5" xfId="18142"/>
    <cellStyle name="Nota 4 2 3 5 6" xfId="29442"/>
    <cellStyle name="Nota 4 2 3 5 7" xfId="19375"/>
    <cellStyle name="Nota 4 2 3 5 8" xfId="30965"/>
    <cellStyle name="Nota 4 2 3 5 9" xfId="21378"/>
    <cellStyle name="Nota 4 2 3 6" xfId="4873"/>
    <cellStyle name="Nota 4 2 3 6 2" xfId="7694"/>
    <cellStyle name="Nota 4 2 3 6 2 2" xfId="16847"/>
    <cellStyle name="Nota 4 2 3 6 2 3" xfId="23828"/>
    <cellStyle name="Nota 4 2 3 6 2 4" xfId="30672"/>
    <cellStyle name="Nota 4 2 3 6 2 5" xfId="34622"/>
    <cellStyle name="Nota 4 2 3 6 2 6" xfId="38174"/>
    <cellStyle name="Nota 4 2 3 6 2 7" xfId="40132"/>
    <cellStyle name="Nota 4 2 3 6 2 8" xfId="41766"/>
    <cellStyle name="Nota 4 2 3 6 3" xfId="14027"/>
    <cellStyle name="Nota 4 2 3 6 4" xfId="21025"/>
    <cellStyle name="Nota 4 2 3 6 5" xfId="24805"/>
    <cellStyle name="Nota 4 2 3 6 6" xfId="29280"/>
    <cellStyle name="Nota 4 2 3 6 7" xfId="28998"/>
    <cellStyle name="Nota 4 2 3 6 8" xfId="35597"/>
    <cellStyle name="Nota 4 2 3 6 9" xfId="38508"/>
    <cellStyle name="Nota 4 2 3 7" xfId="7689"/>
    <cellStyle name="Nota 4 2 3 7 2" xfId="16842"/>
    <cellStyle name="Nota 4 2 3 7 3" xfId="23823"/>
    <cellStyle name="Nota 4 2 3 7 4" xfId="30667"/>
    <cellStyle name="Nota 4 2 3 7 5" xfId="34617"/>
    <cellStyle name="Nota 4 2 3 7 6" xfId="38169"/>
    <cellStyle name="Nota 4 2 3 7 7" xfId="40127"/>
    <cellStyle name="Nota 4 2 3 7 8" xfId="41761"/>
    <cellStyle name="Nota 4 2 3 8" xfId="11407"/>
    <cellStyle name="Nota 4 2 3 9" xfId="18410"/>
    <cellStyle name="Nota 4 2 4" xfId="2109"/>
    <cellStyle name="Nota 4 2 4 10" xfId="28449"/>
    <cellStyle name="Nota 4 2 4 11" xfId="29109"/>
    <cellStyle name="Nota 4 2 4 12" xfId="17885"/>
    <cellStyle name="Nota 4 2 4 13" xfId="25846"/>
    <cellStyle name="Nota 4 2 4 14" xfId="34801"/>
    <cellStyle name="Nota 4 2 4 2" xfId="2598"/>
    <cellStyle name="Nota 4 2 4 2 2" xfId="7696"/>
    <cellStyle name="Nota 4 2 4 2 2 2" xfId="16849"/>
    <cellStyle name="Nota 4 2 4 2 2 3" xfId="23830"/>
    <cellStyle name="Nota 4 2 4 2 2 4" xfId="30674"/>
    <cellStyle name="Nota 4 2 4 2 2 5" xfId="34624"/>
    <cellStyle name="Nota 4 2 4 2 2 6" xfId="38176"/>
    <cellStyle name="Nota 4 2 4 2 2 7" xfId="40134"/>
    <cellStyle name="Nota 4 2 4 2 2 8" xfId="41768"/>
    <cellStyle name="Nota 4 2 4 2 3" xfId="11752"/>
    <cellStyle name="Nota 4 2 4 2 4" xfId="18755"/>
    <cellStyle name="Nota 4 2 4 2 5" xfId="25464"/>
    <cellStyle name="Nota 4 2 4 2 6" xfId="26270"/>
    <cellStyle name="Nota 4 2 4 2 7" xfId="29370"/>
    <cellStyle name="Nota 4 2 4 2 8" xfId="25784"/>
    <cellStyle name="Nota 4 2 4 2 9" xfId="31319"/>
    <cellStyle name="Nota 4 2 4 3" xfId="3845"/>
    <cellStyle name="Nota 4 2 4 3 2" xfId="7697"/>
    <cellStyle name="Nota 4 2 4 3 2 2" xfId="16850"/>
    <cellStyle name="Nota 4 2 4 3 2 3" xfId="23831"/>
    <cellStyle name="Nota 4 2 4 3 2 4" xfId="30675"/>
    <cellStyle name="Nota 4 2 4 3 2 5" xfId="34625"/>
    <cellStyle name="Nota 4 2 4 3 2 6" xfId="38177"/>
    <cellStyle name="Nota 4 2 4 3 2 7" xfId="40135"/>
    <cellStyle name="Nota 4 2 4 3 2 8" xfId="41769"/>
    <cellStyle name="Nota 4 2 4 3 3" xfId="12999"/>
    <cellStyle name="Nota 4 2 4 3 4" xfId="19998"/>
    <cellStyle name="Nota 4 2 4 3 5" xfId="22560"/>
    <cellStyle name="Nota 4 2 4 3 6" xfId="19541"/>
    <cellStyle name="Nota 4 2 4 3 7" xfId="27298"/>
    <cellStyle name="Nota 4 2 4 3 8" xfId="33495"/>
    <cellStyle name="Nota 4 2 4 3 9" xfId="37163"/>
    <cellStyle name="Nota 4 2 4 4" xfId="4313"/>
    <cellStyle name="Nota 4 2 4 4 2" xfId="7698"/>
    <cellStyle name="Nota 4 2 4 4 2 2" xfId="16851"/>
    <cellStyle name="Nota 4 2 4 4 2 3" xfId="23832"/>
    <cellStyle name="Nota 4 2 4 4 2 4" xfId="30676"/>
    <cellStyle name="Nota 4 2 4 4 2 5" xfId="34626"/>
    <cellStyle name="Nota 4 2 4 4 2 6" xfId="38178"/>
    <cellStyle name="Nota 4 2 4 4 2 7" xfId="40136"/>
    <cellStyle name="Nota 4 2 4 4 2 8" xfId="41770"/>
    <cellStyle name="Nota 4 2 4 4 3" xfId="13467"/>
    <cellStyle name="Nota 4 2 4 4 4" xfId="20465"/>
    <cellStyle name="Nota 4 2 4 4 5" xfId="27671"/>
    <cellStyle name="Nota 4 2 4 4 6" xfId="17337"/>
    <cellStyle name="Nota 4 2 4 4 7" xfId="28703"/>
    <cellStyle name="Nota 4 2 4 4 8" xfId="31716"/>
    <cellStyle name="Nota 4 2 4 4 9" xfId="35396"/>
    <cellStyle name="Nota 4 2 4 5" xfId="4580"/>
    <cellStyle name="Nota 4 2 4 5 2" xfId="7699"/>
    <cellStyle name="Nota 4 2 4 5 2 2" xfId="16852"/>
    <cellStyle name="Nota 4 2 4 5 2 3" xfId="23833"/>
    <cellStyle name="Nota 4 2 4 5 2 4" xfId="30677"/>
    <cellStyle name="Nota 4 2 4 5 2 5" xfId="34627"/>
    <cellStyle name="Nota 4 2 4 5 2 6" xfId="38179"/>
    <cellStyle name="Nota 4 2 4 5 2 7" xfId="40137"/>
    <cellStyle name="Nota 4 2 4 5 2 8" xfId="41771"/>
    <cellStyle name="Nota 4 2 4 5 3" xfId="13734"/>
    <cellStyle name="Nota 4 2 4 5 4" xfId="20732"/>
    <cellStyle name="Nota 4 2 4 5 5" xfId="24765"/>
    <cellStyle name="Nota 4 2 4 5 6" xfId="29241"/>
    <cellStyle name="Nota 4 2 4 5 7" xfId="22831"/>
    <cellStyle name="Nota 4 2 4 5 8" xfId="32229"/>
    <cellStyle name="Nota 4 2 4 5 9" xfId="35904"/>
    <cellStyle name="Nota 4 2 4 6" xfId="4830"/>
    <cellStyle name="Nota 4 2 4 6 2" xfId="7700"/>
    <cellStyle name="Nota 4 2 4 6 2 2" xfId="16853"/>
    <cellStyle name="Nota 4 2 4 6 2 3" xfId="23834"/>
    <cellStyle name="Nota 4 2 4 6 2 4" xfId="30678"/>
    <cellStyle name="Nota 4 2 4 6 2 5" xfId="34628"/>
    <cellStyle name="Nota 4 2 4 6 2 6" xfId="38180"/>
    <cellStyle name="Nota 4 2 4 6 2 7" xfId="40138"/>
    <cellStyle name="Nota 4 2 4 6 2 8" xfId="41772"/>
    <cellStyle name="Nota 4 2 4 6 3" xfId="13984"/>
    <cellStyle name="Nota 4 2 4 6 4" xfId="20982"/>
    <cellStyle name="Nota 4 2 4 6 5" xfId="9515"/>
    <cellStyle name="Nota 4 2 4 6 6" xfId="24722"/>
    <cellStyle name="Nota 4 2 4 6 7" xfId="19788"/>
    <cellStyle name="Nota 4 2 4 6 8" xfId="32113"/>
    <cellStyle name="Nota 4 2 4 6 9" xfId="35788"/>
    <cellStyle name="Nota 4 2 4 7" xfId="7695"/>
    <cellStyle name="Nota 4 2 4 7 2" xfId="16848"/>
    <cellStyle name="Nota 4 2 4 7 3" xfId="23829"/>
    <cellStyle name="Nota 4 2 4 7 4" xfId="30673"/>
    <cellStyle name="Nota 4 2 4 7 5" xfId="34623"/>
    <cellStyle name="Nota 4 2 4 7 6" xfId="38175"/>
    <cellStyle name="Nota 4 2 4 7 7" xfId="40133"/>
    <cellStyle name="Nota 4 2 4 7 8" xfId="41767"/>
    <cellStyle name="Nota 4 2 4 8" xfId="11263"/>
    <cellStyle name="Nota 4 2 4 9" xfId="9421"/>
    <cellStyle name="Nota 4 2 5" xfId="2238"/>
    <cellStyle name="Nota 4 2 5 10" xfId="19577"/>
    <cellStyle name="Nota 4 2 5 11" xfId="19758"/>
    <cellStyle name="Nota 4 2 5 12" xfId="30211"/>
    <cellStyle name="Nota 4 2 5 13" xfId="34186"/>
    <cellStyle name="Nota 4 2 5 14" xfId="37748"/>
    <cellStyle name="Nota 4 2 5 2" xfId="2638"/>
    <cellStyle name="Nota 4 2 5 2 2" xfId="7702"/>
    <cellStyle name="Nota 4 2 5 2 2 2" xfId="16855"/>
    <cellStyle name="Nota 4 2 5 2 2 3" xfId="23836"/>
    <cellStyle name="Nota 4 2 5 2 2 4" xfId="30680"/>
    <cellStyle name="Nota 4 2 5 2 2 5" xfId="34630"/>
    <cellStyle name="Nota 4 2 5 2 2 6" xfId="38182"/>
    <cellStyle name="Nota 4 2 5 2 2 7" xfId="40140"/>
    <cellStyle name="Nota 4 2 5 2 2 8" xfId="41774"/>
    <cellStyle name="Nota 4 2 5 2 3" xfId="11792"/>
    <cellStyle name="Nota 4 2 5 2 4" xfId="18795"/>
    <cellStyle name="Nota 4 2 5 2 5" xfId="22919"/>
    <cellStyle name="Nota 4 2 5 2 6" xfId="22932"/>
    <cellStyle name="Nota 4 2 5 2 7" xfId="25858"/>
    <cellStyle name="Nota 4 2 5 2 8" xfId="33990"/>
    <cellStyle name="Nota 4 2 5 2 9" xfId="37552"/>
    <cellStyle name="Nota 4 2 5 3" xfId="3920"/>
    <cellStyle name="Nota 4 2 5 3 2" xfId="7703"/>
    <cellStyle name="Nota 4 2 5 3 2 2" xfId="16856"/>
    <cellStyle name="Nota 4 2 5 3 2 3" xfId="23837"/>
    <cellStyle name="Nota 4 2 5 3 2 4" xfId="30681"/>
    <cellStyle name="Nota 4 2 5 3 2 5" xfId="34631"/>
    <cellStyle name="Nota 4 2 5 3 2 6" xfId="38183"/>
    <cellStyle name="Nota 4 2 5 3 2 7" xfId="40141"/>
    <cellStyle name="Nota 4 2 5 3 2 8" xfId="41775"/>
    <cellStyle name="Nota 4 2 5 3 3" xfId="13074"/>
    <cellStyle name="Nota 4 2 5 3 4" xfId="20072"/>
    <cellStyle name="Nota 4 2 5 3 5" xfId="27870"/>
    <cellStyle name="Nota 4 2 5 3 6" xfId="29198"/>
    <cellStyle name="Nota 4 2 5 3 7" xfId="22452"/>
    <cellStyle name="Nota 4 2 5 3 8" xfId="29687"/>
    <cellStyle name="Nota 4 2 5 3 9" xfId="35556"/>
    <cellStyle name="Nota 4 2 5 4" xfId="4358"/>
    <cellStyle name="Nota 4 2 5 4 2" xfId="7704"/>
    <cellStyle name="Nota 4 2 5 4 2 2" xfId="16857"/>
    <cellStyle name="Nota 4 2 5 4 2 3" xfId="23838"/>
    <cellStyle name="Nota 4 2 5 4 2 4" xfId="30682"/>
    <cellStyle name="Nota 4 2 5 4 2 5" xfId="34632"/>
    <cellStyle name="Nota 4 2 5 4 2 6" xfId="38184"/>
    <cellStyle name="Nota 4 2 5 4 2 7" xfId="40142"/>
    <cellStyle name="Nota 4 2 5 4 2 8" xfId="41776"/>
    <cellStyle name="Nota 4 2 5 4 3" xfId="13512"/>
    <cellStyle name="Nota 4 2 5 4 4" xfId="20510"/>
    <cellStyle name="Nota 4 2 5 4 5" xfId="27656"/>
    <cellStyle name="Nota 4 2 5 4 6" xfId="17614"/>
    <cellStyle name="Nota 4 2 5 4 7" xfId="28789"/>
    <cellStyle name="Nota 4 2 5 4 8" xfId="35551"/>
    <cellStyle name="Nota 4 2 5 4 9" xfId="38473"/>
    <cellStyle name="Nota 4 2 5 5" xfId="4612"/>
    <cellStyle name="Nota 4 2 5 5 2" xfId="7705"/>
    <cellStyle name="Nota 4 2 5 5 2 2" xfId="16858"/>
    <cellStyle name="Nota 4 2 5 5 2 3" xfId="23839"/>
    <cellStyle name="Nota 4 2 5 5 2 4" xfId="30683"/>
    <cellStyle name="Nota 4 2 5 5 2 5" xfId="34633"/>
    <cellStyle name="Nota 4 2 5 5 2 6" xfId="38185"/>
    <cellStyle name="Nota 4 2 5 5 2 7" xfId="40143"/>
    <cellStyle name="Nota 4 2 5 5 2 8" xfId="41777"/>
    <cellStyle name="Nota 4 2 5 5 3" xfId="13766"/>
    <cellStyle name="Nota 4 2 5 5 4" xfId="20764"/>
    <cellStyle name="Nota 4 2 5 5 5" xfId="18236"/>
    <cellStyle name="Nota 4 2 5 5 6" xfId="17755"/>
    <cellStyle name="Nota 4 2 5 5 7" xfId="26827"/>
    <cellStyle name="Nota 4 2 5 5 8" xfId="32210"/>
    <cellStyle name="Nota 4 2 5 5 9" xfId="35885"/>
    <cellStyle name="Nota 4 2 5 6" xfId="4858"/>
    <cellStyle name="Nota 4 2 5 6 2" xfId="7706"/>
    <cellStyle name="Nota 4 2 5 6 2 2" xfId="16859"/>
    <cellStyle name="Nota 4 2 5 6 2 3" xfId="23840"/>
    <cellStyle name="Nota 4 2 5 6 2 4" xfId="30684"/>
    <cellStyle name="Nota 4 2 5 6 2 5" xfId="34634"/>
    <cellStyle name="Nota 4 2 5 6 2 6" xfId="38186"/>
    <cellStyle name="Nota 4 2 5 6 2 7" xfId="40144"/>
    <cellStyle name="Nota 4 2 5 6 2 8" xfId="41778"/>
    <cellStyle name="Nota 4 2 5 6 3" xfId="14012"/>
    <cellStyle name="Nota 4 2 5 6 4" xfId="21010"/>
    <cellStyle name="Nota 4 2 5 6 5" xfId="24804"/>
    <cellStyle name="Nota 4 2 5 6 6" xfId="22713"/>
    <cellStyle name="Nota 4 2 5 6 7" xfId="17615"/>
    <cellStyle name="Nota 4 2 5 6 8" xfId="35582"/>
    <cellStyle name="Nota 4 2 5 6 9" xfId="38493"/>
    <cellStyle name="Nota 4 2 5 7" xfId="7701"/>
    <cellStyle name="Nota 4 2 5 7 2" xfId="16854"/>
    <cellStyle name="Nota 4 2 5 7 3" xfId="23835"/>
    <cellStyle name="Nota 4 2 5 7 4" xfId="30679"/>
    <cellStyle name="Nota 4 2 5 7 5" xfId="34629"/>
    <cellStyle name="Nota 4 2 5 7 6" xfId="38181"/>
    <cellStyle name="Nota 4 2 5 7 7" xfId="40139"/>
    <cellStyle name="Nota 4 2 5 7 8" xfId="41773"/>
    <cellStyle name="Nota 4 2 5 8" xfId="11392"/>
    <cellStyle name="Nota 4 2 5 9" xfId="18395"/>
    <cellStyle name="Nota 4 2 6" xfId="1760"/>
    <cellStyle name="Nota 4 2 6 10" xfId="28622"/>
    <cellStyle name="Nota 4 2 6 11" xfId="29074"/>
    <cellStyle name="Nota 4 2 6 12" xfId="30953"/>
    <cellStyle name="Nota 4 2 6 13" xfId="30847"/>
    <cellStyle name="Nota 4 2 6 14" xfId="34792"/>
    <cellStyle name="Nota 4 2 6 2" xfId="2531"/>
    <cellStyle name="Nota 4 2 6 2 2" xfId="7708"/>
    <cellStyle name="Nota 4 2 6 2 2 2" xfId="16861"/>
    <cellStyle name="Nota 4 2 6 2 2 3" xfId="23842"/>
    <cellStyle name="Nota 4 2 6 2 2 4" xfId="30686"/>
    <cellStyle name="Nota 4 2 6 2 2 5" xfId="34636"/>
    <cellStyle name="Nota 4 2 6 2 2 6" xfId="38188"/>
    <cellStyle name="Nota 4 2 6 2 2 7" xfId="40146"/>
    <cellStyle name="Nota 4 2 6 2 2 8" xfId="41780"/>
    <cellStyle name="Nota 4 2 6 2 3" xfId="11685"/>
    <cellStyle name="Nota 4 2 6 2 4" xfId="18688"/>
    <cellStyle name="Nota 4 2 6 2 5" xfId="23322"/>
    <cellStyle name="Nota 4 2 6 2 6" xfId="26235"/>
    <cellStyle name="Nota 4 2 6 2 7" xfId="23040"/>
    <cellStyle name="Nota 4 2 6 2 8" xfId="31501"/>
    <cellStyle name="Nota 4 2 6 2 9" xfId="35205"/>
    <cellStyle name="Nota 4 2 6 3" xfId="3691"/>
    <cellStyle name="Nota 4 2 6 3 2" xfId="7709"/>
    <cellStyle name="Nota 4 2 6 3 2 2" xfId="16862"/>
    <cellStyle name="Nota 4 2 6 3 2 3" xfId="23843"/>
    <cellStyle name="Nota 4 2 6 3 2 4" xfId="30687"/>
    <cellStyle name="Nota 4 2 6 3 2 5" xfId="34637"/>
    <cellStyle name="Nota 4 2 6 3 2 6" xfId="38189"/>
    <cellStyle name="Nota 4 2 6 3 2 7" xfId="40147"/>
    <cellStyle name="Nota 4 2 6 3 2 8" xfId="41781"/>
    <cellStyle name="Nota 4 2 6 3 3" xfId="12845"/>
    <cellStyle name="Nota 4 2 6 3 4" xfId="19844"/>
    <cellStyle name="Nota 4 2 6 3 5" xfId="17302"/>
    <cellStyle name="Nota 4 2 6 3 6" xfId="21217"/>
    <cellStyle name="Nota 4 2 6 3 7" xfId="29546"/>
    <cellStyle name="Nota 4 2 6 3 8" xfId="31632"/>
    <cellStyle name="Nota 4 2 6 3 9" xfId="35312"/>
    <cellStyle name="Nota 4 2 6 4" xfId="4203"/>
    <cellStyle name="Nota 4 2 6 4 2" xfId="7710"/>
    <cellStyle name="Nota 4 2 6 4 2 2" xfId="16863"/>
    <cellStyle name="Nota 4 2 6 4 2 3" xfId="23844"/>
    <cellStyle name="Nota 4 2 6 4 2 4" xfId="30688"/>
    <cellStyle name="Nota 4 2 6 4 2 5" xfId="34638"/>
    <cellStyle name="Nota 4 2 6 4 2 6" xfId="38190"/>
    <cellStyle name="Nota 4 2 6 4 2 7" xfId="40148"/>
    <cellStyle name="Nota 4 2 6 4 2 8" xfId="41782"/>
    <cellStyle name="Nota 4 2 6 4 3" xfId="13357"/>
    <cellStyle name="Nota 4 2 6 4 4" xfId="20355"/>
    <cellStyle name="Nota 4 2 6 4 5" xfId="27726"/>
    <cellStyle name="Nota 4 2 6 4 6" xfId="24208"/>
    <cellStyle name="Nota 4 2 6 4 7" xfId="28202"/>
    <cellStyle name="Nota 4 2 6 4 8" xfId="33368"/>
    <cellStyle name="Nota 4 2 6 4 9" xfId="37043"/>
    <cellStyle name="Nota 4 2 6 5" xfId="3118"/>
    <cellStyle name="Nota 4 2 6 5 2" xfId="7711"/>
    <cellStyle name="Nota 4 2 6 5 2 2" xfId="16864"/>
    <cellStyle name="Nota 4 2 6 5 2 3" xfId="23845"/>
    <cellStyle name="Nota 4 2 6 5 2 4" xfId="30689"/>
    <cellStyle name="Nota 4 2 6 5 2 5" xfId="34639"/>
    <cellStyle name="Nota 4 2 6 5 2 6" xfId="38191"/>
    <cellStyle name="Nota 4 2 6 5 2 7" xfId="40149"/>
    <cellStyle name="Nota 4 2 6 5 2 8" xfId="41783"/>
    <cellStyle name="Nota 4 2 6 5 3" xfId="12272"/>
    <cellStyle name="Nota 4 2 6 5 4" xfId="19275"/>
    <cellStyle name="Nota 4 2 6 5 5" xfId="24713"/>
    <cellStyle name="Nota 4 2 6 5 6" xfId="19379"/>
    <cellStyle name="Nota 4 2 6 5 7" xfId="24354"/>
    <cellStyle name="Nota 4 2 6 5 8" xfId="10044"/>
    <cellStyle name="Nota 4 2 6 5 9" xfId="35001"/>
    <cellStyle name="Nota 4 2 6 6" xfId="2991"/>
    <cellStyle name="Nota 4 2 6 6 2" xfId="7712"/>
    <cellStyle name="Nota 4 2 6 6 2 2" xfId="16865"/>
    <cellStyle name="Nota 4 2 6 6 2 3" xfId="23846"/>
    <cellStyle name="Nota 4 2 6 6 2 4" xfId="30690"/>
    <cellStyle name="Nota 4 2 6 6 2 5" xfId="34640"/>
    <cellStyle name="Nota 4 2 6 6 2 6" xfId="38192"/>
    <cellStyle name="Nota 4 2 6 6 2 7" xfId="40150"/>
    <cellStyle name="Nota 4 2 6 6 2 8" xfId="41784"/>
    <cellStyle name="Nota 4 2 6 6 3" xfId="12145"/>
    <cellStyle name="Nota 4 2 6 6 4" xfId="19148"/>
    <cellStyle name="Nota 4 2 6 6 5" xfId="24681"/>
    <cellStyle name="Nota 4 2 6 6 6" xfId="10040"/>
    <cellStyle name="Nota 4 2 6 6 7" xfId="29823"/>
    <cellStyle name="Nota 4 2 6 6 8" xfId="33808"/>
    <cellStyle name="Nota 4 2 6 6 9" xfId="37370"/>
    <cellStyle name="Nota 4 2 6 7" xfId="7707"/>
    <cellStyle name="Nota 4 2 6 7 2" xfId="16860"/>
    <cellStyle name="Nota 4 2 6 7 3" xfId="23841"/>
    <cellStyle name="Nota 4 2 6 7 4" xfId="30685"/>
    <cellStyle name="Nota 4 2 6 7 5" xfId="34635"/>
    <cellStyle name="Nota 4 2 6 7 6" xfId="38187"/>
    <cellStyle name="Nota 4 2 6 7 7" xfId="40145"/>
    <cellStyle name="Nota 4 2 6 7 8" xfId="41779"/>
    <cellStyle name="Nota 4 2 6 8" xfId="10914"/>
    <cellStyle name="Nota 4 2 6 9" xfId="9627"/>
    <cellStyle name="Nota 4 2 7" xfId="1647"/>
    <cellStyle name="Nota 4 2 7 10" xfId="28907"/>
    <cellStyle name="Nota 4 2 7 11" xfId="30999"/>
    <cellStyle name="Nota 4 2 7 12" xfId="31367"/>
    <cellStyle name="Nota 4 2 7 13" xfId="35127"/>
    <cellStyle name="Nota 4 2 7 2" xfId="3524"/>
    <cellStyle name="Nota 4 2 7 2 2" xfId="7714"/>
    <cellStyle name="Nota 4 2 7 2 2 2" xfId="16867"/>
    <cellStyle name="Nota 4 2 7 2 2 3" xfId="23848"/>
    <cellStyle name="Nota 4 2 7 2 2 4" xfId="30692"/>
    <cellStyle name="Nota 4 2 7 2 2 5" xfId="34642"/>
    <cellStyle name="Nota 4 2 7 2 2 6" xfId="38194"/>
    <cellStyle name="Nota 4 2 7 2 2 7" xfId="40152"/>
    <cellStyle name="Nota 4 2 7 2 2 8" xfId="41786"/>
    <cellStyle name="Nota 4 2 7 2 3" xfId="12678"/>
    <cellStyle name="Nota 4 2 7 2 4" xfId="19679"/>
    <cellStyle name="Nota 4 2 7 2 5" xfId="28067"/>
    <cellStyle name="Nota 4 2 7 2 6" xfId="23337"/>
    <cellStyle name="Nota 4 2 7 2 7" xfId="25638"/>
    <cellStyle name="Nota 4 2 7 2 8" xfId="31617"/>
    <cellStyle name="Nota 4 2 7 2 9" xfId="35300"/>
    <cellStyle name="Nota 4 2 7 3" xfId="4120"/>
    <cellStyle name="Nota 4 2 7 3 2" xfId="7715"/>
    <cellStyle name="Nota 4 2 7 3 2 2" xfId="16868"/>
    <cellStyle name="Nota 4 2 7 3 2 3" xfId="23849"/>
    <cellStyle name="Nota 4 2 7 3 2 4" xfId="30693"/>
    <cellStyle name="Nota 4 2 7 3 2 5" xfId="34643"/>
    <cellStyle name="Nota 4 2 7 3 2 6" xfId="38195"/>
    <cellStyle name="Nota 4 2 7 3 2 7" xfId="40153"/>
    <cellStyle name="Nota 4 2 7 3 2 8" xfId="41787"/>
    <cellStyle name="Nota 4 2 7 3 3" xfId="13274"/>
    <cellStyle name="Nota 4 2 7 3 4" xfId="20272"/>
    <cellStyle name="Nota 4 2 7 3 5" xfId="27772"/>
    <cellStyle name="Nota 4 2 7 3 6" xfId="23263"/>
    <cellStyle name="Nota 4 2 7 3 7" xfId="28889"/>
    <cellStyle name="Nota 4 2 7 3 8" xfId="28755"/>
    <cellStyle name="Nota 4 2 7 3 9" xfId="24104"/>
    <cellStyle name="Nota 4 2 7 4" xfId="4218"/>
    <cellStyle name="Nota 4 2 7 4 2" xfId="7716"/>
    <cellStyle name="Nota 4 2 7 4 2 2" xfId="16869"/>
    <cellStyle name="Nota 4 2 7 4 2 3" xfId="23850"/>
    <cellStyle name="Nota 4 2 7 4 2 4" xfId="30694"/>
    <cellStyle name="Nota 4 2 7 4 2 5" xfId="34644"/>
    <cellStyle name="Nota 4 2 7 4 2 6" xfId="38196"/>
    <cellStyle name="Nota 4 2 7 4 2 7" xfId="40154"/>
    <cellStyle name="Nota 4 2 7 4 2 8" xfId="41788"/>
    <cellStyle name="Nota 4 2 7 4 3" xfId="13372"/>
    <cellStyle name="Nota 4 2 7 4 4" xfId="20370"/>
    <cellStyle name="Nota 4 2 7 4 5" xfId="27723"/>
    <cellStyle name="Nota 4 2 7 4 6" xfId="28570"/>
    <cellStyle name="Nota 4 2 7 4 7" xfId="28636"/>
    <cellStyle name="Nota 4 2 7 4 8" xfId="33354"/>
    <cellStyle name="Nota 4 2 7 4 9" xfId="37029"/>
    <cellStyle name="Nota 4 2 7 5" xfId="3171"/>
    <cellStyle name="Nota 4 2 7 5 2" xfId="7717"/>
    <cellStyle name="Nota 4 2 7 5 2 2" xfId="16870"/>
    <cellStyle name="Nota 4 2 7 5 2 3" xfId="23851"/>
    <cellStyle name="Nota 4 2 7 5 2 4" xfId="30695"/>
    <cellStyle name="Nota 4 2 7 5 2 5" xfId="34645"/>
    <cellStyle name="Nota 4 2 7 5 2 6" xfId="38197"/>
    <cellStyle name="Nota 4 2 7 5 2 7" xfId="40155"/>
    <cellStyle name="Nota 4 2 7 5 2 8" xfId="41789"/>
    <cellStyle name="Nota 4 2 7 5 3" xfId="12325"/>
    <cellStyle name="Nota 4 2 7 5 4" xfId="19328"/>
    <cellStyle name="Nota 4 2 7 5 5" xfId="28241"/>
    <cellStyle name="Nota 4 2 7 5 6" xfId="29147"/>
    <cellStyle name="Nota 4 2 7 5 7" xfId="22511"/>
    <cellStyle name="Nota 4 2 7 5 8" xfId="33729"/>
    <cellStyle name="Nota 4 2 7 5 9" xfId="37291"/>
    <cellStyle name="Nota 4 2 7 6" xfId="7713"/>
    <cellStyle name="Nota 4 2 7 6 2" xfId="16866"/>
    <cellStyle name="Nota 4 2 7 6 3" xfId="23847"/>
    <cellStyle name="Nota 4 2 7 6 4" xfId="30691"/>
    <cellStyle name="Nota 4 2 7 6 5" xfId="34641"/>
    <cellStyle name="Nota 4 2 7 6 6" xfId="38193"/>
    <cellStyle name="Nota 4 2 7 6 7" xfId="40151"/>
    <cellStyle name="Nota 4 2 7 6 8" xfId="41785"/>
    <cellStyle name="Nota 4 2 7 7" xfId="10801"/>
    <cellStyle name="Nota 4 2 7 8" xfId="9771"/>
    <cellStyle name="Nota 4 2 7 9" xfId="28677"/>
    <cellStyle name="Nota 4 2 8" xfId="2475"/>
    <cellStyle name="Nota 4 2 8 2" xfId="7718"/>
    <cellStyle name="Nota 4 2 8 2 2" xfId="16871"/>
    <cellStyle name="Nota 4 2 8 2 3" xfId="23852"/>
    <cellStyle name="Nota 4 2 8 2 4" xfId="30696"/>
    <cellStyle name="Nota 4 2 8 2 5" xfId="34646"/>
    <cellStyle name="Nota 4 2 8 2 6" xfId="38198"/>
    <cellStyle name="Nota 4 2 8 2 7" xfId="40156"/>
    <cellStyle name="Nota 4 2 8 2 8" xfId="41790"/>
    <cellStyle name="Nota 4 2 8 3" xfId="11629"/>
    <cellStyle name="Nota 4 2 8 4" xfId="18632"/>
    <cellStyle name="Nota 4 2 8 5" xfId="21345"/>
    <cellStyle name="Nota 4 2 8 6" xfId="26207"/>
    <cellStyle name="Nota 4 2 8 7" xfId="30094"/>
    <cellStyle name="Nota 4 2 8 8" xfId="34071"/>
    <cellStyle name="Nota 4 2 8 9" xfId="37633"/>
    <cellStyle name="Nota 4 2 9" xfId="3053"/>
    <cellStyle name="Nota 4 2 9 2" xfId="7719"/>
    <cellStyle name="Nota 4 2 9 2 2" xfId="16872"/>
    <cellStyle name="Nota 4 2 9 2 3" xfId="23853"/>
    <cellStyle name="Nota 4 2 9 2 4" xfId="30697"/>
    <cellStyle name="Nota 4 2 9 2 5" xfId="34647"/>
    <cellStyle name="Nota 4 2 9 2 6" xfId="38199"/>
    <cellStyle name="Nota 4 2 9 2 7" xfId="40157"/>
    <cellStyle name="Nota 4 2 9 2 8" xfId="41791"/>
    <cellStyle name="Nota 4 2 9 3" xfId="12207"/>
    <cellStyle name="Nota 4 2 9 4" xfId="19210"/>
    <cellStyle name="Nota 4 2 9 5" xfId="18112"/>
    <cellStyle name="Nota 4 2 9 6" xfId="28775"/>
    <cellStyle name="Nota 4 2 9 7" xfId="29805"/>
    <cellStyle name="Nota 4 2 9 8" xfId="33782"/>
    <cellStyle name="Nota 4 2 9 9" xfId="37344"/>
    <cellStyle name="Nota 4 20" xfId="35159"/>
    <cellStyle name="Nota 4 21" xfId="38437"/>
    <cellStyle name="Nota 4 3" xfId="750"/>
    <cellStyle name="Nota 4 3 10" xfId="3790"/>
    <cellStyle name="Nota 4 3 10 2" xfId="7721"/>
    <cellStyle name="Nota 4 3 10 2 2" xfId="16874"/>
    <cellStyle name="Nota 4 3 10 2 3" xfId="23855"/>
    <cellStyle name="Nota 4 3 10 2 4" xfId="30699"/>
    <cellStyle name="Nota 4 3 10 2 5" xfId="34649"/>
    <cellStyle name="Nota 4 3 10 2 6" xfId="38201"/>
    <cellStyle name="Nota 4 3 10 2 7" xfId="40159"/>
    <cellStyle name="Nota 4 3 10 2 8" xfId="41793"/>
    <cellStyle name="Nota 4 3 10 3" xfId="12944"/>
    <cellStyle name="Nota 4 3 10 4" xfId="19943"/>
    <cellStyle name="Nota 4 3 10 5" xfId="27935"/>
    <cellStyle name="Nota 4 3 10 6" xfId="28818"/>
    <cellStyle name="Nota 4 3 10 7" xfId="27305"/>
    <cellStyle name="Nota 4 3 10 8" xfId="33512"/>
    <cellStyle name="Nota 4 3 10 9" xfId="37180"/>
    <cellStyle name="Nota 4 3 11" xfId="3789"/>
    <cellStyle name="Nota 4 3 11 2" xfId="7722"/>
    <cellStyle name="Nota 4 3 11 2 2" xfId="16875"/>
    <cellStyle name="Nota 4 3 11 2 3" xfId="23856"/>
    <cellStyle name="Nota 4 3 11 2 4" xfId="30700"/>
    <cellStyle name="Nota 4 3 11 2 5" xfId="34650"/>
    <cellStyle name="Nota 4 3 11 2 6" xfId="38202"/>
    <cellStyle name="Nota 4 3 11 2 7" xfId="40160"/>
    <cellStyle name="Nota 4 3 11 2 8" xfId="41794"/>
    <cellStyle name="Nota 4 3 11 3" xfId="12943"/>
    <cellStyle name="Nota 4 3 11 4" xfId="19942"/>
    <cellStyle name="Nota 4 3 11 5" xfId="17791"/>
    <cellStyle name="Nota 4 3 11 6" xfId="26587"/>
    <cellStyle name="Nota 4 3 11 7" xfId="28895"/>
    <cellStyle name="Nota 4 3 11 8" xfId="31645"/>
    <cellStyle name="Nota 4 3 11 9" xfId="35325"/>
    <cellStyle name="Nota 4 3 12" xfId="7720"/>
    <cellStyle name="Nota 4 3 12 2" xfId="16873"/>
    <cellStyle name="Nota 4 3 12 3" xfId="23854"/>
    <cellStyle name="Nota 4 3 12 4" xfId="30698"/>
    <cellStyle name="Nota 4 3 12 5" xfId="34648"/>
    <cellStyle name="Nota 4 3 12 6" xfId="38200"/>
    <cellStyle name="Nota 4 3 12 7" xfId="40158"/>
    <cellStyle name="Nota 4 3 12 8" xfId="41792"/>
    <cellStyle name="Nota 4 3 13" xfId="9907"/>
    <cellStyle name="Nota 4 3 14" xfId="17524"/>
    <cellStyle name="Nota 4 3 15" xfId="29114"/>
    <cellStyle name="Nota 4 3 16" xfId="25695"/>
    <cellStyle name="Nota 4 3 17" xfId="31446"/>
    <cellStyle name="Nota 4 3 18" xfId="35157"/>
    <cellStyle name="Nota 4 3 19" xfId="38435"/>
    <cellStyle name="Nota 4 3 2" xfId="2255"/>
    <cellStyle name="Nota 4 3 2 10" xfId="17889"/>
    <cellStyle name="Nota 4 3 2 11" xfId="19763"/>
    <cellStyle name="Nota 4 3 2 12" xfId="30203"/>
    <cellStyle name="Nota 4 3 2 13" xfId="34178"/>
    <cellStyle name="Nota 4 3 2 14" xfId="37740"/>
    <cellStyle name="Nota 4 3 2 2" xfId="2655"/>
    <cellStyle name="Nota 4 3 2 2 2" xfId="7724"/>
    <cellStyle name="Nota 4 3 2 2 2 2" xfId="16877"/>
    <cellStyle name="Nota 4 3 2 2 2 3" xfId="23858"/>
    <cellStyle name="Nota 4 3 2 2 2 4" xfId="30702"/>
    <cellStyle name="Nota 4 3 2 2 2 5" xfId="34652"/>
    <cellStyle name="Nota 4 3 2 2 2 6" xfId="38204"/>
    <cellStyle name="Nota 4 3 2 2 2 7" xfId="40162"/>
    <cellStyle name="Nota 4 3 2 2 2 8" xfId="41796"/>
    <cellStyle name="Nota 4 3 2 2 3" xfId="11809"/>
    <cellStyle name="Nota 4 3 2 2 4" xfId="18812"/>
    <cellStyle name="Nota 4 3 2 2 5" xfId="22942"/>
    <cellStyle name="Nota 4 3 2 2 6" xfId="22645"/>
    <cellStyle name="Nota 4 3 2 2 7" xfId="30002"/>
    <cellStyle name="Nota 4 3 2 2 8" xfId="30888"/>
    <cellStyle name="Nota 4 3 2 2 9" xfId="24833"/>
    <cellStyle name="Nota 4 3 2 3" xfId="3937"/>
    <cellStyle name="Nota 4 3 2 3 2" xfId="7725"/>
    <cellStyle name="Nota 4 3 2 3 2 2" xfId="16878"/>
    <cellStyle name="Nota 4 3 2 3 2 3" xfId="23859"/>
    <cellStyle name="Nota 4 3 2 3 2 4" xfId="30703"/>
    <cellStyle name="Nota 4 3 2 3 2 5" xfId="34653"/>
    <cellStyle name="Nota 4 3 2 3 2 6" xfId="38205"/>
    <cellStyle name="Nota 4 3 2 3 2 7" xfId="40163"/>
    <cellStyle name="Nota 4 3 2 3 2 8" xfId="41797"/>
    <cellStyle name="Nota 4 3 2 3 3" xfId="13091"/>
    <cellStyle name="Nota 4 3 2 3 4" xfId="20089"/>
    <cellStyle name="Nota 4 3 2 3 5" xfId="27859"/>
    <cellStyle name="Nota 4 3 2 3 6" xfId="9233"/>
    <cellStyle name="Nota 4 3 2 3 7" xfId="17596"/>
    <cellStyle name="Nota 4 3 2 3 8" xfId="33458"/>
    <cellStyle name="Nota 4 3 2 3 9" xfId="37132"/>
    <cellStyle name="Nota 4 3 2 4" xfId="4375"/>
    <cellStyle name="Nota 4 3 2 4 2" xfId="7726"/>
    <cellStyle name="Nota 4 3 2 4 2 2" xfId="16879"/>
    <cellStyle name="Nota 4 3 2 4 2 3" xfId="23860"/>
    <cellStyle name="Nota 4 3 2 4 2 4" xfId="30704"/>
    <cellStyle name="Nota 4 3 2 4 2 5" xfId="34654"/>
    <cellStyle name="Nota 4 3 2 4 2 6" xfId="38206"/>
    <cellStyle name="Nota 4 3 2 4 2 7" xfId="40164"/>
    <cellStyle name="Nota 4 3 2 4 2 8" xfId="41798"/>
    <cellStyle name="Nota 4 3 2 4 3" xfId="13529"/>
    <cellStyle name="Nota 4 3 2 4 4" xfId="20527"/>
    <cellStyle name="Nota 4 3 2 4 5" xfId="24741"/>
    <cellStyle name="Nota 4 3 2 4 6" xfId="28154"/>
    <cellStyle name="Nota 4 3 2 4 7" xfId="25585"/>
    <cellStyle name="Nota 4 3 2 4 8" xfId="31729"/>
    <cellStyle name="Nota 4 3 2 4 9" xfId="35409"/>
    <cellStyle name="Nota 4 3 2 5" xfId="4629"/>
    <cellStyle name="Nota 4 3 2 5 2" xfId="7727"/>
    <cellStyle name="Nota 4 3 2 5 2 2" xfId="16880"/>
    <cellStyle name="Nota 4 3 2 5 2 3" xfId="23861"/>
    <cellStyle name="Nota 4 3 2 5 2 4" xfId="30705"/>
    <cellStyle name="Nota 4 3 2 5 2 5" xfId="34655"/>
    <cellStyle name="Nota 4 3 2 5 2 6" xfId="38207"/>
    <cellStyle name="Nota 4 3 2 5 2 7" xfId="40165"/>
    <cellStyle name="Nota 4 3 2 5 2 8" xfId="41799"/>
    <cellStyle name="Nota 4 3 2 5 3" xfId="13783"/>
    <cellStyle name="Nota 4 3 2 5 4" xfId="20781"/>
    <cellStyle name="Nota 4 3 2 5 5" xfId="24767"/>
    <cellStyle name="Nota 4 3 2 5 6" xfId="29257"/>
    <cellStyle name="Nota 4 3 2 5 7" xfId="22833"/>
    <cellStyle name="Nota 4 3 2 5 8" xfId="26548"/>
    <cellStyle name="Nota 4 3 2 5 9" xfId="29081"/>
    <cellStyle name="Nota 4 3 2 6" xfId="4875"/>
    <cellStyle name="Nota 4 3 2 6 2" xfId="7728"/>
    <cellStyle name="Nota 4 3 2 6 2 2" xfId="16881"/>
    <cellStyle name="Nota 4 3 2 6 2 3" xfId="23862"/>
    <cellStyle name="Nota 4 3 2 6 2 4" xfId="30706"/>
    <cellStyle name="Nota 4 3 2 6 2 5" xfId="34656"/>
    <cellStyle name="Nota 4 3 2 6 2 6" xfId="38208"/>
    <cellStyle name="Nota 4 3 2 6 2 7" xfId="40166"/>
    <cellStyle name="Nota 4 3 2 6 2 8" xfId="41800"/>
    <cellStyle name="Nota 4 3 2 6 3" xfId="14029"/>
    <cellStyle name="Nota 4 3 2 6 4" xfId="21027"/>
    <cellStyle name="Nota 4 3 2 6 5" xfId="27401"/>
    <cellStyle name="Nota 4 3 2 6 6" xfId="22587"/>
    <cellStyle name="Nota 4 3 2 6 7" xfId="9288"/>
    <cellStyle name="Nota 4 3 2 6 8" xfId="35599"/>
    <cellStyle name="Nota 4 3 2 6 9" xfId="38510"/>
    <cellStyle name="Nota 4 3 2 7" xfId="7723"/>
    <cellStyle name="Nota 4 3 2 7 2" xfId="16876"/>
    <cellStyle name="Nota 4 3 2 7 3" xfId="23857"/>
    <cellStyle name="Nota 4 3 2 7 4" xfId="30701"/>
    <cellStyle name="Nota 4 3 2 7 5" xfId="34651"/>
    <cellStyle name="Nota 4 3 2 7 6" xfId="38203"/>
    <cellStyle name="Nota 4 3 2 7 7" xfId="40161"/>
    <cellStyle name="Nota 4 3 2 7 8" xfId="41795"/>
    <cellStyle name="Nota 4 3 2 8" xfId="11409"/>
    <cellStyle name="Nota 4 3 2 9" xfId="18412"/>
    <cellStyle name="Nota 4 3 3" xfId="2115"/>
    <cellStyle name="Nota 4 3 3 10" xfId="28446"/>
    <cellStyle name="Nota 4 3 3 11" xfId="17101"/>
    <cellStyle name="Nota 4 3 3 12" xfId="31911"/>
    <cellStyle name="Nota 4 3 3 13" xfId="29613"/>
    <cellStyle name="Nota 4 3 3 14" xfId="33600"/>
    <cellStyle name="Nota 4 3 3 2" xfId="2599"/>
    <cellStyle name="Nota 4 3 3 2 2" xfId="7730"/>
    <cellStyle name="Nota 4 3 3 2 2 2" xfId="16883"/>
    <cellStyle name="Nota 4 3 3 2 2 3" xfId="23864"/>
    <cellStyle name="Nota 4 3 3 2 2 4" xfId="30708"/>
    <cellStyle name="Nota 4 3 3 2 2 5" xfId="34658"/>
    <cellStyle name="Nota 4 3 3 2 2 6" xfId="38210"/>
    <cellStyle name="Nota 4 3 3 2 2 7" xfId="40168"/>
    <cellStyle name="Nota 4 3 3 2 2 8" xfId="41802"/>
    <cellStyle name="Nota 4 3 3 2 3" xfId="11753"/>
    <cellStyle name="Nota 4 3 3 2 4" xfId="18756"/>
    <cellStyle name="Nota 4 3 3 2 5" xfId="18051"/>
    <cellStyle name="Nota 4 3 3 2 6" xfId="26268"/>
    <cellStyle name="Nota 4 3 3 2 7" xfId="30033"/>
    <cellStyle name="Nota 4 3 3 2 8" xfId="34010"/>
    <cellStyle name="Nota 4 3 3 2 9" xfId="37572"/>
    <cellStyle name="Nota 4 3 3 3" xfId="3846"/>
    <cellStyle name="Nota 4 3 3 3 2" xfId="7731"/>
    <cellStyle name="Nota 4 3 3 3 2 2" xfId="16884"/>
    <cellStyle name="Nota 4 3 3 3 2 3" xfId="23865"/>
    <cellStyle name="Nota 4 3 3 3 2 4" xfId="30709"/>
    <cellStyle name="Nota 4 3 3 3 2 5" xfId="34659"/>
    <cellStyle name="Nota 4 3 3 3 2 6" xfId="38211"/>
    <cellStyle name="Nota 4 3 3 3 2 7" xfId="40169"/>
    <cellStyle name="Nota 4 3 3 3 2 8" xfId="41803"/>
    <cellStyle name="Nota 4 3 3 3 3" xfId="13000"/>
    <cellStyle name="Nota 4 3 3 3 4" xfId="19999"/>
    <cellStyle name="Nota 4 3 3 3 5" xfId="27907"/>
    <cellStyle name="Nota 4 3 3 3 6" xfId="23313"/>
    <cellStyle name="Nota 4 3 3 3 7" xfId="28905"/>
    <cellStyle name="Nota 4 3 3 3 8" xfId="26543"/>
    <cellStyle name="Nota 4 3 3 3 9" xfId="35023"/>
    <cellStyle name="Nota 4 3 3 4" xfId="4314"/>
    <cellStyle name="Nota 4 3 3 4 2" xfId="7732"/>
    <cellStyle name="Nota 4 3 3 4 2 2" xfId="16885"/>
    <cellStyle name="Nota 4 3 3 4 2 3" xfId="23866"/>
    <cellStyle name="Nota 4 3 3 4 2 4" xfId="30710"/>
    <cellStyle name="Nota 4 3 3 4 2 5" xfId="34660"/>
    <cellStyle name="Nota 4 3 3 4 2 6" xfId="38212"/>
    <cellStyle name="Nota 4 3 3 4 2 7" xfId="40170"/>
    <cellStyle name="Nota 4 3 3 4 2 8" xfId="41804"/>
    <cellStyle name="Nota 4 3 3 4 3" xfId="13468"/>
    <cellStyle name="Nota 4 3 3 4 4" xfId="20466"/>
    <cellStyle name="Nota 4 3 3 4 5" xfId="27675"/>
    <cellStyle name="Nota 4 3 3 4 6" xfId="28578"/>
    <cellStyle name="Nota 4 3 3 4 7" xfId="23098"/>
    <cellStyle name="Nota 4 3 3 4 8" xfId="25950"/>
    <cellStyle name="Nota 4 3 3 4 9" xfId="22611"/>
    <cellStyle name="Nota 4 3 3 5" xfId="4581"/>
    <cellStyle name="Nota 4 3 3 5 2" xfId="7733"/>
    <cellStyle name="Nota 4 3 3 5 2 2" xfId="16886"/>
    <cellStyle name="Nota 4 3 3 5 2 3" xfId="23867"/>
    <cellStyle name="Nota 4 3 3 5 2 4" xfId="30711"/>
    <cellStyle name="Nota 4 3 3 5 2 5" xfId="34661"/>
    <cellStyle name="Nota 4 3 3 5 2 6" xfId="38213"/>
    <cellStyle name="Nota 4 3 3 5 2 7" xfId="40171"/>
    <cellStyle name="Nota 4 3 3 5 2 8" xfId="41805"/>
    <cellStyle name="Nota 4 3 3 5 3" xfId="13735"/>
    <cellStyle name="Nota 4 3 3 5 4" xfId="20733"/>
    <cellStyle name="Nota 4 3 3 5 5" xfId="27539"/>
    <cellStyle name="Nota 4 3 3 5 6" xfId="24450"/>
    <cellStyle name="Nota 4 3 3 5 7" xfId="26462"/>
    <cellStyle name="Nota 4 3 3 5 8" xfId="31178"/>
    <cellStyle name="Nota 4 3 3 5 9" xfId="35050"/>
    <cellStyle name="Nota 4 3 3 6" xfId="4831"/>
    <cellStyle name="Nota 4 3 3 6 2" xfId="7734"/>
    <cellStyle name="Nota 4 3 3 6 2 2" xfId="16887"/>
    <cellStyle name="Nota 4 3 3 6 2 3" xfId="23868"/>
    <cellStyle name="Nota 4 3 3 6 2 4" xfId="30712"/>
    <cellStyle name="Nota 4 3 3 6 2 5" xfId="34662"/>
    <cellStyle name="Nota 4 3 3 6 2 6" xfId="38214"/>
    <cellStyle name="Nota 4 3 3 6 2 7" xfId="40172"/>
    <cellStyle name="Nota 4 3 3 6 2 8" xfId="41806"/>
    <cellStyle name="Nota 4 3 3 6 3" xfId="13985"/>
    <cellStyle name="Nota 4 3 3 6 4" xfId="20983"/>
    <cellStyle name="Nota 4 3 3 6 5" xfId="27422"/>
    <cellStyle name="Nota 4 3 3 6 6" xfId="26764"/>
    <cellStyle name="Nota 4 3 3 6 7" xfId="17455"/>
    <cellStyle name="Nota 4 3 3 6 8" xfId="25797"/>
    <cellStyle name="Nota 4 3 3 6 9" xfId="24509"/>
    <cellStyle name="Nota 4 3 3 7" xfId="7729"/>
    <cellStyle name="Nota 4 3 3 7 2" xfId="16882"/>
    <cellStyle name="Nota 4 3 3 7 3" xfId="23863"/>
    <cellStyle name="Nota 4 3 3 7 4" xfId="30707"/>
    <cellStyle name="Nota 4 3 3 7 5" xfId="34657"/>
    <cellStyle name="Nota 4 3 3 7 6" xfId="38209"/>
    <cellStyle name="Nota 4 3 3 7 7" xfId="40167"/>
    <cellStyle name="Nota 4 3 3 7 8" xfId="41801"/>
    <cellStyle name="Nota 4 3 3 8" xfId="11269"/>
    <cellStyle name="Nota 4 3 3 9" xfId="9177"/>
    <cellStyle name="Nota 4 3 4" xfId="2239"/>
    <cellStyle name="Nota 4 3 4 10" xfId="23054"/>
    <cellStyle name="Nota 4 3 4 11" xfId="25209"/>
    <cellStyle name="Nota 4 3 4 12" xfId="25934"/>
    <cellStyle name="Nota 4 3 4 13" xfId="31066"/>
    <cellStyle name="Nota 4 3 4 14" xfId="34949"/>
    <cellStyle name="Nota 4 3 4 2" xfId="2639"/>
    <cellStyle name="Nota 4 3 4 2 2" xfId="7736"/>
    <cellStyle name="Nota 4 3 4 2 2 2" xfId="16889"/>
    <cellStyle name="Nota 4 3 4 2 2 3" xfId="23870"/>
    <cellStyle name="Nota 4 3 4 2 2 4" xfId="30714"/>
    <cellStyle name="Nota 4 3 4 2 2 5" xfId="34664"/>
    <cellStyle name="Nota 4 3 4 2 2 6" xfId="38216"/>
    <cellStyle name="Nota 4 3 4 2 2 7" xfId="40174"/>
    <cellStyle name="Nota 4 3 4 2 2 8" xfId="41808"/>
    <cellStyle name="Nota 4 3 4 2 3" xfId="11793"/>
    <cellStyle name="Nota 4 3 4 2 4" xfId="18796"/>
    <cellStyle name="Nota 4 3 4 2 5" xfId="25249"/>
    <cellStyle name="Nota 4 3 4 2 6" xfId="26283"/>
    <cellStyle name="Nota 4 3 4 2 7" xfId="25075"/>
    <cellStyle name="Nota 4 3 4 2 8" xfId="29149"/>
    <cellStyle name="Nota 4 3 4 2 9" xfId="25768"/>
    <cellStyle name="Nota 4 3 4 3" xfId="3921"/>
    <cellStyle name="Nota 4 3 4 3 2" xfId="7737"/>
    <cellStyle name="Nota 4 3 4 3 2 2" xfId="16890"/>
    <cellStyle name="Nota 4 3 4 3 2 3" xfId="23871"/>
    <cellStyle name="Nota 4 3 4 3 2 4" xfId="30715"/>
    <cellStyle name="Nota 4 3 4 3 2 5" xfId="34665"/>
    <cellStyle name="Nota 4 3 4 3 2 6" xfId="38217"/>
    <cellStyle name="Nota 4 3 4 3 2 7" xfId="40175"/>
    <cellStyle name="Nota 4 3 4 3 2 8" xfId="41809"/>
    <cellStyle name="Nota 4 3 4 3 3" xfId="13075"/>
    <cellStyle name="Nota 4 3 4 3 4" xfId="20073"/>
    <cellStyle name="Nota 4 3 4 3 5" xfId="22669"/>
    <cellStyle name="Nota 4 3 4 3 6" xfId="22608"/>
    <cellStyle name="Nota 4 3 4 3 7" xfId="17376"/>
    <cellStyle name="Nota 4 3 4 3 8" xfId="33466"/>
    <cellStyle name="Nota 4 3 4 3 9" xfId="37139"/>
    <cellStyle name="Nota 4 3 4 4" xfId="4359"/>
    <cellStyle name="Nota 4 3 4 4 2" xfId="7738"/>
    <cellStyle name="Nota 4 3 4 4 2 2" xfId="16891"/>
    <cellStyle name="Nota 4 3 4 4 2 3" xfId="23872"/>
    <cellStyle name="Nota 4 3 4 4 2 4" xfId="30716"/>
    <cellStyle name="Nota 4 3 4 4 2 5" xfId="34666"/>
    <cellStyle name="Nota 4 3 4 4 2 6" xfId="38218"/>
    <cellStyle name="Nota 4 3 4 4 2 7" xfId="40176"/>
    <cellStyle name="Nota 4 3 4 4 2 8" xfId="41810"/>
    <cellStyle name="Nota 4 3 4 4 3" xfId="13513"/>
    <cellStyle name="Nota 4 3 4 4 4" xfId="20511"/>
    <cellStyle name="Nota 4 3 4 4 5" xfId="24015"/>
    <cellStyle name="Nota 4 3 4 4 6" xfId="9331"/>
    <cellStyle name="Nota 4 3 4 4 7" xfId="28631"/>
    <cellStyle name="Nota 4 3 4 4 8" xfId="35550"/>
    <cellStyle name="Nota 4 3 4 4 9" xfId="38472"/>
    <cellStyle name="Nota 4 3 4 5" xfId="4613"/>
    <cellStyle name="Nota 4 3 4 5 2" xfId="7739"/>
    <cellStyle name="Nota 4 3 4 5 2 2" xfId="16892"/>
    <cellStyle name="Nota 4 3 4 5 2 3" xfId="23873"/>
    <cellStyle name="Nota 4 3 4 5 2 4" xfId="30717"/>
    <cellStyle name="Nota 4 3 4 5 2 5" xfId="34667"/>
    <cellStyle name="Nota 4 3 4 5 2 6" xfId="38219"/>
    <cellStyle name="Nota 4 3 4 5 2 7" xfId="40177"/>
    <cellStyle name="Nota 4 3 4 5 2 8" xfId="41811"/>
    <cellStyle name="Nota 4 3 4 5 3" xfId="13767"/>
    <cellStyle name="Nota 4 3 4 5 4" xfId="20765"/>
    <cellStyle name="Nota 4 3 4 5 5" xfId="24771"/>
    <cellStyle name="Nota 4 3 4 5 6" xfId="29253"/>
    <cellStyle name="Nota 4 3 4 5 7" xfId="26797"/>
    <cellStyle name="Nota 4 3 4 5 8" xfId="32213"/>
    <cellStyle name="Nota 4 3 4 5 9" xfId="35888"/>
    <cellStyle name="Nota 4 3 4 6" xfId="4859"/>
    <cellStyle name="Nota 4 3 4 6 2" xfId="7740"/>
    <cellStyle name="Nota 4 3 4 6 2 2" xfId="16893"/>
    <cellStyle name="Nota 4 3 4 6 2 3" xfId="23874"/>
    <cellStyle name="Nota 4 3 4 6 2 4" xfId="30718"/>
    <cellStyle name="Nota 4 3 4 6 2 5" xfId="34668"/>
    <cellStyle name="Nota 4 3 4 6 2 6" xfId="38220"/>
    <cellStyle name="Nota 4 3 4 6 2 7" xfId="40178"/>
    <cellStyle name="Nota 4 3 4 6 2 8" xfId="41812"/>
    <cellStyle name="Nota 4 3 4 6 3" xfId="14013"/>
    <cellStyle name="Nota 4 3 4 6 4" xfId="21011"/>
    <cellStyle name="Nota 4 3 4 6 5" xfId="27393"/>
    <cellStyle name="Nota 4 3 4 6 6" xfId="17052"/>
    <cellStyle name="Nota 4 3 4 6 7" xfId="9172"/>
    <cellStyle name="Nota 4 3 4 6 8" xfId="35583"/>
    <cellStyle name="Nota 4 3 4 6 9" xfId="38494"/>
    <cellStyle name="Nota 4 3 4 7" xfId="7735"/>
    <cellStyle name="Nota 4 3 4 7 2" xfId="16888"/>
    <cellStyle name="Nota 4 3 4 7 3" xfId="23869"/>
    <cellStyle name="Nota 4 3 4 7 4" xfId="30713"/>
    <cellStyle name="Nota 4 3 4 7 5" xfId="34663"/>
    <cellStyle name="Nota 4 3 4 7 6" xfId="38215"/>
    <cellStyle name="Nota 4 3 4 7 7" xfId="40173"/>
    <cellStyle name="Nota 4 3 4 7 8" xfId="41807"/>
    <cellStyle name="Nota 4 3 4 8" xfId="11393"/>
    <cellStyle name="Nota 4 3 4 9" xfId="18396"/>
    <cellStyle name="Nota 4 3 5" xfId="2089"/>
    <cellStyle name="Nota 4 3 5 10" xfId="28459"/>
    <cellStyle name="Nota 4 3 5 11" xfId="10082"/>
    <cellStyle name="Nota 4 3 5 12" xfId="25938"/>
    <cellStyle name="Nota 4 3 5 13" xfId="34786"/>
    <cellStyle name="Nota 4 3 5 14" xfId="38338"/>
    <cellStyle name="Nota 4 3 5 2" xfId="2589"/>
    <cellStyle name="Nota 4 3 5 2 2" xfId="7742"/>
    <cellStyle name="Nota 4 3 5 2 2 2" xfId="16895"/>
    <cellStyle name="Nota 4 3 5 2 2 3" xfId="23876"/>
    <cellStyle name="Nota 4 3 5 2 2 4" xfId="30720"/>
    <cellStyle name="Nota 4 3 5 2 2 5" xfId="34670"/>
    <cellStyle name="Nota 4 3 5 2 2 6" xfId="38222"/>
    <cellStyle name="Nota 4 3 5 2 2 7" xfId="40180"/>
    <cellStyle name="Nota 4 3 5 2 2 8" xfId="41814"/>
    <cellStyle name="Nota 4 3 5 2 3" xfId="11743"/>
    <cellStyle name="Nota 4 3 5 2 4" xfId="18746"/>
    <cellStyle name="Nota 4 3 5 2 5" xfId="19658"/>
    <cellStyle name="Nota 4 3 5 2 6" xfId="26263"/>
    <cellStyle name="Nota 4 3 5 2 7" xfId="17569"/>
    <cellStyle name="Nota 4 3 5 2 8" xfId="34015"/>
    <cellStyle name="Nota 4 3 5 2 9" xfId="37577"/>
    <cellStyle name="Nota 4 3 5 3" xfId="3836"/>
    <cellStyle name="Nota 4 3 5 3 2" xfId="7743"/>
    <cellStyle name="Nota 4 3 5 3 2 2" xfId="16896"/>
    <cellStyle name="Nota 4 3 5 3 2 3" xfId="23877"/>
    <cellStyle name="Nota 4 3 5 3 2 4" xfId="30721"/>
    <cellStyle name="Nota 4 3 5 3 2 5" xfId="34671"/>
    <cellStyle name="Nota 4 3 5 3 2 6" xfId="38223"/>
    <cellStyle name="Nota 4 3 5 3 2 7" xfId="40181"/>
    <cellStyle name="Nota 4 3 5 3 2 8" xfId="41815"/>
    <cellStyle name="Nota 4 3 5 3 3" xfId="12990"/>
    <cellStyle name="Nota 4 3 5 3 4" xfId="19989"/>
    <cellStyle name="Nota 4 3 5 3 5" xfId="24111"/>
    <cellStyle name="Nota 4 3 5 3 6" xfId="29531"/>
    <cellStyle name="Nota 4 3 5 3 7" xfId="27299"/>
    <cellStyle name="Nota 4 3 5 3 8" xfId="33496"/>
    <cellStyle name="Nota 4 3 5 3 9" xfId="37164"/>
    <cellStyle name="Nota 4 3 5 4" xfId="4300"/>
    <cellStyle name="Nota 4 3 5 4 2" xfId="7744"/>
    <cellStyle name="Nota 4 3 5 4 2 2" xfId="16897"/>
    <cellStyle name="Nota 4 3 5 4 2 3" xfId="23878"/>
    <cellStyle name="Nota 4 3 5 4 2 4" xfId="30722"/>
    <cellStyle name="Nota 4 3 5 4 2 5" xfId="34672"/>
    <cellStyle name="Nota 4 3 5 4 2 6" xfId="38224"/>
    <cellStyle name="Nota 4 3 5 4 2 7" xfId="40182"/>
    <cellStyle name="Nota 4 3 5 4 2 8" xfId="41816"/>
    <cellStyle name="Nota 4 3 5 4 3" xfId="13454"/>
    <cellStyle name="Nota 4 3 5 4 4" xfId="20452"/>
    <cellStyle name="Nota 4 3 5 4 5" xfId="17086"/>
    <cellStyle name="Nota 4 3 5 4 6" xfId="19540"/>
    <cellStyle name="Nota 4 3 5 4 7" xfId="25280"/>
    <cellStyle name="Nota 4 3 5 4 8" xfId="33344"/>
    <cellStyle name="Nota 4 3 5 4 9" xfId="37019"/>
    <cellStyle name="Nota 4 3 5 5" xfId="4571"/>
    <cellStyle name="Nota 4 3 5 5 2" xfId="7745"/>
    <cellStyle name="Nota 4 3 5 5 2 2" xfId="16898"/>
    <cellStyle name="Nota 4 3 5 5 2 3" xfId="23879"/>
    <cellStyle name="Nota 4 3 5 5 2 4" xfId="30723"/>
    <cellStyle name="Nota 4 3 5 5 2 5" xfId="34673"/>
    <cellStyle name="Nota 4 3 5 5 2 6" xfId="38225"/>
    <cellStyle name="Nota 4 3 5 5 2 7" xfId="40183"/>
    <cellStyle name="Nota 4 3 5 5 2 8" xfId="41817"/>
    <cellStyle name="Nota 4 3 5 5 3" xfId="13725"/>
    <cellStyle name="Nota 4 3 5 5 4" xfId="20723"/>
    <cellStyle name="Nota 4 3 5 5 5" xfId="27551"/>
    <cellStyle name="Nota 4 3 5 5 6" xfId="26723"/>
    <cellStyle name="Nota 4 3 5 5 7" xfId="17816"/>
    <cellStyle name="Nota 4 3 5 5 8" xfId="26613"/>
    <cellStyle name="Nota 4 3 5 5 9" xfId="31038"/>
    <cellStyle name="Nota 4 3 5 6" xfId="4821"/>
    <cellStyle name="Nota 4 3 5 6 2" xfId="7746"/>
    <cellStyle name="Nota 4 3 5 6 2 2" xfId="16899"/>
    <cellStyle name="Nota 4 3 5 6 2 3" xfId="23880"/>
    <cellStyle name="Nota 4 3 5 6 2 4" xfId="30724"/>
    <cellStyle name="Nota 4 3 5 6 2 5" xfId="34674"/>
    <cellStyle name="Nota 4 3 5 6 2 6" xfId="38226"/>
    <cellStyle name="Nota 4 3 5 6 2 7" xfId="40184"/>
    <cellStyle name="Nota 4 3 5 6 2 8" xfId="41818"/>
    <cellStyle name="Nota 4 3 5 6 3" xfId="13975"/>
    <cellStyle name="Nota 4 3 5 6 4" xfId="20973"/>
    <cellStyle name="Nota 4 3 5 6 5" xfId="24797"/>
    <cellStyle name="Nota 4 3 5 6 6" xfId="25014"/>
    <cellStyle name="Nota 4 3 5 6 7" xfId="18322"/>
    <cellStyle name="Nota 4 3 5 6 8" xfId="32114"/>
    <cellStyle name="Nota 4 3 5 6 9" xfId="35789"/>
    <cellStyle name="Nota 4 3 5 7" xfId="7741"/>
    <cellStyle name="Nota 4 3 5 7 2" xfId="16894"/>
    <cellStyle name="Nota 4 3 5 7 3" xfId="23875"/>
    <cellStyle name="Nota 4 3 5 7 4" xfId="30719"/>
    <cellStyle name="Nota 4 3 5 7 5" xfId="34669"/>
    <cellStyle name="Nota 4 3 5 7 6" xfId="38221"/>
    <cellStyle name="Nota 4 3 5 7 7" xfId="40179"/>
    <cellStyle name="Nota 4 3 5 7 8" xfId="41813"/>
    <cellStyle name="Nota 4 3 5 8" xfId="11243"/>
    <cellStyle name="Nota 4 3 5 9" xfId="9186"/>
    <cellStyle name="Nota 4 3 6" xfId="1649"/>
    <cellStyle name="Nota 4 3 6 10" xfId="21282"/>
    <cellStyle name="Nota 4 3 6 11" xfId="30998"/>
    <cellStyle name="Nota 4 3 6 12" xfId="31362"/>
    <cellStyle name="Nota 4 3 6 13" xfId="35128"/>
    <cellStyle name="Nota 4 3 6 2" xfId="3526"/>
    <cellStyle name="Nota 4 3 6 2 2" xfId="7748"/>
    <cellStyle name="Nota 4 3 6 2 2 2" xfId="16901"/>
    <cellStyle name="Nota 4 3 6 2 2 3" xfId="23882"/>
    <cellStyle name="Nota 4 3 6 2 2 4" xfId="30726"/>
    <cellStyle name="Nota 4 3 6 2 2 5" xfId="34676"/>
    <cellStyle name="Nota 4 3 6 2 2 6" xfId="38228"/>
    <cellStyle name="Nota 4 3 6 2 2 7" xfId="40186"/>
    <cellStyle name="Nota 4 3 6 2 2 8" xfId="41820"/>
    <cellStyle name="Nota 4 3 6 2 3" xfId="12680"/>
    <cellStyle name="Nota 4 3 6 2 4" xfId="19681"/>
    <cellStyle name="Nota 4 3 6 2 5" xfId="28066"/>
    <cellStyle name="Nota 4 3 6 2 6" xfId="28531"/>
    <cellStyle name="Nota 4 3 6 2 7" xfId="29612"/>
    <cellStyle name="Nota 4 3 6 2 8" xfId="31614"/>
    <cellStyle name="Nota 4 3 6 2 9" xfId="35302"/>
    <cellStyle name="Nota 4 3 6 3" xfId="4122"/>
    <cellStyle name="Nota 4 3 6 3 2" xfId="7749"/>
    <cellStyle name="Nota 4 3 6 3 2 2" xfId="16902"/>
    <cellStyle name="Nota 4 3 6 3 2 3" xfId="23883"/>
    <cellStyle name="Nota 4 3 6 3 2 4" xfId="30727"/>
    <cellStyle name="Nota 4 3 6 3 2 5" xfId="34677"/>
    <cellStyle name="Nota 4 3 6 3 2 6" xfId="38229"/>
    <cellStyle name="Nota 4 3 6 3 2 7" xfId="40187"/>
    <cellStyle name="Nota 4 3 6 3 2 8" xfId="41821"/>
    <cellStyle name="Nota 4 3 6 3 3" xfId="13276"/>
    <cellStyle name="Nota 4 3 6 3 4" xfId="20274"/>
    <cellStyle name="Nota 4 3 6 3 5" xfId="27771"/>
    <cellStyle name="Nota 4 3 6 3 6" xfId="17260"/>
    <cellStyle name="Nota 4 3 6 3 7" xfId="17512"/>
    <cellStyle name="Nota 4 3 6 3 8" xfId="25529"/>
    <cellStyle name="Nota 4 3 6 3 9" xfId="33671"/>
    <cellStyle name="Nota 4 3 6 4" xfId="2972"/>
    <cellStyle name="Nota 4 3 6 4 2" xfId="7750"/>
    <cellStyle name="Nota 4 3 6 4 2 2" xfId="16903"/>
    <cellStyle name="Nota 4 3 6 4 2 3" xfId="23884"/>
    <cellStyle name="Nota 4 3 6 4 2 4" xfId="30728"/>
    <cellStyle name="Nota 4 3 6 4 2 5" xfId="34678"/>
    <cellStyle name="Nota 4 3 6 4 2 6" xfId="38230"/>
    <cellStyle name="Nota 4 3 6 4 2 7" xfId="40188"/>
    <cellStyle name="Nota 4 3 6 4 2 8" xfId="41822"/>
    <cellStyle name="Nota 4 3 6 4 3" xfId="12126"/>
    <cellStyle name="Nota 4 3 6 4 4" xfId="19129"/>
    <cellStyle name="Nota 4 3 6 4 5" xfId="28309"/>
    <cellStyle name="Nota 4 3 6 4 6" xfId="21254"/>
    <cellStyle name="Nota 4 3 6 4 7" xfId="19544"/>
    <cellStyle name="Nota 4 3 6 4 8" xfId="31914"/>
    <cellStyle name="Nota 4 3 6 4 9" xfId="31816"/>
    <cellStyle name="Nota 4 3 6 5" xfId="2974"/>
    <cellStyle name="Nota 4 3 6 5 2" xfId="7751"/>
    <cellStyle name="Nota 4 3 6 5 2 2" xfId="16904"/>
    <cellStyle name="Nota 4 3 6 5 2 3" xfId="23885"/>
    <cellStyle name="Nota 4 3 6 5 2 4" xfId="30729"/>
    <cellStyle name="Nota 4 3 6 5 2 5" xfId="34679"/>
    <cellStyle name="Nota 4 3 6 5 2 6" xfId="38231"/>
    <cellStyle name="Nota 4 3 6 5 2 7" xfId="40189"/>
    <cellStyle name="Nota 4 3 6 5 2 8" xfId="41823"/>
    <cellStyle name="Nota 4 3 6 5 3" xfId="12128"/>
    <cellStyle name="Nota 4 3 6 5 4" xfId="19131"/>
    <cellStyle name="Nota 4 3 6 5 5" xfId="28308"/>
    <cellStyle name="Nota 4 3 6 5 6" xfId="26391"/>
    <cellStyle name="Nota 4 3 6 5 7" xfId="29840"/>
    <cellStyle name="Nota 4 3 6 5 8" xfId="31559"/>
    <cellStyle name="Nota 4 3 6 5 9" xfId="35269"/>
    <cellStyle name="Nota 4 3 6 6" xfId="7747"/>
    <cellStyle name="Nota 4 3 6 6 2" xfId="16900"/>
    <cellStyle name="Nota 4 3 6 6 3" xfId="23881"/>
    <cellStyle name="Nota 4 3 6 6 4" xfId="30725"/>
    <cellStyle name="Nota 4 3 6 6 5" xfId="34675"/>
    <cellStyle name="Nota 4 3 6 6 6" xfId="38227"/>
    <cellStyle name="Nota 4 3 6 6 7" xfId="40185"/>
    <cellStyle name="Nota 4 3 6 6 8" xfId="41819"/>
    <cellStyle name="Nota 4 3 6 7" xfId="10803"/>
    <cellStyle name="Nota 4 3 6 8" xfId="9770"/>
    <cellStyle name="Nota 4 3 6 9" xfId="24473"/>
    <cellStyle name="Nota 4 3 7" xfId="2477"/>
    <cellStyle name="Nota 4 3 7 2" xfId="7752"/>
    <cellStyle name="Nota 4 3 7 2 2" xfId="16905"/>
    <cellStyle name="Nota 4 3 7 2 3" xfId="23886"/>
    <cellStyle name="Nota 4 3 7 2 4" xfId="30730"/>
    <cellStyle name="Nota 4 3 7 2 5" xfId="34680"/>
    <cellStyle name="Nota 4 3 7 2 6" xfId="38232"/>
    <cellStyle name="Nota 4 3 7 2 7" xfId="40190"/>
    <cellStyle name="Nota 4 3 7 2 8" xfId="41824"/>
    <cellStyle name="Nota 4 3 7 3" xfId="11631"/>
    <cellStyle name="Nota 4 3 7 4" xfId="18634"/>
    <cellStyle name="Nota 4 3 7 5" xfId="19588"/>
    <cellStyle name="Nota 4 3 7 6" xfId="18086"/>
    <cellStyle name="Nota 4 3 7 7" xfId="30093"/>
    <cellStyle name="Nota 4 3 7 8" xfId="34070"/>
    <cellStyle name="Nota 4 3 7 9" xfId="37632"/>
    <cellStyle name="Nota 4 3 8" xfId="3055"/>
    <cellStyle name="Nota 4 3 8 2" xfId="7753"/>
    <cellStyle name="Nota 4 3 8 2 2" xfId="16906"/>
    <cellStyle name="Nota 4 3 8 2 3" xfId="23887"/>
    <cellStyle name="Nota 4 3 8 2 4" xfId="30731"/>
    <cellStyle name="Nota 4 3 8 2 5" xfId="34681"/>
    <cellStyle name="Nota 4 3 8 2 6" xfId="38233"/>
    <cellStyle name="Nota 4 3 8 2 7" xfId="40191"/>
    <cellStyle name="Nota 4 3 8 2 8" xfId="41825"/>
    <cellStyle name="Nota 4 3 8 3" xfId="12209"/>
    <cellStyle name="Nota 4 3 8 4" xfId="19212"/>
    <cellStyle name="Nota 4 3 8 5" xfId="15499"/>
    <cellStyle name="Nota 4 3 8 6" xfId="28082"/>
    <cellStyle name="Nota 4 3 8 7" xfId="29009"/>
    <cellStyle name="Nota 4 3 8 8" xfId="31115"/>
    <cellStyle name="Nota 4 3 8 9" xfId="31302"/>
    <cellStyle name="Nota 4 3 9" xfId="3782"/>
    <cellStyle name="Nota 4 3 9 2" xfId="7754"/>
    <cellStyle name="Nota 4 3 9 2 2" xfId="16907"/>
    <cellStyle name="Nota 4 3 9 2 3" xfId="23888"/>
    <cellStyle name="Nota 4 3 9 2 4" xfId="30732"/>
    <cellStyle name="Nota 4 3 9 2 5" xfId="34682"/>
    <cellStyle name="Nota 4 3 9 2 6" xfId="38234"/>
    <cellStyle name="Nota 4 3 9 2 7" xfId="40192"/>
    <cellStyle name="Nota 4 3 9 2 8" xfId="41826"/>
    <cellStyle name="Nota 4 3 9 3" xfId="12936"/>
    <cellStyle name="Nota 4 3 9 4" xfId="19935"/>
    <cellStyle name="Nota 4 3 9 5" xfId="27939"/>
    <cellStyle name="Nota 4 3 9 6" xfId="9519"/>
    <cellStyle name="Nota 4 3 9 7" xfId="17729"/>
    <cellStyle name="Nota 4 3 9 8" xfId="33520"/>
    <cellStyle name="Nota 4 3 9 9" xfId="37188"/>
    <cellStyle name="Nota 4 4" xfId="2252"/>
    <cellStyle name="Nota 4 4 10" xfId="22601"/>
    <cellStyle name="Nota 4 4 11" xfId="17333"/>
    <cellStyle name="Nota 4 4 12" xfId="30201"/>
    <cellStyle name="Nota 4 4 13" xfId="34179"/>
    <cellStyle name="Nota 4 4 14" xfId="37741"/>
    <cellStyle name="Nota 4 4 2" xfId="2652"/>
    <cellStyle name="Nota 4 4 2 2" xfId="7756"/>
    <cellStyle name="Nota 4 4 2 2 2" xfId="16909"/>
    <cellStyle name="Nota 4 4 2 2 3" xfId="23890"/>
    <cellStyle name="Nota 4 4 2 2 4" xfId="30734"/>
    <cellStyle name="Nota 4 4 2 2 5" xfId="34684"/>
    <cellStyle name="Nota 4 4 2 2 6" xfId="38236"/>
    <cellStyle name="Nota 4 4 2 2 7" xfId="40194"/>
    <cellStyle name="Nota 4 4 2 2 8" xfId="41828"/>
    <cellStyle name="Nota 4 4 2 3" xfId="11806"/>
    <cellStyle name="Nota 4 4 2 4" xfId="18809"/>
    <cellStyle name="Nota 4 4 2 5" xfId="9638"/>
    <cellStyle name="Nota 4 4 2 6" xfId="17490"/>
    <cellStyle name="Nota 4 4 2 7" xfId="29162"/>
    <cellStyle name="Nota 4 4 2 8" xfId="33983"/>
    <cellStyle name="Nota 4 4 2 9" xfId="37545"/>
    <cellStyle name="Nota 4 4 3" xfId="3934"/>
    <cellStyle name="Nota 4 4 3 2" xfId="7757"/>
    <cellStyle name="Nota 4 4 3 2 2" xfId="16910"/>
    <cellStyle name="Nota 4 4 3 2 3" xfId="23891"/>
    <cellStyle name="Nota 4 4 3 2 4" xfId="30735"/>
    <cellStyle name="Nota 4 4 3 2 5" xfId="34685"/>
    <cellStyle name="Nota 4 4 3 2 6" xfId="38237"/>
    <cellStyle name="Nota 4 4 3 2 7" xfId="40195"/>
    <cellStyle name="Nota 4 4 3 2 8" xfId="41829"/>
    <cellStyle name="Nota 4 4 3 3" xfId="13088"/>
    <cellStyle name="Nota 4 4 3 4" xfId="20086"/>
    <cellStyle name="Nota 4 4 3 5" xfId="27863"/>
    <cellStyle name="Nota 4 4 3 6" xfId="28825"/>
    <cellStyle name="Nota 4 4 3 7" xfId="18141"/>
    <cellStyle name="Nota 4 4 3 8" xfId="31153"/>
    <cellStyle name="Nota 4 4 3 9" xfId="35024"/>
    <cellStyle name="Nota 4 4 4" xfId="4372"/>
    <cellStyle name="Nota 4 4 4 2" xfId="7758"/>
    <cellStyle name="Nota 4 4 4 2 2" xfId="16911"/>
    <cellStyle name="Nota 4 4 4 2 3" xfId="23892"/>
    <cellStyle name="Nota 4 4 4 2 4" xfId="30736"/>
    <cellStyle name="Nota 4 4 4 2 5" xfId="34686"/>
    <cellStyle name="Nota 4 4 4 2 6" xfId="38238"/>
    <cellStyle name="Nota 4 4 4 2 7" xfId="40196"/>
    <cellStyle name="Nota 4 4 4 2 8" xfId="41830"/>
    <cellStyle name="Nota 4 4 4 3" xfId="13526"/>
    <cellStyle name="Nota 4 4 4 4" xfId="20524"/>
    <cellStyle name="Nota 4 4 4 5" xfId="17737"/>
    <cellStyle name="Nota 4 4 4 6" xfId="17007"/>
    <cellStyle name="Nota 4 4 4 7" xfId="28027"/>
    <cellStyle name="Nota 4 4 4 8" xfId="31728"/>
    <cellStyle name="Nota 4 4 4 9" xfId="35408"/>
    <cellStyle name="Nota 4 4 5" xfId="4626"/>
    <cellStyle name="Nota 4 4 5 2" xfId="7759"/>
    <cellStyle name="Nota 4 4 5 2 2" xfId="16912"/>
    <cellStyle name="Nota 4 4 5 2 3" xfId="23893"/>
    <cellStyle name="Nota 4 4 5 2 4" xfId="30737"/>
    <cellStyle name="Nota 4 4 5 2 5" xfId="34687"/>
    <cellStyle name="Nota 4 4 5 2 6" xfId="38239"/>
    <cellStyle name="Nota 4 4 5 2 7" xfId="40197"/>
    <cellStyle name="Nota 4 4 5 2 8" xfId="41831"/>
    <cellStyle name="Nota 4 4 5 3" xfId="13780"/>
    <cellStyle name="Nota 4 4 5 4" xfId="20778"/>
    <cellStyle name="Nota 4 4 5 5" xfId="27524"/>
    <cellStyle name="Nota 4 4 5 6" xfId="29256"/>
    <cellStyle name="Nota 4 4 5 7" xfId="21293"/>
    <cellStyle name="Nota 4 4 5 8" xfId="32207"/>
    <cellStyle name="Nota 4 4 5 9" xfId="35882"/>
    <cellStyle name="Nota 4 4 6" xfId="4872"/>
    <cellStyle name="Nota 4 4 6 2" xfId="7760"/>
    <cellStyle name="Nota 4 4 6 2 2" xfId="16913"/>
    <cellStyle name="Nota 4 4 6 2 3" xfId="23894"/>
    <cellStyle name="Nota 4 4 6 2 4" xfId="30738"/>
    <cellStyle name="Nota 4 4 6 2 5" xfId="34688"/>
    <cellStyle name="Nota 4 4 6 2 6" xfId="38240"/>
    <cellStyle name="Nota 4 4 6 2 7" xfId="40198"/>
    <cellStyle name="Nota 4 4 6 2 8" xfId="41832"/>
    <cellStyle name="Nota 4 4 6 3" xfId="14026"/>
    <cellStyle name="Nota 4 4 6 4" xfId="21024"/>
    <cellStyle name="Nota 4 4 6 5" xfId="17526"/>
    <cellStyle name="Nota 4 4 6 6" xfId="24195"/>
    <cellStyle name="Nota 4 4 6 7" xfId="25003"/>
    <cellStyle name="Nota 4 4 6 8" xfId="35596"/>
    <cellStyle name="Nota 4 4 6 9" xfId="38507"/>
    <cellStyle name="Nota 4 4 7" xfId="7755"/>
    <cellStyle name="Nota 4 4 7 2" xfId="16908"/>
    <cellStyle name="Nota 4 4 7 3" xfId="23889"/>
    <cellStyle name="Nota 4 4 7 4" xfId="30733"/>
    <cellStyle name="Nota 4 4 7 5" xfId="34683"/>
    <cellStyle name="Nota 4 4 7 6" xfId="38235"/>
    <cellStyle name="Nota 4 4 7 7" xfId="40193"/>
    <cellStyle name="Nota 4 4 7 8" xfId="41827"/>
    <cellStyle name="Nota 4 4 8" xfId="11406"/>
    <cellStyle name="Nota 4 4 9" xfId="18409"/>
    <cellStyle name="Nota 4 5" xfId="1769"/>
    <cellStyle name="Nota 4 5 10" xfId="17400"/>
    <cellStyle name="Nota 4 5 11" xfId="24172"/>
    <cellStyle name="Nota 4 5 12" xfId="30949"/>
    <cellStyle name="Nota 4 5 13" xfId="34870"/>
    <cellStyle name="Nota 4 5 14" xfId="38358"/>
    <cellStyle name="Nota 4 5 2" xfId="2534"/>
    <cellStyle name="Nota 4 5 2 2" xfId="7762"/>
    <cellStyle name="Nota 4 5 2 2 2" xfId="16915"/>
    <cellStyle name="Nota 4 5 2 2 3" xfId="23896"/>
    <cellStyle name="Nota 4 5 2 2 4" xfId="30740"/>
    <cellStyle name="Nota 4 5 2 2 5" xfId="34690"/>
    <cellStyle name="Nota 4 5 2 2 6" xfId="38242"/>
    <cellStyle name="Nota 4 5 2 2 7" xfId="40200"/>
    <cellStyle name="Nota 4 5 2 2 8" xfId="41834"/>
    <cellStyle name="Nota 4 5 2 3" xfId="11688"/>
    <cellStyle name="Nota 4 5 2 4" xfId="18691"/>
    <cellStyle name="Nota 4 5 2 5" xfId="18198"/>
    <cellStyle name="Nota 4 5 2 6" xfId="22912"/>
    <cellStyle name="Nota 4 5 2 7" xfId="25924"/>
    <cellStyle name="Nota 4 5 2 8" xfId="31081"/>
    <cellStyle name="Nota 4 5 2 9" xfId="31323"/>
    <cellStyle name="Nota 4 5 3" xfId="3696"/>
    <cellStyle name="Nota 4 5 3 2" xfId="7763"/>
    <cellStyle name="Nota 4 5 3 2 2" xfId="16916"/>
    <cellStyle name="Nota 4 5 3 2 3" xfId="23897"/>
    <cellStyle name="Nota 4 5 3 2 4" xfId="30741"/>
    <cellStyle name="Nota 4 5 3 2 5" xfId="34691"/>
    <cellStyle name="Nota 4 5 3 2 6" xfId="38243"/>
    <cellStyle name="Nota 4 5 3 2 7" xfId="40201"/>
    <cellStyle name="Nota 4 5 3 2 8" xfId="41835"/>
    <cellStyle name="Nota 4 5 3 3" xfId="12850"/>
    <cellStyle name="Nota 4 5 3 4" xfId="19849"/>
    <cellStyle name="Nota 4 5 3 5" xfId="25285"/>
    <cellStyle name="Nota 4 5 3 6" xfId="17714"/>
    <cellStyle name="Nota 4 5 3 7" xfId="29066"/>
    <cellStyle name="Nota 4 5 3 8" xfId="29678"/>
    <cellStyle name="Nota 4 5 3 9" xfId="15515"/>
    <cellStyle name="Nota 4 5 4" xfId="4206"/>
    <cellStyle name="Nota 4 5 4 2" xfId="7764"/>
    <cellStyle name="Nota 4 5 4 2 2" xfId="16917"/>
    <cellStyle name="Nota 4 5 4 2 3" xfId="23898"/>
    <cellStyle name="Nota 4 5 4 2 4" xfId="30742"/>
    <cellStyle name="Nota 4 5 4 2 5" xfId="34692"/>
    <cellStyle name="Nota 4 5 4 2 6" xfId="38244"/>
    <cellStyle name="Nota 4 5 4 2 7" xfId="40202"/>
    <cellStyle name="Nota 4 5 4 2 8" xfId="41836"/>
    <cellStyle name="Nota 4 5 4 3" xfId="13360"/>
    <cellStyle name="Nota 4 5 4 4" xfId="20358"/>
    <cellStyle name="Nota 4 5 4 5" xfId="27729"/>
    <cellStyle name="Nota 4 5 4 6" xfId="25047"/>
    <cellStyle name="Nota 4 5 4 7" xfId="28051"/>
    <cellStyle name="Nota 4 5 4 8" xfId="29698"/>
    <cellStyle name="Nota 4 5 4 9" xfId="31128"/>
    <cellStyle name="Nota 4 5 5" xfId="3169"/>
    <cellStyle name="Nota 4 5 5 2" xfId="7765"/>
    <cellStyle name="Nota 4 5 5 2 2" xfId="16918"/>
    <cellStyle name="Nota 4 5 5 2 3" xfId="23899"/>
    <cellStyle name="Nota 4 5 5 2 4" xfId="30743"/>
    <cellStyle name="Nota 4 5 5 2 5" xfId="34693"/>
    <cellStyle name="Nota 4 5 5 2 6" xfId="38245"/>
    <cellStyle name="Nota 4 5 5 2 7" xfId="40203"/>
    <cellStyle name="Nota 4 5 5 2 8" xfId="41837"/>
    <cellStyle name="Nota 4 5 5 3" xfId="12323"/>
    <cellStyle name="Nota 4 5 5 4" xfId="19326"/>
    <cellStyle name="Nota 4 5 5 5" xfId="15464"/>
    <cellStyle name="Nota 4 5 5 6" xfId="28510"/>
    <cellStyle name="Nota 4 5 5 7" xfId="29753"/>
    <cellStyle name="Nota 4 5 5 8" xfId="33732"/>
    <cellStyle name="Nota 4 5 5 9" xfId="37294"/>
    <cellStyle name="Nota 4 5 6" xfId="4332"/>
    <cellStyle name="Nota 4 5 6 2" xfId="7766"/>
    <cellStyle name="Nota 4 5 6 2 2" xfId="16919"/>
    <cellStyle name="Nota 4 5 6 2 3" xfId="23900"/>
    <cellStyle name="Nota 4 5 6 2 4" xfId="30744"/>
    <cellStyle name="Nota 4 5 6 2 5" xfId="34694"/>
    <cellStyle name="Nota 4 5 6 2 6" xfId="38246"/>
    <cellStyle name="Nota 4 5 6 2 7" xfId="40204"/>
    <cellStyle name="Nota 4 5 6 2 8" xfId="41838"/>
    <cellStyle name="Nota 4 5 6 3" xfId="13486"/>
    <cellStyle name="Nota 4 5 6 4" xfId="20484"/>
    <cellStyle name="Nota 4 5 6 5" xfId="27667"/>
    <cellStyle name="Nota 4 5 6 6" xfId="17292"/>
    <cellStyle name="Nota 4 5 6 7" xfId="27259"/>
    <cellStyle name="Nota 4 5 6 8" xfId="33322"/>
    <cellStyle name="Nota 4 5 6 9" xfId="36997"/>
    <cellStyle name="Nota 4 5 7" xfId="7761"/>
    <cellStyle name="Nota 4 5 7 2" xfId="16914"/>
    <cellStyle name="Nota 4 5 7 3" xfId="23895"/>
    <cellStyle name="Nota 4 5 7 4" xfId="30739"/>
    <cellStyle name="Nota 4 5 7 5" xfId="34689"/>
    <cellStyle name="Nota 4 5 7 6" xfId="38241"/>
    <cellStyle name="Nota 4 5 7 7" xfId="40199"/>
    <cellStyle name="Nota 4 5 7 8" xfId="41833"/>
    <cellStyle name="Nota 4 5 8" xfId="10923"/>
    <cellStyle name="Nota 4 5 9" xfId="9622"/>
    <cellStyle name="Nota 4 6" xfId="2317"/>
    <cellStyle name="Nota 4 6 10" xfId="25379"/>
    <cellStyle name="Nota 4 6 11" xfId="17105"/>
    <cellStyle name="Nota 4 6 12" xfId="30172"/>
    <cellStyle name="Nota 4 6 13" xfId="34148"/>
    <cellStyle name="Nota 4 6 14" xfId="37710"/>
    <cellStyle name="Nota 4 6 2" xfId="2717"/>
    <cellStyle name="Nota 4 6 2 2" xfId="7768"/>
    <cellStyle name="Nota 4 6 2 2 2" xfId="16921"/>
    <cellStyle name="Nota 4 6 2 2 3" xfId="23902"/>
    <cellStyle name="Nota 4 6 2 2 4" xfId="30746"/>
    <cellStyle name="Nota 4 6 2 2 5" xfId="34696"/>
    <cellStyle name="Nota 4 6 2 2 6" xfId="38248"/>
    <cellStyle name="Nota 4 6 2 2 7" xfId="40206"/>
    <cellStyle name="Nota 4 6 2 2 8" xfId="41840"/>
    <cellStyle name="Nota 4 6 2 3" xfId="11871"/>
    <cellStyle name="Nota 4 6 2 4" xfId="18874"/>
    <cellStyle name="Nota 4 6 2 5" xfId="28419"/>
    <cellStyle name="Nota 4 6 2 6" xfId="26313"/>
    <cellStyle name="Nota 4 6 2 7" xfId="29412"/>
    <cellStyle name="Nota 4 6 2 8" xfId="33950"/>
    <cellStyle name="Nota 4 6 2 9" xfId="37512"/>
    <cellStyle name="Nota 4 6 3" xfId="3999"/>
    <cellStyle name="Nota 4 6 3 2" xfId="7769"/>
    <cellStyle name="Nota 4 6 3 2 2" xfId="16922"/>
    <cellStyle name="Nota 4 6 3 2 3" xfId="23903"/>
    <cellStyle name="Nota 4 6 3 2 4" xfId="30747"/>
    <cellStyle name="Nota 4 6 3 2 5" xfId="34697"/>
    <cellStyle name="Nota 4 6 3 2 6" xfId="38249"/>
    <cellStyle name="Nota 4 6 3 2 7" xfId="40207"/>
    <cellStyle name="Nota 4 6 3 2 8" xfId="41841"/>
    <cellStyle name="Nota 4 6 3 3" xfId="13153"/>
    <cellStyle name="Nota 4 6 3 4" xfId="20151"/>
    <cellStyle name="Nota 4 6 3 5" xfId="27831"/>
    <cellStyle name="Nota 4 6 3 6" xfId="24456"/>
    <cellStyle name="Nota 4 6 3 7" xfId="28972"/>
    <cellStyle name="Nota 4 6 3 8" xfId="31842"/>
    <cellStyle name="Nota 4 6 3 9" xfId="35496"/>
    <cellStyle name="Nota 4 6 4" xfId="4437"/>
    <cellStyle name="Nota 4 6 4 2" xfId="7770"/>
    <cellStyle name="Nota 4 6 4 2 2" xfId="16923"/>
    <cellStyle name="Nota 4 6 4 2 3" xfId="23904"/>
    <cellStyle name="Nota 4 6 4 2 4" xfId="30748"/>
    <cellStyle name="Nota 4 6 4 2 5" xfId="34698"/>
    <cellStyle name="Nota 4 6 4 2 6" xfId="38250"/>
    <cellStyle name="Nota 4 6 4 2 7" xfId="40208"/>
    <cellStyle name="Nota 4 6 4 2 8" xfId="41842"/>
    <cellStyle name="Nota 4 6 4 3" xfId="13591"/>
    <cellStyle name="Nota 4 6 4 4" xfId="20589"/>
    <cellStyle name="Nota 4 6 4 5" xfId="27617"/>
    <cellStyle name="Nota 4 6 4 6" xfId="17997"/>
    <cellStyle name="Nota 4 6 4 7" xfId="25573"/>
    <cellStyle name="Nota 4 6 4 8" xfId="22513"/>
    <cellStyle name="Nota 4 6 4 9" xfId="9604"/>
    <cellStyle name="Nota 4 6 5" xfId="4691"/>
    <cellStyle name="Nota 4 6 5 2" xfId="7771"/>
    <cellStyle name="Nota 4 6 5 2 2" xfId="16924"/>
    <cellStyle name="Nota 4 6 5 2 3" xfId="23905"/>
    <cellStyle name="Nota 4 6 5 2 4" xfId="30749"/>
    <cellStyle name="Nota 4 6 5 2 5" xfId="34699"/>
    <cellStyle name="Nota 4 6 5 2 6" xfId="38251"/>
    <cellStyle name="Nota 4 6 5 2 7" xfId="40209"/>
    <cellStyle name="Nota 4 6 5 2 8" xfId="41843"/>
    <cellStyle name="Nota 4 6 5 3" xfId="13845"/>
    <cellStyle name="Nota 4 6 5 4" xfId="20843"/>
    <cellStyle name="Nota 4 6 5 5" xfId="24773"/>
    <cellStyle name="Nota 4 6 5 6" xfId="24447"/>
    <cellStyle name="Nota 4 6 5 7" xfId="26810"/>
    <cellStyle name="Nota 4 6 5 8" xfId="30968"/>
    <cellStyle name="Nota 4 6 5 9" xfId="24571"/>
    <cellStyle name="Nota 4 6 6" xfId="4937"/>
    <cellStyle name="Nota 4 6 6 2" xfId="7772"/>
    <cellStyle name="Nota 4 6 6 2 2" xfId="16925"/>
    <cellStyle name="Nota 4 6 6 2 3" xfId="23906"/>
    <cellStyle name="Nota 4 6 6 2 4" xfId="30750"/>
    <cellStyle name="Nota 4 6 6 2 5" xfId="34700"/>
    <cellStyle name="Nota 4 6 6 2 6" xfId="38252"/>
    <cellStyle name="Nota 4 6 6 2 7" xfId="40210"/>
    <cellStyle name="Nota 4 6 6 2 8" xfId="41844"/>
    <cellStyle name="Nota 4 6 6 3" xfId="14091"/>
    <cellStyle name="Nota 4 6 6 4" xfId="21089"/>
    <cellStyle name="Nota 4 6 6 5" xfId="24813"/>
    <cellStyle name="Nota 4 6 6 6" xfId="29295"/>
    <cellStyle name="Nota 4 6 6 7" xfId="31983"/>
    <cellStyle name="Nota 4 6 6 8" xfId="35661"/>
    <cellStyle name="Nota 4 6 6 9" xfId="38572"/>
    <cellStyle name="Nota 4 6 7" xfId="7767"/>
    <cellStyle name="Nota 4 6 7 2" xfId="16920"/>
    <cellStyle name="Nota 4 6 7 3" xfId="23901"/>
    <cellStyle name="Nota 4 6 7 4" xfId="30745"/>
    <cellStyle name="Nota 4 6 7 5" xfId="34695"/>
    <cellStyle name="Nota 4 6 7 6" xfId="38247"/>
    <cellStyle name="Nota 4 6 7 7" xfId="40205"/>
    <cellStyle name="Nota 4 6 7 8" xfId="41839"/>
    <cellStyle name="Nota 4 6 8" xfId="11471"/>
    <cellStyle name="Nota 4 6 9" xfId="18474"/>
    <cellStyle name="Nota 4 7" xfId="2366"/>
    <cellStyle name="Nota 4 7 10" xfId="19659"/>
    <cellStyle name="Nota 4 7 11" xfId="26154"/>
    <cellStyle name="Nota 4 7 12" xfId="26519"/>
    <cellStyle name="Nota 4 7 13" xfId="34124"/>
    <cellStyle name="Nota 4 7 14" xfId="37686"/>
    <cellStyle name="Nota 4 7 2" xfId="2766"/>
    <cellStyle name="Nota 4 7 2 2" xfId="7774"/>
    <cellStyle name="Nota 4 7 2 2 2" xfId="16927"/>
    <cellStyle name="Nota 4 7 2 2 3" xfId="23908"/>
    <cellStyle name="Nota 4 7 2 2 4" xfId="30752"/>
    <cellStyle name="Nota 4 7 2 2 5" xfId="34702"/>
    <cellStyle name="Nota 4 7 2 2 6" xfId="38254"/>
    <cellStyle name="Nota 4 7 2 2 7" xfId="40212"/>
    <cellStyle name="Nota 4 7 2 2 8" xfId="41846"/>
    <cellStyle name="Nota 4 7 2 3" xfId="11920"/>
    <cellStyle name="Nota 4 7 2 4" xfId="18923"/>
    <cellStyle name="Nota 4 7 2 5" xfId="28400"/>
    <cellStyle name="Nota 4 7 2 6" xfId="28489"/>
    <cellStyle name="Nota 4 7 2 7" xfId="29947"/>
    <cellStyle name="Nota 4 7 2 8" xfId="33924"/>
    <cellStyle name="Nota 4 7 2 9" xfId="37486"/>
    <cellStyle name="Nota 4 7 3" xfId="4048"/>
    <cellStyle name="Nota 4 7 3 2" xfId="7775"/>
    <cellStyle name="Nota 4 7 3 2 2" xfId="16928"/>
    <cellStyle name="Nota 4 7 3 2 3" xfId="23909"/>
    <cellStyle name="Nota 4 7 3 2 4" xfId="30753"/>
    <cellStyle name="Nota 4 7 3 2 5" xfId="34703"/>
    <cellStyle name="Nota 4 7 3 2 6" xfId="38255"/>
    <cellStyle name="Nota 4 7 3 2 7" xfId="40213"/>
    <cellStyle name="Nota 4 7 3 2 8" xfId="41847"/>
    <cellStyle name="Nota 4 7 3 3" xfId="13202"/>
    <cellStyle name="Nota 4 7 3 4" xfId="20200"/>
    <cellStyle name="Nota 4 7 3 5" xfId="27807"/>
    <cellStyle name="Nota 4 7 3 6" xfId="26641"/>
    <cellStyle name="Nota 4 7 3 7" xfId="17499"/>
    <cellStyle name="Nota 4 7 3 8" xfId="33440"/>
    <cellStyle name="Nota 4 7 3 9" xfId="37115"/>
    <cellStyle name="Nota 4 7 4" xfId="4486"/>
    <cellStyle name="Nota 4 7 4 2" xfId="7776"/>
    <cellStyle name="Nota 4 7 4 2 2" xfId="16929"/>
    <cellStyle name="Nota 4 7 4 2 3" xfId="23910"/>
    <cellStyle name="Nota 4 7 4 2 4" xfId="30754"/>
    <cellStyle name="Nota 4 7 4 2 5" xfId="34704"/>
    <cellStyle name="Nota 4 7 4 2 6" xfId="38256"/>
    <cellStyle name="Nota 4 7 4 2 7" xfId="40214"/>
    <cellStyle name="Nota 4 7 4 2 8" xfId="41848"/>
    <cellStyle name="Nota 4 7 4 3" xfId="13640"/>
    <cellStyle name="Nota 4 7 4 4" xfId="20638"/>
    <cellStyle name="Nota 4 7 4 5" xfId="27593"/>
    <cellStyle name="Nota 4 7 4 6" xfId="24007"/>
    <cellStyle name="Nota 4 7 4 7" xfId="28739"/>
    <cellStyle name="Nota 4 7 4 8" xfId="22541"/>
    <cellStyle name="Nota 4 7 4 9" xfId="33691"/>
    <cellStyle name="Nota 4 7 5" xfId="4740"/>
    <cellStyle name="Nota 4 7 5 2" xfId="7777"/>
    <cellStyle name="Nota 4 7 5 2 2" xfId="16930"/>
    <cellStyle name="Nota 4 7 5 2 3" xfId="23911"/>
    <cellStyle name="Nota 4 7 5 2 4" xfId="30755"/>
    <cellStyle name="Nota 4 7 5 2 5" xfId="34705"/>
    <cellStyle name="Nota 4 7 5 2 6" xfId="38257"/>
    <cellStyle name="Nota 4 7 5 2 7" xfId="40215"/>
    <cellStyle name="Nota 4 7 5 2 8" xfId="41849"/>
    <cellStyle name="Nota 4 7 5 3" xfId="13894"/>
    <cellStyle name="Nota 4 7 5 4" xfId="20892"/>
    <cellStyle name="Nota 4 7 5 5" xfId="17528"/>
    <cellStyle name="Nota 4 7 5 6" xfId="24495"/>
    <cellStyle name="Nota 4 7 5 7" xfId="19606"/>
    <cellStyle name="Nota 4 7 5 8" xfId="9222"/>
    <cellStyle name="Nota 4 7 5 9" xfId="33706"/>
    <cellStyle name="Nota 4 7 6" xfId="4986"/>
    <cellStyle name="Nota 4 7 6 2" xfId="7778"/>
    <cellStyle name="Nota 4 7 6 2 2" xfId="16931"/>
    <cellStyle name="Nota 4 7 6 2 3" xfId="23912"/>
    <cellStyle name="Nota 4 7 6 2 4" xfId="30756"/>
    <cellStyle name="Nota 4 7 6 2 5" xfId="34706"/>
    <cellStyle name="Nota 4 7 6 2 6" xfId="38258"/>
    <cellStyle name="Nota 4 7 6 2 7" xfId="40216"/>
    <cellStyle name="Nota 4 7 6 2 8" xfId="41850"/>
    <cellStyle name="Nota 4 7 6 3" xfId="14140"/>
    <cellStyle name="Nota 4 7 6 4" xfId="21138"/>
    <cellStyle name="Nota 4 7 6 5" xfId="27330"/>
    <cellStyle name="Nota 4 7 6 6" xfId="29303"/>
    <cellStyle name="Nota 4 7 6 7" xfId="32032"/>
    <cellStyle name="Nota 4 7 6 8" xfId="35710"/>
    <cellStyle name="Nota 4 7 6 9" xfId="38621"/>
    <cellStyle name="Nota 4 7 7" xfId="7773"/>
    <cellStyle name="Nota 4 7 7 2" xfId="16926"/>
    <cellStyle name="Nota 4 7 7 3" xfId="23907"/>
    <cellStyle name="Nota 4 7 7 4" xfId="30751"/>
    <cellStyle name="Nota 4 7 7 5" xfId="34701"/>
    <cellStyle name="Nota 4 7 7 6" xfId="38253"/>
    <cellStyle name="Nota 4 7 7 7" xfId="40211"/>
    <cellStyle name="Nota 4 7 7 8" xfId="41845"/>
    <cellStyle name="Nota 4 7 8" xfId="11520"/>
    <cellStyle name="Nota 4 7 9" xfId="18523"/>
    <cellStyle name="Nota 4 8" xfId="1646"/>
    <cellStyle name="Nota 4 8 10" xfId="23155"/>
    <cellStyle name="Nota 4 8 11" xfId="25944"/>
    <cellStyle name="Nota 4 8 12" xfId="31366"/>
    <cellStyle name="Nota 4 8 13" xfId="35126"/>
    <cellStyle name="Nota 4 8 2" xfId="3523"/>
    <cellStyle name="Nota 4 8 2 2" xfId="7780"/>
    <cellStyle name="Nota 4 8 2 2 2" xfId="16933"/>
    <cellStyle name="Nota 4 8 2 2 3" xfId="23914"/>
    <cellStyle name="Nota 4 8 2 2 4" xfId="30758"/>
    <cellStyle name="Nota 4 8 2 2 5" xfId="34708"/>
    <cellStyle name="Nota 4 8 2 2 6" xfId="38260"/>
    <cellStyle name="Nota 4 8 2 2 7" xfId="40218"/>
    <cellStyle name="Nota 4 8 2 2 8" xfId="41852"/>
    <cellStyle name="Nota 4 8 2 3" xfId="12677"/>
    <cellStyle name="Nota 4 8 2 4" xfId="19678"/>
    <cellStyle name="Nota 4 8 2 5" xfId="28062"/>
    <cellStyle name="Nota 4 8 2 6" xfId="26521"/>
    <cellStyle name="Nota 4 8 2 7" xfId="17361"/>
    <cellStyle name="Nota 4 8 2 8" xfId="30891"/>
    <cellStyle name="Nota 4 8 2 9" xfId="34833"/>
    <cellStyle name="Nota 4 8 3" xfId="4119"/>
    <cellStyle name="Nota 4 8 3 2" xfId="7781"/>
    <cellStyle name="Nota 4 8 3 2 2" xfId="16934"/>
    <cellStyle name="Nota 4 8 3 2 3" xfId="23915"/>
    <cellStyle name="Nota 4 8 3 2 4" xfId="30759"/>
    <cellStyle name="Nota 4 8 3 2 5" xfId="34709"/>
    <cellStyle name="Nota 4 8 3 2 6" xfId="38261"/>
    <cellStyle name="Nota 4 8 3 2 7" xfId="40219"/>
    <cellStyle name="Nota 4 8 3 2 8" xfId="41853"/>
    <cellStyle name="Nota 4 8 3 3" xfId="13273"/>
    <cellStyle name="Nota 4 8 3 4" xfId="20271"/>
    <cellStyle name="Nota 4 8 3 5" xfId="27768"/>
    <cellStyle name="Nota 4 8 3 6" xfId="17917"/>
    <cellStyle name="Nota 4 8 3 7" xfId="27277"/>
    <cellStyle name="Nota 4 8 3 8" xfId="33410"/>
    <cellStyle name="Nota 4 8 3 9" xfId="37085"/>
    <cellStyle name="Nota 4 8 4" xfId="2848"/>
    <cellStyle name="Nota 4 8 4 2" xfId="7782"/>
    <cellStyle name="Nota 4 8 4 2 2" xfId="16935"/>
    <cellStyle name="Nota 4 8 4 2 3" xfId="23916"/>
    <cellStyle name="Nota 4 8 4 2 4" xfId="30760"/>
    <cellStyle name="Nota 4 8 4 2 5" xfId="34710"/>
    <cellStyle name="Nota 4 8 4 2 6" xfId="38262"/>
    <cellStyle name="Nota 4 8 4 2 7" xfId="40220"/>
    <cellStyle name="Nota 4 8 4 2 8" xfId="41854"/>
    <cellStyle name="Nota 4 8 4 3" xfId="12002"/>
    <cellStyle name="Nota 4 8 4 4" xfId="19005"/>
    <cellStyle name="Nota 4 8 4 5" xfId="28360"/>
    <cellStyle name="Nota 4 8 4 6" xfId="28762"/>
    <cellStyle name="Nota 4 8 4 7" xfId="29902"/>
    <cellStyle name="Nota 4 8 4 8" xfId="31544"/>
    <cellStyle name="Nota 4 8 4 9" xfId="35254"/>
    <cellStyle name="Nota 4 8 5" xfId="2911"/>
    <cellStyle name="Nota 4 8 5 2" xfId="7783"/>
    <cellStyle name="Nota 4 8 5 2 2" xfId="16936"/>
    <cellStyle name="Nota 4 8 5 2 3" xfId="23917"/>
    <cellStyle name="Nota 4 8 5 2 4" xfId="30761"/>
    <cellStyle name="Nota 4 8 5 2 5" xfId="34711"/>
    <cellStyle name="Nota 4 8 5 2 6" xfId="38263"/>
    <cellStyle name="Nota 4 8 5 2 7" xfId="40221"/>
    <cellStyle name="Nota 4 8 5 2 8" xfId="41855"/>
    <cellStyle name="Nota 4 8 5 3" xfId="12065"/>
    <cellStyle name="Nota 4 8 5 4" xfId="19068"/>
    <cellStyle name="Nota 4 8 5 5" xfId="24214"/>
    <cellStyle name="Nota 4 8 5 6" xfId="28767"/>
    <cellStyle name="Nota 4 8 5 7" xfId="29871"/>
    <cellStyle name="Nota 4 8 5 8" xfId="31546"/>
    <cellStyle name="Nota 4 8 5 9" xfId="35261"/>
    <cellStyle name="Nota 4 8 6" xfId="7779"/>
    <cellStyle name="Nota 4 8 6 2" xfId="16932"/>
    <cellStyle name="Nota 4 8 6 3" xfId="23913"/>
    <cellStyle name="Nota 4 8 6 4" xfId="30757"/>
    <cellStyle name="Nota 4 8 6 5" xfId="34707"/>
    <cellStyle name="Nota 4 8 6 6" xfId="38259"/>
    <cellStyle name="Nota 4 8 6 7" xfId="40217"/>
    <cellStyle name="Nota 4 8 6 8" xfId="41851"/>
    <cellStyle name="Nota 4 8 7" xfId="10800"/>
    <cellStyle name="Nota 4 8 8" xfId="9772"/>
    <cellStyle name="Nota 4 8 9" xfId="25120"/>
    <cellStyle name="Nota 4 9" xfId="2474"/>
    <cellStyle name="Nota 4 9 2" xfId="7784"/>
    <cellStyle name="Nota 4 9 2 2" xfId="16937"/>
    <cellStyle name="Nota 4 9 2 3" xfId="23918"/>
    <cellStyle name="Nota 4 9 2 4" xfId="30762"/>
    <cellStyle name="Nota 4 9 2 5" xfId="34712"/>
    <cellStyle name="Nota 4 9 2 6" xfId="38264"/>
    <cellStyle name="Nota 4 9 2 7" xfId="40222"/>
    <cellStyle name="Nota 4 9 2 8" xfId="41856"/>
    <cellStyle name="Nota 4 9 3" xfId="11628"/>
    <cellStyle name="Nota 4 9 4" xfId="18631"/>
    <cellStyle name="Nota 4 9 5" xfId="18053"/>
    <cellStyle name="Nota 4 9 6" xfId="26208"/>
    <cellStyle name="Nota 4 9 7" xfId="30091"/>
    <cellStyle name="Nota 4 9 8" xfId="34068"/>
    <cellStyle name="Nota 4 9 9" xfId="37630"/>
    <cellStyle name="Nota 5" xfId="751"/>
    <cellStyle name="Nota 5 10" xfId="3681"/>
    <cellStyle name="Nota 5 10 2" xfId="7786"/>
    <cellStyle name="Nota 5 10 2 2" xfId="16939"/>
    <cellStyle name="Nota 5 10 2 3" xfId="23920"/>
    <cellStyle name="Nota 5 10 2 4" xfId="30764"/>
    <cellStyle name="Nota 5 10 2 5" xfId="34714"/>
    <cellStyle name="Nota 5 10 2 6" xfId="38266"/>
    <cellStyle name="Nota 5 10 2 7" xfId="40224"/>
    <cellStyle name="Nota 5 10 2 8" xfId="41858"/>
    <cellStyle name="Nota 5 10 3" xfId="12835"/>
    <cellStyle name="Nota 5 10 4" xfId="19834"/>
    <cellStyle name="Nota 5 10 5" xfId="19426"/>
    <cellStyle name="Nota 5 10 6" xfId="22583"/>
    <cellStyle name="Nota 5 10 7" xfId="29551"/>
    <cellStyle name="Nota 5 10 8" xfId="19640"/>
    <cellStyle name="Nota 5 10 9" xfId="30842"/>
    <cellStyle name="Nota 5 11" xfId="4222"/>
    <cellStyle name="Nota 5 11 2" xfId="7787"/>
    <cellStyle name="Nota 5 11 2 2" xfId="16940"/>
    <cellStyle name="Nota 5 11 2 3" xfId="23921"/>
    <cellStyle name="Nota 5 11 2 4" xfId="30765"/>
    <cellStyle name="Nota 5 11 2 5" xfId="34715"/>
    <cellStyle name="Nota 5 11 2 6" xfId="38267"/>
    <cellStyle name="Nota 5 11 2 7" xfId="40225"/>
    <cellStyle name="Nota 5 11 2 8" xfId="41859"/>
    <cellStyle name="Nota 5 11 3" xfId="13376"/>
    <cellStyle name="Nota 5 11 4" xfId="20374"/>
    <cellStyle name="Nota 5 11 5" xfId="27721"/>
    <cellStyle name="Nota 5 11 6" xfId="25048"/>
    <cellStyle name="Nota 5 11 7" xfId="19367"/>
    <cellStyle name="Nota 5 11 8" xfId="28050"/>
    <cellStyle name="Nota 5 11 9" xfId="33676"/>
    <cellStyle name="Nota 5 12" xfId="7785"/>
    <cellStyle name="Nota 5 12 2" xfId="16938"/>
    <cellStyle name="Nota 5 12 3" xfId="23919"/>
    <cellStyle name="Nota 5 12 4" xfId="30763"/>
    <cellStyle name="Nota 5 12 5" xfId="34713"/>
    <cellStyle name="Nota 5 12 6" xfId="38265"/>
    <cellStyle name="Nota 5 12 7" xfId="40223"/>
    <cellStyle name="Nota 5 12 8" xfId="41857"/>
    <cellStyle name="Nota 5 13" xfId="9908"/>
    <cellStyle name="Nota 5 14" xfId="17547"/>
    <cellStyle name="Nota 5 15" xfId="23173"/>
    <cellStyle name="Nota 5 16" xfId="17151"/>
    <cellStyle name="Nota 5 17" xfId="31441"/>
    <cellStyle name="Nota 5 18" xfId="35156"/>
    <cellStyle name="Nota 5 19" xfId="38434"/>
    <cellStyle name="Nota 5 2" xfId="2256"/>
    <cellStyle name="Nota 5 2 10" xfId="9566"/>
    <cellStyle name="Nota 5 2 11" xfId="25061"/>
    <cellStyle name="Nota 5 2 12" xfId="24451"/>
    <cellStyle name="Nota 5 2 13" xfId="30225"/>
    <cellStyle name="Nota 5 2 14" xfId="34198"/>
    <cellStyle name="Nota 5 2 2" xfId="2656"/>
    <cellStyle name="Nota 5 2 2 2" xfId="7789"/>
    <cellStyle name="Nota 5 2 2 2 2" xfId="16942"/>
    <cellStyle name="Nota 5 2 2 2 3" xfId="23923"/>
    <cellStyle name="Nota 5 2 2 2 4" xfId="30767"/>
    <cellStyle name="Nota 5 2 2 2 5" xfId="34717"/>
    <cellStyle name="Nota 5 2 2 2 6" xfId="38269"/>
    <cellStyle name="Nota 5 2 2 2 7" xfId="40227"/>
    <cellStyle name="Nota 5 2 2 2 8" xfId="41861"/>
    <cellStyle name="Nota 5 2 2 3" xfId="11810"/>
    <cellStyle name="Nota 5 2 2 4" xfId="18813"/>
    <cellStyle name="Nota 5 2 2 5" xfId="9969"/>
    <cellStyle name="Nota 5 2 2 6" xfId="26291"/>
    <cellStyle name="Nota 5 2 2 7" xfId="30005"/>
    <cellStyle name="Nota 5 2 2 8" xfId="33978"/>
    <cellStyle name="Nota 5 2 2 9" xfId="37540"/>
    <cellStyle name="Nota 5 2 3" xfId="3938"/>
    <cellStyle name="Nota 5 2 3 2" xfId="7790"/>
    <cellStyle name="Nota 5 2 3 2 2" xfId="16943"/>
    <cellStyle name="Nota 5 2 3 2 3" xfId="23924"/>
    <cellStyle name="Nota 5 2 3 2 4" xfId="30768"/>
    <cellStyle name="Nota 5 2 3 2 5" xfId="34718"/>
    <cellStyle name="Nota 5 2 3 2 6" xfId="38270"/>
    <cellStyle name="Nota 5 2 3 2 7" xfId="40228"/>
    <cellStyle name="Nota 5 2 3 2 8" xfId="41862"/>
    <cellStyle name="Nota 5 2 3 3" xfId="13092"/>
    <cellStyle name="Nota 5 2 3 4" xfId="20090"/>
    <cellStyle name="Nota 5 2 3 5" xfId="27861"/>
    <cellStyle name="Nota 5 2 3 6" xfId="28553"/>
    <cellStyle name="Nota 5 2 3 7" xfId="19618"/>
    <cellStyle name="Nota 5 2 3 8" xfId="30927"/>
    <cellStyle name="Nota 5 2 3 9" xfId="31800"/>
    <cellStyle name="Nota 5 2 4" xfId="4376"/>
    <cellStyle name="Nota 5 2 4 2" xfId="7791"/>
    <cellStyle name="Nota 5 2 4 2 2" xfId="16944"/>
    <cellStyle name="Nota 5 2 4 2 3" xfId="23925"/>
    <cellStyle name="Nota 5 2 4 2 4" xfId="30769"/>
    <cellStyle name="Nota 5 2 4 2 5" xfId="34719"/>
    <cellStyle name="Nota 5 2 4 2 6" xfId="38271"/>
    <cellStyle name="Nota 5 2 4 2 7" xfId="40229"/>
    <cellStyle name="Nota 5 2 4 2 8" xfId="41863"/>
    <cellStyle name="Nota 5 2 4 3" xfId="13530"/>
    <cellStyle name="Nota 5 2 4 4" xfId="20528"/>
    <cellStyle name="Nota 5 2 4 5" xfId="24742"/>
    <cellStyle name="Nota 5 2 4 6" xfId="18327"/>
    <cellStyle name="Nota 5 2 4 7" xfId="28720"/>
    <cellStyle name="Nota 5 2 4 8" xfId="31726"/>
    <cellStyle name="Nota 5 2 4 9" xfId="35406"/>
    <cellStyle name="Nota 5 2 5" xfId="4630"/>
    <cellStyle name="Nota 5 2 5 2" xfId="7792"/>
    <cellStyle name="Nota 5 2 5 2 2" xfId="16945"/>
    <cellStyle name="Nota 5 2 5 2 3" xfId="23926"/>
    <cellStyle name="Nota 5 2 5 2 4" xfId="30770"/>
    <cellStyle name="Nota 5 2 5 2 5" xfId="34720"/>
    <cellStyle name="Nota 5 2 5 2 6" xfId="38272"/>
    <cellStyle name="Nota 5 2 5 2 7" xfId="40230"/>
    <cellStyle name="Nota 5 2 5 2 8" xfId="41864"/>
    <cellStyle name="Nota 5 2 5 3" xfId="13784"/>
    <cellStyle name="Nota 5 2 5 4" xfId="20782"/>
    <cellStyle name="Nota 5 2 5 5" xfId="27506"/>
    <cellStyle name="Nota 5 2 5 6" xfId="29250"/>
    <cellStyle name="Nota 5 2 5 7" xfId="26825"/>
    <cellStyle name="Nota 5 2 5 8" xfId="31868"/>
    <cellStyle name="Nota 5 2 5 9" xfId="35522"/>
    <cellStyle name="Nota 5 2 6" xfId="4876"/>
    <cellStyle name="Nota 5 2 6 2" xfId="7793"/>
    <cellStyle name="Nota 5 2 6 2 2" xfId="16946"/>
    <cellStyle name="Nota 5 2 6 2 3" xfId="23927"/>
    <cellStyle name="Nota 5 2 6 2 4" xfId="30771"/>
    <cellStyle name="Nota 5 2 6 2 5" xfId="34721"/>
    <cellStyle name="Nota 5 2 6 2 6" xfId="38273"/>
    <cellStyle name="Nota 5 2 6 2 7" xfId="40231"/>
    <cellStyle name="Nota 5 2 6 2 8" xfId="41865"/>
    <cellStyle name="Nota 5 2 6 3" xfId="14030"/>
    <cellStyle name="Nota 5 2 6 4" xfId="21028"/>
    <cellStyle name="Nota 5 2 6 5" xfId="24265"/>
    <cellStyle name="Nota 5 2 6 6" xfId="22605"/>
    <cellStyle name="Nota 5 2 6 7" xfId="17047"/>
    <cellStyle name="Nota 5 2 6 8" xfId="35600"/>
    <cellStyle name="Nota 5 2 6 9" xfId="38511"/>
    <cellStyle name="Nota 5 2 7" xfId="7788"/>
    <cellStyle name="Nota 5 2 7 2" xfId="16941"/>
    <cellStyle name="Nota 5 2 7 3" xfId="23922"/>
    <cellStyle name="Nota 5 2 7 4" xfId="30766"/>
    <cellStyle name="Nota 5 2 7 5" xfId="34716"/>
    <cellStyle name="Nota 5 2 7 6" xfId="38268"/>
    <cellStyle name="Nota 5 2 7 7" xfId="40226"/>
    <cellStyle name="Nota 5 2 7 8" xfId="41860"/>
    <cellStyle name="Nota 5 2 8" xfId="11410"/>
    <cellStyle name="Nota 5 2 9" xfId="18413"/>
    <cellStyle name="Nota 5 3" xfId="1771"/>
    <cellStyle name="Nota 5 3 10" xfId="28617"/>
    <cellStyle name="Nota 5 3 11" xfId="17790"/>
    <cellStyle name="Nota 5 3 12" xfId="23012"/>
    <cellStyle name="Nota 5 3 13" xfId="31048"/>
    <cellStyle name="Nota 5 3 14" xfId="34945"/>
    <cellStyle name="Nota 5 3 2" xfId="2536"/>
    <cellStyle name="Nota 5 3 2 2" xfId="7795"/>
    <cellStyle name="Nota 5 3 2 2 2" xfId="16948"/>
    <cellStyle name="Nota 5 3 2 2 3" xfId="23929"/>
    <cellStyle name="Nota 5 3 2 2 4" xfId="30773"/>
    <cellStyle name="Nota 5 3 2 2 5" xfId="34723"/>
    <cellStyle name="Nota 5 3 2 2 6" xfId="38275"/>
    <cellStyle name="Nota 5 3 2 2 7" xfId="40233"/>
    <cellStyle name="Nota 5 3 2 2 8" xfId="41867"/>
    <cellStyle name="Nota 5 3 2 3" xfId="11690"/>
    <cellStyle name="Nota 5 3 2 4" xfId="18693"/>
    <cellStyle name="Nota 5 3 2 5" xfId="9937"/>
    <cellStyle name="Nota 5 3 2 6" xfId="9217"/>
    <cellStyle name="Nota 5 3 2 7" xfId="17683"/>
    <cellStyle name="Nota 5 3 2 8" xfId="29634"/>
    <cellStyle name="Nota 5 3 2 9" xfId="22929"/>
    <cellStyle name="Nota 5 3 3" xfId="3698"/>
    <cellStyle name="Nota 5 3 3 2" xfId="7796"/>
    <cellStyle name="Nota 5 3 3 2 2" xfId="16949"/>
    <cellStyle name="Nota 5 3 3 2 3" xfId="23930"/>
    <cellStyle name="Nota 5 3 3 2 4" xfId="30774"/>
    <cellStyle name="Nota 5 3 3 2 5" xfId="34724"/>
    <cellStyle name="Nota 5 3 3 2 6" xfId="38276"/>
    <cellStyle name="Nota 5 3 3 2 7" xfId="40234"/>
    <cellStyle name="Nota 5 3 3 2 8" xfId="41868"/>
    <cellStyle name="Nota 5 3 3 3" xfId="12852"/>
    <cellStyle name="Nota 5 3 3 4" xfId="19851"/>
    <cellStyle name="Nota 5 3 3 5" xfId="21318"/>
    <cellStyle name="Nota 5 3 3 6" xfId="26565"/>
    <cellStyle name="Nota 5 3 3 7" xfId="10179"/>
    <cellStyle name="Nota 5 3 3 8" xfId="30916"/>
    <cellStyle name="Nota 5 3 3 9" xfId="29605"/>
    <cellStyle name="Nota 5 3 4" xfId="4208"/>
    <cellStyle name="Nota 5 3 4 2" xfId="7797"/>
    <cellStyle name="Nota 5 3 4 2 2" xfId="16950"/>
    <cellStyle name="Nota 5 3 4 2 3" xfId="23931"/>
    <cellStyle name="Nota 5 3 4 2 4" xfId="30775"/>
    <cellStyle name="Nota 5 3 4 2 5" xfId="34725"/>
    <cellStyle name="Nota 5 3 4 2 6" xfId="38277"/>
    <cellStyle name="Nota 5 3 4 2 7" xfId="40235"/>
    <cellStyle name="Nota 5 3 4 2 8" xfId="41869"/>
    <cellStyle name="Nota 5 3 4 3" xfId="13362"/>
    <cellStyle name="Nota 5 3 4 4" xfId="20360"/>
    <cellStyle name="Nota 5 3 4 5" xfId="27728"/>
    <cellStyle name="Nota 5 3 4 6" xfId="25050"/>
    <cellStyle name="Nota 5 3 4 7" xfId="21375"/>
    <cellStyle name="Nota 5 3 4 8" xfId="23035"/>
    <cellStyle name="Nota 5 3 4 9" xfId="31391"/>
    <cellStyle name="Nota 5 3 5" xfId="2870"/>
    <cellStyle name="Nota 5 3 5 2" xfId="7798"/>
    <cellStyle name="Nota 5 3 5 2 2" xfId="16951"/>
    <cellStyle name="Nota 5 3 5 2 3" xfId="23932"/>
    <cellStyle name="Nota 5 3 5 2 4" xfId="30776"/>
    <cellStyle name="Nota 5 3 5 2 5" xfId="34726"/>
    <cellStyle name="Nota 5 3 5 2 6" xfId="38278"/>
    <cellStyle name="Nota 5 3 5 2 7" xfId="40236"/>
    <cellStyle name="Nota 5 3 5 2 8" xfId="41870"/>
    <cellStyle name="Nota 5 3 5 3" xfId="12024"/>
    <cellStyle name="Nota 5 3 5 4" xfId="19027"/>
    <cellStyle name="Nota 5 3 5 5" xfId="28346"/>
    <cellStyle name="Nota 5 3 5 6" xfId="17288"/>
    <cellStyle name="Nota 5 3 5 7" xfId="28058"/>
    <cellStyle name="Nota 5 3 5 8" xfId="25540"/>
    <cellStyle name="Nota 5 3 5 9" xfId="26551"/>
    <cellStyle name="Nota 5 3 6" xfId="3747"/>
    <cellStyle name="Nota 5 3 6 2" xfId="7799"/>
    <cellStyle name="Nota 5 3 6 2 2" xfId="16952"/>
    <cellStyle name="Nota 5 3 6 2 3" xfId="23933"/>
    <cellStyle name="Nota 5 3 6 2 4" xfId="30777"/>
    <cellStyle name="Nota 5 3 6 2 5" xfId="34727"/>
    <cellStyle name="Nota 5 3 6 2 6" xfId="38279"/>
    <cellStyle name="Nota 5 3 6 2 7" xfId="40237"/>
    <cellStyle name="Nota 5 3 6 2 8" xfId="41871"/>
    <cellStyle name="Nota 5 3 6 3" xfId="12901"/>
    <cellStyle name="Nota 5 3 6 4" xfId="19900"/>
    <cellStyle name="Nota 5 3 6 5" xfId="27952"/>
    <cellStyle name="Nota 5 3 6 6" xfId="18259"/>
    <cellStyle name="Nota 5 3 6 7" xfId="25404"/>
    <cellStyle name="Nota 5 3 6 8" xfId="33537"/>
    <cellStyle name="Nota 5 3 6 9" xfId="37205"/>
    <cellStyle name="Nota 5 3 7" xfId="7794"/>
    <cellStyle name="Nota 5 3 7 2" xfId="16947"/>
    <cellStyle name="Nota 5 3 7 3" xfId="23928"/>
    <cellStyle name="Nota 5 3 7 4" xfId="30772"/>
    <cellStyle name="Nota 5 3 7 5" xfId="34722"/>
    <cellStyle name="Nota 5 3 7 6" xfId="38274"/>
    <cellStyle name="Nota 5 3 7 7" xfId="40232"/>
    <cellStyle name="Nota 5 3 7 8" xfId="41866"/>
    <cellStyle name="Nota 5 3 8" xfId="10925"/>
    <cellStyle name="Nota 5 3 9" xfId="9621"/>
    <cellStyle name="Nota 5 4" xfId="2319"/>
    <cellStyle name="Nota 5 4 10" xfId="9245"/>
    <cellStyle name="Nota 5 4 11" xfId="26131"/>
    <cellStyle name="Nota 5 4 12" xfId="30171"/>
    <cellStyle name="Nota 5 4 13" xfId="34147"/>
    <cellStyle name="Nota 5 4 14" xfId="37709"/>
    <cellStyle name="Nota 5 4 2" xfId="2719"/>
    <cellStyle name="Nota 5 4 2 2" xfId="7801"/>
    <cellStyle name="Nota 5 4 2 2 2" xfId="16954"/>
    <cellStyle name="Nota 5 4 2 2 3" xfId="23935"/>
    <cellStyle name="Nota 5 4 2 2 4" xfId="30779"/>
    <cellStyle name="Nota 5 4 2 2 5" xfId="34729"/>
    <cellStyle name="Nota 5 4 2 2 6" xfId="38281"/>
    <cellStyle name="Nota 5 4 2 2 7" xfId="40239"/>
    <cellStyle name="Nota 5 4 2 2 8" xfId="41873"/>
    <cellStyle name="Nota 5 4 2 3" xfId="11873"/>
    <cellStyle name="Nota 5 4 2 4" xfId="18876"/>
    <cellStyle name="Nota 5 4 2 5" xfId="23348"/>
    <cellStyle name="Nota 5 4 2 6" xfId="17150"/>
    <cellStyle name="Nota 5 4 2 7" xfId="29974"/>
    <cellStyle name="Nota 5 4 2 8" xfId="31527"/>
    <cellStyle name="Nota 5 4 2 9" xfId="35237"/>
    <cellStyle name="Nota 5 4 3" xfId="4001"/>
    <cellStyle name="Nota 5 4 3 2" xfId="7802"/>
    <cellStyle name="Nota 5 4 3 2 2" xfId="16955"/>
    <cellStyle name="Nota 5 4 3 2 3" xfId="23936"/>
    <cellStyle name="Nota 5 4 3 2 4" xfId="30780"/>
    <cellStyle name="Nota 5 4 3 2 5" xfId="34730"/>
    <cellStyle name="Nota 5 4 3 2 6" xfId="38282"/>
    <cellStyle name="Nota 5 4 3 2 7" xfId="40240"/>
    <cellStyle name="Nota 5 4 3 2 8" xfId="41874"/>
    <cellStyle name="Nota 5 4 3 3" xfId="13155"/>
    <cellStyle name="Nota 5 4 3 4" xfId="20153"/>
    <cellStyle name="Nota 5 4 3 5" xfId="27830"/>
    <cellStyle name="Nota 5 4 3 6" xfId="23219"/>
    <cellStyle name="Nota 5 4 3 7" xfId="24606"/>
    <cellStyle name="Nota 5 4 3 8" xfId="19781"/>
    <cellStyle name="Nota 5 4 3 9" xfId="29572"/>
    <cellStyle name="Nota 5 4 4" xfId="4439"/>
    <cellStyle name="Nota 5 4 4 2" xfId="7803"/>
    <cellStyle name="Nota 5 4 4 2 2" xfId="16956"/>
    <cellStyle name="Nota 5 4 4 2 3" xfId="23937"/>
    <cellStyle name="Nota 5 4 4 2 4" xfId="30781"/>
    <cellStyle name="Nota 5 4 4 2 5" xfId="34731"/>
    <cellStyle name="Nota 5 4 4 2 6" xfId="38283"/>
    <cellStyle name="Nota 5 4 4 2 7" xfId="40241"/>
    <cellStyle name="Nota 5 4 4 2 8" xfId="41875"/>
    <cellStyle name="Nota 5 4 4 3" xfId="13593"/>
    <cellStyle name="Nota 5 4 4 4" xfId="20591"/>
    <cellStyle name="Nota 5 4 4 5" xfId="24748"/>
    <cellStyle name="Nota 5 4 4 6" xfId="28159"/>
    <cellStyle name="Nota 5 4 4 7" xfId="17613"/>
    <cellStyle name="Nota 5 4 4 8" xfId="31762"/>
    <cellStyle name="Nota 5 4 4 9" xfId="35442"/>
    <cellStyle name="Nota 5 4 5" xfId="4693"/>
    <cellStyle name="Nota 5 4 5 2" xfId="7804"/>
    <cellStyle name="Nota 5 4 5 2 2" xfId="16957"/>
    <cellStyle name="Nota 5 4 5 2 3" xfId="23938"/>
    <cellStyle name="Nota 5 4 5 2 4" xfId="30782"/>
    <cellStyle name="Nota 5 4 5 2 5" xfId="34732"/>
    <cellStyle name="Nota 5 4 5 2 6" xfId="38284"/>
    <cellStyle name="Nota 5 4 5 2 7" xfId="40242"/>
    <cellStyle name="Nota 5 4 5 2 8" xfId="41876"/>
    <cellStyle name="Nota 5 4 5 3" xfId="13847"/>
    <cellStyle name="Nota 5 4 5 4" xfId="20845"/>
    <cellStyle name="Nota 5 4 5 5" xfId="24781"/>
    <cellStyle name="Nota 5 4 5 6" xfId="29268"/>
    <cellStyle name="Nota 5 4 5 7" xfId="29397"/>
    <cellStyle name="Nota 5 4 5 8" xfId="32174"/>
    <cellStyle name="Nota 5 4 5 9" xfId="35849"/>
    <cellStyle name="Nota 5 4 6" xfId="4939"/>
    <cellStyle name="Nota 5 4 6 2" xfId="7805"/>
    <cellStyle name="Nota 5 4 6 2 2" xfId="16958"/>
    <cellStyle name="Nota 5 4 6 2 3" xfId="23939"/>
    <cellStyle name="Nota 5 4 6 2 4" xfId="30783"/>
    <cellStyle name="Nota 5 4 6 2 5" xfId="34733"/>
    <cellStyle name="Nota 5 4 6 2 6" xfId="38285"/>
    <cellStyle name="Nota 5 4 6 2 7" xfId="40243"/>
    <cellStyle name="Nota 5 4 6 2 8" xfId="41877"/>
    <cellStyle name="Nota 5 4 6 3" xfId="14093"/>
    <cellStyle name="Nota 5 4 6 4" xfId="21091"/>
    <cellStyle name="Nota 5 4 6 5" xfId="27369"/>
    <cellStyle name="Nota 5 4 6 6" xfId="29296"/>
    <cellStyle name="Nota 5 4 6 7" xfId="31985"/>
    <cellStyle name="Nota 5 4 6 8" xfId="35663"/>
    <cellStyle name="Nota 5 4 6 9" xfId="38574"/>
    <cellStyle name="Nota 5 4 7" xfId="7800"/>
    <cellStyle name="Nota 5 4 7 2" xfId="16953"/>
    <cellStyle name="Nota 5 4 7 3" xfId="23934"/>
    <cellStyle name="Nota 5 4 7 4" xfId="30778"/>
    <cellStyle name="Nota 5 4 7 5" xfId="34728"/>
    <cellStyle name="Nota 5 4 7 6" xfId="38280"/>
    <cellStyle name="Nota 5 4 7 7" xfId="40238"/>
    <cellStyle name="Nota 5 4 7 8" xfId="41872"/>
    <cellStyle name="Nota 5 4 8" xfId="11473"/>
    <cellStyle name="Nota 5 4 9" xfId="18476"/>
    <cellStyle name="Nota 5 5" xfId="1698"/>
    <cellStyle name="Nota 5 5 10" xfId="18314"/>
    <cellStyle name="Nota 5 5 11" xfId="29068"/>
    <cellStyle name="Nota 5 5 12" xfId="30979"/>
    <cellStyle name="Nota 5 5 13" xfId="17641"/>
    <cellStyle name="Nota 5 5 14" xfId="34943"/>
    <cellStyle name="Nota 5 5 2" xfId="2521"/>
    <cellStyle name="Nota 5 5 2 2" xfId="7807"/>
    <cellStyle name="Nota 5 5 2 2 2" xfId="16960"/>
    <cellStyle name="Nota 5 5 2 2 3" xfId="23941"/>
    <cellStyle name="Nota 5 5 2 2 4" xfId="30785"/>
    <cellStyle name="Nota 5 5 2 2 5" xfId="34735"/>
    <cellStyle name="Nota 5 5 2 2 6" xfId="38287"/>
    <cellStyle name="Nota 5 5 2 2 7" xfId="40245"/>
    <cellStyle name="Nota 5 5 2 2 8" xfId="41879"/>
    <cellStyle name="Nota 5 5 2 3" xfId="11675"/>
    <cellStyle name="Nota 5 5 2 4" xfId="18678"/>
    <cellStyle name="Nota 5 5 2 5" xfId="19413"/>
    <cellStyle name="Nota 5 5 2 6" xfId="19649"/>
    <cellStyle name="Nota 5 5 2 7" xfId="30071"/>
    <cellStyle name="Nota 5 5 2 8" xfId="22482"/>
    <cellStyle name="Nota 5 5 2 9" xfId="33623"/>
    <cellStyle name="Nota 5 5 3" xfId="3675"/>
    <cellStyle name="Nota 5 5 3 2" xfId="7808"/>
    <cellStyle name="Nota 5 5 3 2 2" xfId="16961"/>
    <cellStyle name="Nota 5 5 3 2 3" xfId="23942"/>
    <cellStyle name="Nota 5 5 3 2 4" xfId="30786"/>
    <cellStyle name="Nota 5 5 3 2 5" xfId="34736"/>
    <cellStyle name="Nota 5 5 3 2 6" xfId="38288"/>
    <cellStyle name="Nota 5 5 3 2 7" xfId="40246"/>
    <cellStyle name="Nota 5 5 3 2 8" xfId="41880"/>
    <cellStyle name="Nota 5 5 3 3" xfId="12829"/>
    <cellStyle name="Nota 5 5 3 4" xfId="19828"/>
    <cellStyle name="Nota 5 5 3 5" xfId="27986"/>
    <cellStyle name="Nota 5 5 3 6" xfId="26561"/>
    <cellStyle name="Nota 5 5 3 7" xfId="25634"/>
    <cellStyle name="Nota 5 5 3 8" xfId="31146"/>
    <cellStyle name="Nota 5 5 3 9" xfId="35019"/>
    <cellStyle name="Nota 5 5 4" xfId="4180"/>
    <cellStyle name="Nota 5 5 4 2" xfId="7809"/>
    <cellStyle name="Nota 5 5 4 2 2" xfId="16962"/>
    <cellStyle name="Nota 5 5 4 2 3" xfId="23943"/>
    <cellStyle name="Nota 5 5 4 2 4" xfId="30787"/>
    <cellStyle name="Nota 5 5 4 2 5" xfId="34737"/>
    <cellStyle name="Nota 5 5 4 2 6" xfId="38289"/>
    <cellStyle name="Nota 5 5 4 2 7" xfId="40247"/>
    <cellStyle name="Nota 5 5 4 2 8" xfId="41881"/>
    <cellStyle name="Nota 5 5 4 3" xfId="13334"/>
    <cellStyle name="Nota 5 5 4 4" xfId="20332"/>
    <cellStyle name="Nota 5 5 4 5" xfId="27742"/>
    <cellStyle name="Nota 5 5 4 6" xfId="28138"/>
    <cellStyle name="Nota 5 5 4 7" xfId="28520"/>
    <cellStyle name="Nota 5 5 4 8" xfId="33380"/>
    <cellStyle name="Nota 5 5 4 9" xfId="37055"/>
    <cellStyle name="Nota 5 5 5" xfId="2899"/>
    <cellStyle name="Nota 5 5 5 2" xfId="7810"/>
    <cellStyle name="Nota 5 5 5 2 2" xfId="16963"/>
    <cellStyle name="Nota 5 5 5 2 3" xfId="23944"/>
    <cellStyle name="Nota 5 5 5 2 4" xfId="30788"/>
    <cellStyle name="Nota 5 5 5 2 5" xfId="34738"/>
    <cellStyle name="Nota 5 5 5 2 6" xfId="38290"/>
    <cellStyle name="Nota 5 5 5 2 7" xfId="40248"/>
    <cellStyle name="Nota 5 5 5 2 8" xfId="41882"/>
    <cellStyle name="Nota 5 5 5 3" xfId="12053"/>
    <cellStyle name="Nota 5 5 5 4" xfId="19056"/>
    <cellStyle name="Nota 5 5 5 5" xfId="28339"/>
    <cellStyle name="Nota 5 5 5 6" xfId="26375"/>
    <cellStyle name="Nota 5 5 5 7" xfId="29884"/>
    <cellStyle name="Nota 5 5 5 8" xfId="33861"/>
    <cellStyle name="Nota 5 5 5 9" xfId="37423"/>
    <cellStyle name="Nota 5 5 6" xfId="3006"/>
    <cellStyle name="Nota 5 5 6 2" xfId="7811"/>
    <cellStyle name="Nota 5 5 6 2 2" xfId="16964"/>
    <cellStyle name="Nota 5 5 6 2 3" xfId="23945"/>
    <cellStyle name="Nota 5 5 6 2 4" xfId="30789"/>
    <cellStyle name="Nota 5 5 6 2 5" xfId="34739"/>
    <cellStyle name="Nota 5 5 6 2 6" xfId="38291"/>
    <cellStyle name="Nota 5 5 6 2 7" xfId="40249"/>
    <cellStyle name="Nota 5 5 6 2 8" xfId="41883"/>
    <cellStyle name="Nota 5 5 6 3" xfId="12160"/>
    <cellStyle name="Nota 5 5 6 4" xfId="19163"/>
    <cellStyle name="Nota 5 5 6 5" xfId="24691"/>
    <cellStyle name="Nota 5 5 6 6" xfId="28084"/>
    <cellStyle name="Nota 5 5 6 7" xfId="29824"/>
    <cellStyle name="Nota 5 5 6 8" xfId="31563"/>
    <cellStyle name="Nota 5 5 6 9" xfId="35267"/>
    <cellStyle name="Nota 5 5 7" xfId="7806"/>
    <cellStyle name="Nota 5 5 7 2" xfId="16959"/>
    <cellStyle name="Nota 5 5 7 3" xfId="23940"/>
    <cellStyle name="Nota 5 5 7 4" xfId="30784"/>
    <cellStyle name="Nota 5 5 7 5" xfId="34734"/>
    <cellStyle name="Nota 5 5 7 6" xfId="38286"/>
    <cellStyle name="Nota 5 5 7 7" xfId="40244"/>
    <cellStyle name="Nota 5 5 7 8" xfId="41878"/>
    <cellStyle name="Nota 5 5 8" xfId="10852"/>
    <cellStyle name="Nota 5 5 9" xfId="9257"/>
    <cellStyle name="Nota 5 6" xfId="1650"/>
    <cellStyle name="Nota 5 6 10" xfId="28908"/>
    <cellStyle name="Nota 5 6 11" xfId="26055"/>
    <cellStyle name="Nota 5 6 12" xfId="31369"/>
    <cellStyle name="Nota 5 6 13" xfId="35129"/>
    <cellStyle name="Nota 5 6 2" xfId="3527"/>
    <cellStyle name="Nota 5 6 2 2" xfId="7813"/>
    <cellStyle name="Nota 5 6 2 2 2" xfId="16966"/>
    <cellStyle name="Nota 5 6 2 2 3" xfId="23947"/>
    <cellStyle name="Nota 5 6 2 2 4" xfId="30791"/>
    <cellStyle name="Nota 5 6 2 2 5" xfId="34741"/>
    <cellStyle name="Nota 5 6 2 2 6" xfId="38293"/>
    <cellStyle name="Nota 5 6 2 2 7" xfId="40251"/>
    <cellStyle name="Nota 5 6 2 2 8" xfId="41885"/>
    <cellStyle name="Nota 5 6 2 3" xfId="12681"/>
    <cellStyle name="Nota 5 6 2 4" xfId="19682"/>
    <cellStyle name="Nota 5 6 2 5" xfId="21278"/>
    <cellStyle name="Nota 5 6 2 6" xfId="26528"/>
    <cellStyle name="Nota 5 6 2 7" xfId="29007"/>
    <cellStyle name="Nota 5 6 2 8" xfId="33598"/>
    <cellStyle name="Nota 5 6 2 9" xfId="37262"/>
    <cellStyle name="Nota 5 6 3" xfId="4123"/>
    <cellStyle name="Nota 5 6 3 2" xfId="7814"/>
    <cellStyle name="Nota 5 6 3 2 2" xfId="16967"/>
    <cellStyle name="Nota 5 6 3 2 3" xfId="23948"/>
    <cellStyle name="Nota 5 6 3 2 4" xfId="30792"/>
    <cellStyle name="Nota 5 6 3 2 5" xfId="34742"/>
    <cellStyle name="Nota 5 6 3 2 6" xfId="38294"/>
    <cellStyle name="Nota 5 6 3 2 7" xfId="40252"/>
    <cellStyle name="Nota 5 6 3 2 8" xfId="41886"/>
    <cellStyle name="Nota 5 6 3 3" xfId="13277"/>
    <cellStyle name="Nota 5 6 3 4" xfId="20275"/>
    <cellStyle name="Nota 5 6 3 5" xfId="22665"/>
    <cellStyle name="Nota 5 6 3 6" xfId="28141"/>
    <cellStyle name="Nota 5 6 3 7" xfId="22495"/>
    <cellStyle name="Nota 5 6 3 8" xfId="33408"/>
    <cellStyle name="Nota 5 6 3 9" xfId="37083"/>
    <cellStyle name="Nota 5 6 4" xfId="2837"/>
    <cellStyle name="Nota 5 6 4 2" xfId="7815"/>
    <cellStyle name="Nota 5 6 4 2 2" xfId="16968"/>
    <cellStyle name="Nota 5 6 4 2 3" xfId="23949"/>
    <cellStyle name="Nota 5 6 4 2 4" xfId="30793"/>
    <cellStyle name="Nota 5 6 4 2 5" xfId="34743"/>
    <cellStyle name="Nota 5 6 4 2 6" xfId="38295"/>
    <cellStyle name="Nota 5 6 4 2 7" xfId="40253"/>
    <cellStyle name="Nota 5 6 4 2 8" xfId="41887"/>
    <cellStyle name="Nota 5 6 4 3" xfId="11991"/>
    <cellStyle name="Nota 5 6 4 4" xfId="18994"/>
    <cellStyle name="Nota 5 6 4 5" xfId="28349"/>
    <cellStyle name="Nota 5 6 4 6" xfId="17846"/>
    <cellStyle name="Nota 5 6 4 7" xfId="28824"/>
    <cellStyle name="Nota 5 6 4 8" xfId="25116"/>
    <cellStyle name="Nota 5 6 4 9" xfId="31136"/>
    <cellStyle name="Nota 5 6 5" xfId="3062"/>
    <cellStyle name="Nota 5 6 5 2" xfId="7816"/>
    <cellStyle name="Nota 5 6 5 2 2" xfId="16969"/>
    <cellStyle name="Nota 5 6 5 2 3" xfId="23950"/>
    <cellStyle name="Nota 5 6 5 2 4" xfId="30794"/>
    <cellStyle name="Nota 5 6 5 2 5" xfId="34744"/>
    <cellStyle name="Nota 5 6 5 2 6" xfId="38296"/>
    <cellStyle name="Nota 5 6 5 2 7" xfId="40254"/>
    <cellStyle name="Nota 5 6 5 2 8" xfId="41888"/>
    <cellStyle name="Nota 5 6 5 3" xfId="12216"/>
    <cellStyle name="Nota 5 6 5 4" xfId="19219"/>
    <cellStyle name="Nota 5 6 5 5" xfId="28285"/>
    <cellStyle name="Nota 5 6 5 6" xfId="26412"/>
    <cellStyle name="Nota 5 6 5 7" xfId="29804"/>
    <cellStyle name="Nota 5 6 5 8" xfId="31828"/>
    <cellStyle name="Nota 5 6 5 9" xfId="35485"/>
    <cellStyle name="Nota 5 6 6" xfId="7812"/>
    <cellStyle name="Nota 5 6 6 2" xfId="16965"/>
    <cellStyle name="Nota 5 6 6 3" xfId="23946"/>
    <cellStyle name="Nota 5 6 6 4" xfId="30790"/>
    <cellStyle name="Nota 5 6 6 5" xfId="34740"/>
    <cellStyle name="Nota 5 6 6 6" xfId="38292"/>
    <cellStyle name="Nota 5 6 6 7" xfId="40250"/>
    <cellStyle name="Nota 5 6 6 8" xfId="41884"/>
    <cellStyle name="Nota 5 6 7" xfId="10804"/>
    <cellStyle name="Nota 5 6 8" xfId="9276"/>
    <cellStyle name="Nota 5 6 9" xfId="17313"/>
    <cellStyle name="Nota 5 7" xfId="2478"/>
    <cellStyle name="Nota 5 7 2" xfId="7817"/>
    <cellStyle name="Nota 5 7 2 2" xfId="16970"/>
    <cellStyle name="Nota 5 7 2 3" xfId="23951"/>
    <cellStyle name="Nota 5 7 2 4" xfId="30795"/>
    <cellStyle name="Nota 5 7 2 5" xfId="34745"/>
    <cellStyle name="Nota 5 7 2 6" xfId="38297"/>
    <cellStyle name="Nota 5 7 2 7" xfId="40255"/>
    <cellStyle name="Nota 5 7 2 8" xfId="41889"/>
    <cellStyle name="Nota 5 7 3" xfId="11632"/>
    <cellStyle name="Nota 5 7 4" xfId="18635"/>
    <cellStyle name="Nota 5 7 5" xfId="17085"/>
    <cellStyle name="Nota 5 7 6" xfId="22976"/>
    <cellStyle name="Nota 5 7 7" xfId="24526"/>
    <cellStyle name="Nota 5 7 8" xfId="29617"/>
    <cellStyle name="Nota 5 7 9" xfId="33611"/>
    <cellStyle name="Nota 5 8" xfId="3056"/>
    <cellStyle name="Nota 5 8 2" xfId="7818"/>
    <cellStyle name="Nota 5 8 2 2" xfId="16971"/>
    <cellStyle name="Nota 5 8 2 3" xfId="23952"/>
    <cellStyle name="Nota 5 8 2 4" xfId="30796"/>
    <cellStyle name="Nota 5 8 2 5" xfId="34746"/>
    <cellStyle name="Nota 5 8 2 6" xfId="38298"/>
    <cellStyle name="Nota 5 8 2 7" xfId="40256"/>
    <cellStyle name="Nota 5 8 2 8" xfId="41890"/>
    <cellStyle name="Nota 5 8 3" xfId="12210"/>
    <cellStyle name="Nota 5 8 4" xfId="19213"/>
    <cellStyle name="Nota 5 8 5" xfId="28288"/>
    <cellStyle name="Nota 5 8 6" xfId="22903"/>
    <cellStyle name="Nota 5 8 7" xfId="29807"/>
    <cellStyle name="Nota 5 8 8" xfId="33784"/>
    <cellStyle name="Nota 5 8 9" xfId="37346"/>
    <cellStyle name="Nota 5 9" xfId="3023"/>
    <cellStyle name="Nota 5 9 2" xfId="7819"/>
    <cellStyle name="Nota 5 9 2 2" xfId="16972"/>
    <cellStyle name="Nota 5 9 2 3" xfId="23953"/>
    <cellStyle name="Nota 5 9 2 4" xfId="30797"/>
    <cellStyle name="Nota 5 9 2 5" xfId="34747"/>
    <cellStyle name="Nota 5 9 2 6" xfId="38299"/>
    <cellStyle name="Nota 5 9 2 7" xfId="40257"/>
    <cellStyle name="Nota 5 9 2 8" xfId="41891"/>
    <cellStyle name="Nota 5 9 3" xfId="12177"/>
    <cellStyle name="Nota 5 9 4" xfId="19180"/>
    <cellStyle name="Nota 5 9 5" xfId="23367"/>
    <cellStyle name="Nota 5 9 6" xfId="25467"/>
    <cellStyle name="Nota 5 9 7" xfId="29822"/>
    <cellStyle name="Nota 5 9 8" xfId="29559"/>
    <cellStyle name="Nota 5 9 9" xfId="18163"/>
    <cellStyle name="Nota 6" xfId="1167"/>
    <cellStyle name="Nota 6 10" xfId="3162"/>
    <cellStyle name="Nota 6 10 2" xfId="7820"/>
    <cellStyle name="Nota 6 10 2 2" xfId="16973"/>
    <cellStyle name="Nota 6 10 2 3" xfId="23954"/>
    <cellStyle name="Nota 6 10 2 4" xfId="30798"/>
    <cellStyle name="Nota 6 10 2 5" xfId="34748"/>
    <cellStyle name="Nota 6 10 2 6" xfId="38300"/>
    <cellStyle name="Nota 6 10 2 7" xfId="40258"/>
    <cellStyle name="Nota 6 10 2 8" xfId="41892"/>
    <cellStyle name="Nota 6 10 3" xfId="12316"/>
    <cellStyle name="Nota 6 10 4" xfId="19319"/>
    <cellStyle name="Nota 6 10 5" xfId="29512"/>
    <cellStyle name="Nota 6 10 6" xfId="28509"/>
    <cellStyle name="Nota 6 10 7" xfId="29752"/>
    <cellStyle name="Nota 6 10 8" xfId="31583"/>
    <cellStyle name="Nota 6 10 9" xfId="35294"/>
    <cellStyle name="Nota 6 11" xfId="2180"/>
    <cellStyle name="Nota 6 11 2" xfId="7821"/>
    <cellStyle name="Nota 6 11 2 2" xfId="16974"/>
    <cellStyle name="Nota 6 11 2 3" xfId="23955"/>
    <cellStyle name="Nota 6 11 2 4" xfId="30799"/>
    <cellStyle name="Nota 6 11 2 5" xfId="34749"/>
    <cellStyle name="Nota 6 11 2 6" xfId="38301"/>
    <cellStyle name="Nota 6 11 2 7" xfId="40259"/>
    <cellStyle name="Nota 6 11 2 8" xfId="41893"/>
    <cellStyle name="Nota 6 11 3" xfId="11334"/>
    <cellStyle name="Nota 6 11 4" xfId="18337"/>
    <cellStyle name="Nota 6 11 5" xfId="9616"/>
    <cellStyle name="Nota 6 11 6" xfId="23281"/>
    <cellStyle name="Nota 6 11 7" xfId="25414"/>
    <cellStyle name="Nota 6 11 8" xfId="19623"/>
    <cellStyle name="Nota 6 11 9" xfId="34205"/>
    <cellStyle name="Nota 6 12" xfId="10321"/>
    <cellStyle name="Nota 6 13" xfId="17264"/>
    <cellStyle name="Nota 6 14" xfId="29385"/>
    <cellStyle name="Nota 6 15" xfId="31206"/>
    <cellStyle name="Nota 6 16" xfId="35075"/>
    <cellStyle name="Nota 6 17" xfId="38411"/>
    <cellStyle name="Nota 6 18" xfId="40308"/>
    <cellStyle name="Nota 6 2" xfId="2333"/>
    <cellStyle name="Nota 6 2 10" xfId="23128"/>
    <cellStyle name="Nota 6 2 11" xfId="19561"/>
    <cellStyle name="Nota 6 2 12" xfId="28800"/>
    <cellStyle name="Nota 6 2 13" xfId="34140"/>
    <cellStyle name="Nota 6 2 14" xfId="37702"/>
    <cellStyle name="Nota 6 2 2" xfId="2733"/>
    <cellStyle name="Nota 6 2 2 2" xfId="7823"/>
    <cellStyle name="Nota 6 2 2 2 2" xfId="16976"/>
    <cellStyle name="Nota 6 2 2 2 3" xfId="23957"/>
    <cellStyle name="Nota 6 2 2 2 4" xfId="30801"/>
    <cellStyle name="Nota 6 2 2 2 5" xfId="34751"/>
    <cellStyle name="Nota 6 2 2 2 6" xfId="38303"/>
    <cellStyle name="Nota 6 2 2 2 7" xfId="40261"/>
    <cellStyle name="Nota 6 2 2 2 8" xfId="41895"/>
    <cellStyle name="Nota 6 2 2 3" xfId="11887"/>
    <cellStyle name="Nota 6 2 2 4" xfId="18890"/>
    <cellStyle name="Nota 6 2 2 5" xfId="28397"/>
    <cellStyle name="Nota 6 2 2 6" xfId="10091"/>
    <cellStyle name="Nota 6 2 2 7" xfId="17843"/>
    <cellStyle name="Nota 6 2 2 8" xfId="33943"/>
    <cellStyle name="Nota 6 2 2 9" xfId="37505"/>
    <cellStyle name="Nota 6 2 3" xfId="4015"/>
    <cellStyle name="Nota 6 2 3 2" xfId="7824"/>
    <cellStyle name="Nota 6 2 3 2 2" xfId="16977"/>
    <cellStyle name="Nota 6 2 3 2 3" xfId="23958"/>
    <cellStyle name="Nota 6 2 3 2 4" xfId="30802"/>
    <cellStyle name="Nota 6 2 3 2 5" xfId="34752"/>
    <cellStyle name="Nota 6 2 3 2 6" xfId="38304"/>
    <cellStyle name="Nota 6 2 3 2 7" xfId="40262"/>
    <cellStyle name="Nota 6 2 3 2 8" xfId="41896"/>
    <cellStyle name="Nota 6 2 3 3" xfId="13169"/>
    <cellStyle name="Nota 6 2 3 4" xfId="20167"/>
    <cellStyle name="Nota 6 2 3 5" xfId="27823"/>
    <cellStyle name="Nota 6 2 3 6" xfId="29433"/>
    <cellStyle name="Nota 6 2 3 7" xfId="28031"/>
    <cellStyle name="Nota 6 2 3 8" xfId="31846"/>
    <cellStyle name="Nota 6 2 3 9" xfId="35500"/>
    <cellStyle name="Nota 6 2 4" xfId="4453"/>
    <cellStyle name="Nota 6 2 4 2" xfId="7825"/>
    <cellStyle name="Nota 6 2 4 2 2" xfId="16978"/>
    <cellStyle name="Nota 6 2 4 2 3" xfId="23959"/>
    <cellStyle name="Nota 6 2 4 2 4" xfId="30803"/>
    <cellStyle name="Nota 6 2 4 2 5" xfId="34753"/>
    <cellStyle name="Nota 6 2 4 2 6" xfId="38305"/>
    <cellStyle name="Nota 6 2 4 2 7" xfId="40263"/>
    <cellStyle name="Nota 6 2 4 2 8" xfId="41897"/>
    <cellStyle name="Nota 6 2 4 3" xfId="13607"/>
    <cellStyle name="Nota 6 2 4 4" xfId="20605"/>
    <cellStyle name="Nota 6 2 4 5" xfId="24018"/>
    <cellStyle name="Nota 6 2 4 6" xfId="9461"/>
    <cellStyle name="Nota 6 2 4 7" xfId="18330"/>
    <cellStyle name="Nota 6 2 4 8" xfId="31767"/>
    <cellStyle name="Nota 6 2 4 9" xfId="35447"/>
    <cellStyle name="Nota 6 2 5" xfId="4707"/>
    <cellStyle name="Nota 6 2 5 2" xfId="7826"/>
    <cellStyle name="Nota 6 2 5 2 2" xfId="16979"/>
    <cellStyle name="Nota 6 2 5 2 3" xfId="23960"/>
    <cellStyle name="Nota 6 2 5 2 4" xfId="30804"/>
    <cellStyle name="Nota 6 2 5 2 5" xfId="34754"/>
    <cellStyle name="Nota 6 2 5 2 6" xfId="38306"/>
    <cellStyle name="Nota 6 2 5 2 7" xfId="40264"/>
    <cellStyle name="Nota 6 2 5 2 8" xfId="41898"/>
    <cellStyle name="Nota 6 2 5 3" xfId="13861"/>
    <cellStyle name="Nota 6 2 5 4" xfId="20859"/>
    <cellStyle name="Nota 6 2 5 5" xfId="22773"/>
    <cellStyle name="Nota 6 2 5 6" xfId="25018"/>
    <cellStyle name="Nota 6 2 5 7" xfId="28716"/>
    <cellStyle name="Nota 6 2 5 8" xfId="30969"/>
    <cellStyle name="Nota 6 2 5 9" xfId="28655"/>
    <cellStyle name="Nota 6 2 6" xfId="4953"/>
    <cellStyle name="Nota 6 2 6 2" xfId="7827"/>
    <cellStyle name="Nota 6 2 6 2 2" xfId="16980"/>
    <cellStyle name="Nota 6 2 6 2 3" xfId="23961"/>
    <cellStyle name="Nota 6 2 6 2 4" xfId="30805"/>
    <cellStyle name="Nota 6 2 6 2 5" xfId="34755"/>
    <cellStyle name="Nota 6 2 6 2 6" xfId="38307"/>
    <cellStyle name="Nota 6 2 6 2 7" xfId="40265"/>
    <cellStyle name="Nota 6 2 6 2 8" xfId="41899"/>
    <cellStyle name="Nota 6 2 6 3" xfId="14107"/>
    <cellStyle name="Nota 6 2 6 4" xfId="21105"/>
    <cellStyle name="Nota 6 2 6 5" xfId="24816"/>
    <cellStyle name="Nota 6 2 6 6" xfId="25013"/>
    <cellStyle name="Nota 6 2 6 7" xfId="31999"/>
    <cellStyle name="Nota 6 2 6 8" xfId="35677"/>
    <cellStyle name="Nota 6 2 6 9" xfId="38588"/>
    <cellStyle name="Nota 6 2 7" xfId="7822"/>
    <cellStyle name="Nota 6 2 7 2" xfId="16975"/>
    <cellStyle name="Nota 6 2 7 3" xfId="23956"/>
    <cellStyle name="Nota 6 2 7 4" xfId="30800"/>
    <cellStyle name="Nota 6 2 7 5" xfId="34750"/>
    <cellStyle name="Nota 6 2 7 6" xfId="38302"/>
    <cellStyle name="Nota 6 2 7 7" xfId="40260"/>
    <cellStyle name="Nota 6 2 7 8" xfId="41894"/>
    <cellStyle name="Nota 6 2 8" xfId="11487"/>
    <cellStyle name="Nota 6 2 9" xfId="18490"/>
    <cellStyle name="Nota 6 3" xfId="2360"/>
    <cellStyle name="Nota 6 3 10" xfId="10042"/>
    <cellStyle name="Nota 6 3 11" xfId="26151"/>
    <cellStyle name="Nota 6 3 12" xfId="30151"/>
    <cellStyle name="Nota 6 3 13" xfId="29628"/>
    <cellStyle name="Nota 6 3 14" xfId="33614"/>
    <cellStyle name="Nota 6 3 2" xfId="2760"/>
    <cellStyle name="Nota 6 3 2 2" xfId="7829"/>
    <cellStyle name="Nota 6 3 2 2 2" xfId="16982"/>
    <cellStyle name="Nota 6 3 2 2 3" xfId="23963"/>
    <cellStyle name="Nota 6 3 2 2 4" xfId="30807"/>
    <cellStyle name="Nota 6 3 2 2 5" xfId="34757"/>
    <cellStyle name="Nota 6 3 2 2 6" xfId="38309"/>
    <cellStyle name="Nota 6 3 2 2 7" xfId="40267"/>
    <cellStyle name="Nota 6 3 2 2 8" xfId="41901"/>
    <cellStyle name="Nota 6 3 2 3" xfId="11914"/>
    <cellStyle name="Nota 6 3 2 4" xfId="18917"/>
    <cellStyle name="Nota 6 3 2 5" xfId="17544"/>
    <cellStyle name="Nota 6 3 2 6" xfId="26347"/>
    <cellStyle name="Nota 6 3 2 7" xfId="29953"/>
    <cellStyle name="Nota 6 3 2 8" xfId="33930"/>
    <cellStyle name="Nota 6 3 2 9" xfId="37492"/>
    <cellStyle name="Nota 6 3 3" xfId="4042"/>
    <cellStyle name="Nota 6 3 3 2" xfId="7830"/>
    <cellStyle name="Nota 6 3 3 2 2" xfId="16983"/>
    <cellStyle name="Nota 6 3 3 2 3" xfId="23964"/>
    <cellStyle name="Nota 6 3 3 2 4" xfId="30808"/>
    <cellStyle name="Nota 6 3 3 2 5" xfId="34758"/>
    <cellStyle name="Nota 6 3 3 2 6" xfId="38310"/>
    <cellStyle name="Nota 6 3 3 2 7" xfId="40268"/>
    <cellStyle name="Nota 6 3 3 2 8" xfId="41902"/>
    <cellStyle name="Nota 6 3 3 3" xfId="13196"/>
    <cellStyle name="Nota 6 3 3 4" xfId="20194"/>
    <cellStyle name="Nota 6 3 3 5" xfId="27810"/>
    <cellStyle name="Nota 6 3 3 6" xfId="29481"/>
    <cellStyle name="Nota 6 3 3 7" xfId="25220"/>
    <cellStyle name="Nota 6 3 3 8" xfId="33443"/>
    <cellStyle name="Nota 6 3 3 9" xfId="37118"/>
    <cellStyle name="Nota 6 3 4" xfId="4480"/>
    <cellStyle name="Nota 6 3 4 2" xfId="7831"/>
    <cellStyle name="Nota 6 3 4 2 2" xfId="16984"/>
    <cellStyle name="Nota 6 3 4 2 3" xfId="23965"/>
    <cellStyle name="Nota 6 3 4 2 4" xfId="30809"/>
    <cellStyle name="Nota 6 3 4 2 5" xfId="34759"/>
    <cellStyle name="Nota 6 3 4 2 6" xfId="38311"/>
    <cellStyle name="Nota 6 3 4 2 7" xfId="40269"/>
    <cellStyle name="Nota 6 3 4 2 8" xfId="41903"/>
    <cellStyle name="Nota 6 3 4 3" xfId="13634"/>
    <cellStyle name="Nota 6 3 4 4" xfId="20632"/>
    <cellStyle name="Nota 6 3 4 5" xfId="24241"/>
    <cellStyle name="Nota 6 3 4 6" xfId="29505"/>
    <cellStyle name="Nota 6 3 4 7" xfId="26857"/>
    <cellStyle name="Nota 6 3 4 8" xfId="31769"/>
    <cellStyle name="Nota 6 3 4 9" xfId="35449"/>
    <cellStyle name="Nota 6 3 5" xfId="4734"/>
    <cellStyle name="Nota 6 3 5 2" xfId="7832"/>
    <cellStyle name="Nota 6 3 5 2 2" xfId="16985"/>
    <cellStyle name="Nota 6 3 5 2 3" xfId="23966"/>
    <cellStyle name="Nota 6 3 5 2 4" xfId="30810"/>
    <cellStyle name="Nota 6 3 5 2 5" xfId="34760"/>
    <cellStyle name="Nota 6 3 5 2 6" xfId="38312"/>
    <cellStyle name="Nota 6 3 5 2 7" xfId="40270"/>
    <cellStyle name="Nota 6 3 5 2 8" xfId="41904"/>
    <cellStyle name="Nota 6 3 5 3" xfId="13888"/>
    <cellStyle name="Nota 6 3 5 4" xfId="20886"/>
    <cellStyle name="Nota 6 3 5 5" xfId="27467"/>
    <cellStyle name="Nota 6 3 5 6" xfId="10139"/>
    <cellStyle name="Nota 6 3 5 7" xfId="26800"/>
    <cellStyle name="Nota 6 3 5 8" xfId="30970"/>
    <cellStyle name="Nota 6 3 5 9" xfId="34895"/>
    <cellStyle name="Nota 6 3 6" xfId="4980"/>
    <cellStyle name="Nota 6 3 6 2" xfId="7833"/>
    <cellStyle name="Nota 6 3 6 2 2" xfId="16986"/>
    <cellStyle name="Nota 6 3 6 2 3" xfId="23967"/>
    <cellStyle name="Nota 6 3 6 2 4" xfId="30811"/>
    <cellStyle name="Nota 6 3 6 2 5" xfId="34761"/>
    <cellStyle name="Nota 6 3 6 2 6" xfId="38313"/>
    <cellStyle name="Nota 6 3 6 2 7" xfId="40271"/>
    <cellStyle name="Nota 6 3 6 2 8" xfId="41905"/>
    <cellStyle name="Nota 6 3 6 3" xfId="14134"/>
    <cellStyle name="Nota 6 3 6 4" xfId="21132"/>
    <cellStyle name="Nota 6 3 6 5" xfId="22788"/>
    <cellStyle name="Nota 6 3 6 6" xfId="29458"/>
    <cellStyle name="Nota 6 3 6 7" xfId="32026"/>
    <cellStyle name="Nota 6 3 6 8" xfId="35704"/>
    <cellStyle name="Nota 6 3 6 9" xfId="38615"/>
    <cellStyle name="Nota 6 3 7" xfId="7828"/>
    <cellStyle name="Nota 6 3 7 2" xfId="16981"/>
    <cellStyle name="Nota 6 3 7 3" xfId="23962"/>
    <cellStyle name="Nota 6 3 7 4" xfId="30806"/>
    <cellStyle name="Nota 6 3 7 5" xfId="34756"/>
    <cellStyle name="Nota 6 3 7 6" xfId="38308"/>
    <cellStyle name="Nota 6 3 7 7" xfId="40266"/>
    <cellStyle name="Nota 6 3 7 8" xfId="41900"/>
    <cellStyle name="Nota 6 3 8" xfId="11514"/>
    <cellStyle name="Nota 6 3 9" xfId="18517"/>
    <cellStyle name="Nota 6 4" xfId="2386"/>
    <cellStyle name="Nota 6 4 10" xfId="9314"/>
    <cellStyle name="Nota 6 4 11" xfId="10065"/>
    <cellStyle name="Nota 6 4 12" xfId="30131"/>
    <cellStyle name="Nota 6 4 13" xfId="31481"/>
    <cellStyle name="Nota 6 4 14" xfId="35191"/>
    <cellStyle name="Nota 6 4 2" xfId="2786"/>
    <cellStyle name="Nota 6 4 2 2" xfId="7835"/>
    <cellStyle name="Nota 6 4 2 2 2" xfId="16988"/>
    <cellStyle name="Nota 6 4 2 2 3" xfId="23969"/>
    <cellStyle name="Nota 6 4 2 2 4" xfId="30813"/>
    <cellStyle name="Nota 6 4 2 2 5" xfId="34763"/>
    <cellStyle name="Nota 6 4 2 2 6" xfId="38315"/>
    <cellStyle name="Nota 6 4 2 2 7" xfId="40273"/>
    <cellStyle name="Nota 6 4 2 2 8" xfId="41907"/>
    <cellStyle name="Nota 6 4 2 3" xfId="11940"/>
    <cellStyle name="Nota 6 4 2 4" xfId="18943"/>
    <cellStyle name="Nota 6 4 2 5" xfId="17537"/>
    <cellStyle name="Nota 6 4 2 6" xfId="24161"/>
    <cellStyle name="Nota 6 4 2 7" xfId="29941"/>
    <cellStyle name="Nota 6 4 2 8" xfId="33917"/>
    <cellStyle name="Nota 6 4 2 9" xfId="37479"/>
    <cellStyle name="Nota 6 4 3" xfId="4068"/>
    <cellStyle name="Nota 6 4 3 2" xfId="7836"/>
    <cellStyle name="Nota 6 4 3 2 2" xfId="16989"/>
    <cellStyle name="Nota 6 4 3 2 3" xfId="23970"/>
    <cellStyle name="Nota 6 4 3 2 4" xfId="30814"/>
    <cellStyle name="Nota 6 4 3 2 5" xfId="34764"/>
    <cellStyle name="Nota 6 4 3 2 6" xfId="38316"/>
    <cellStyle name="Nota 6 4 3 2 7" xfId="40274"/>
    <cellStyle name="Nota 6 4 3 2 8" xfId="41908"/>
    <cellStyle name="Nota 6 4 3 3" xfId="13222"/>
    <cellStyle name="Nota 6 4 3 4" xfId="20220"/>
    <cellStyle name="Nota 6 4 3 5" xfId="27797"/>
    <cellStyle name="Nota 6 4 3 6" xfId="26644"/>
    <cellStyle name="Nota 6 4 3 7" xfId="24433"/>
    <cellStyle name="Nota 6 4 3 8" xfId="9450"/>
    <cellStyle name="Nota 6 4 3 9" xfId="30318"/>
    <cellStyle name="Nota 6 4 4" xfId="4506"/>
    <cellStyle name="Nota 6 4 4 2" xfId="7837"/>
    <cellStyle name="Nota 6 4 4 2 2" xfId="16990"/>
    <cellStyle name="Nota 6 4 4 2 3" xfId="23971"/>
    <cellStyle name="Nota 6 4 4 2 4" xfId="30815"/>
    <cellStyle name="Nota 6 4 4 2 5" xfId="34765"/>
    <cellStyle name="Nota 6 4 4 2 6" xfId="38317"/>
    <cellStyle name="Nota 6 4 4 2 7" xfId="40275"/>
    <cellStyle name="Nota 6 4 4 2 8" xfId="41909"/>
    <cellStyle name="Nota 6 4 4 3" xfId="13660"/>
    <cellStyle name="Nota 6 4 4 4" xfId="20658"/>
    <cellStyle name="Nota 6 4 4 5" xfId="27582"/>
    <cellStyle name="Nota 6 4 4 6" xfId="24345"/>
    <cellStyle name="Nota 6 4 4 7" xfId="25115"/>
    <cellStyle name="Nota 6 4 4 8" xfId="31771"/>
    <cellStyle name="Nota 6 4 4 9" xfId="35451"/>
    <cellStyle name="Nota 6 4 5" xfId="4760"/>
    <cellStyle name="Nota 6 4 5 2" xfId="7838"/>
    <cellStyle name="Nota 6 4 5 2 2" xfId="16991"/>
    <cellStyle name="Nota 6 4 5 2 3" xfId="23972"/>
    <cellStyle name="Nota 6 4 5 2 4" xfId="30816"/>
    <cellStyle name="Nota 6 4 5 2 5" xfId="34766"/>
    <cellStyle name="Nota 6 4 5 2 6" xfId="38318"/>
    <cellStyle name="Nota 6 4 5 2 7" xfId="40276"/>
    <cellStyle name="Nota 6 4 5 2 8" xfId="41910"/>
    <cellStyle name="Nota 6 4 5 3" xfId="13914"/>
    <cellStyle name="Nota 6 4 5 4" xfId="20912"/>
    <cellStyle name="Nota 6 4 5 5" xfId="27457"/>
    <cellStyle name="Nota 6 4 5 6" xfId="17643"/>
    <cellStyle name="Nota 6 4 5 7" xfId="25576"/>
    <cellStyle name="Nota 6 4 5 8" xfId="25838"/>
    <cellStyle name="Nota 6 4 5 9" xfId="31242"/>
    <cellStyle name="Nota 6 4 6" xfId="5006"/>
    <cellStyle name="Nota 6 4 6 2" xfId="7839"/>
    <cellStyle name="Nota 6 4 6 2 2" xfId="16992"/>
    <cellStyle name="Nota 6 4 6 2 3" xfId="23973"/>
    <cellStyle name="Nota 6 4 6 2 4" xfId="30817"/>
    <cellStyle name="Nota 6 4 6 2 5" xfId="34767"/>
    <cellStyle name="Nota 6 4 6 2 6" xfId="38319"/>
    <cellStyle name="Nota 6 4 6 2 7" xfId="40277"/>
    <cellStyle name="Nota 6 4 6 2 8" xfId="41911"/>
    <cellStyle name="Nota 6 4 6 3" xfId="14160"/>
    <cellStyle name="Nota 6 4 6 4" xfId="21158"/>
    <cellStyle name="Nota 6 4 6 5" xfId="27336"/>
    <cellStyle name="Nota 6 4 6 6" xfId="29457"/>
    <cellStyle name="Nota 6 4 6 7" xfId="32052"/>
    <cellStyle name="Nota 6 4 6 8" xfId="35730"/>
    <cellStyle name="Nota 6 4 6 9" xfId="38641"/>
    <cellStyle name="Nota 6 4 7" xfId="7834"/>
    <cellStyle name="Nota 6 4 7 2" xfId="16987"/>
    <cellStyle name="Nota 6 4 7 3" xfId="23968"/>
    <cellStyle name="Nota 6 4 7 4" xfId="30812"/>
    <cellStyle name="Nota 6 4 7 5" xfId="34762"/>
    <cellStyle name="Nota 6 4 7 6" xfId="38314"/>
    <cellStyle name="Nota 6 4 7 7" xfId="40272"/>
    <cellStyle name="Nota 6 4 7 8" xfId="41906"/>
    <cellStyle name="Nota 6 4 8" xfId="11540"/>
    <cellStyle name="Nota 6 4 9" xfId="18543"/>
    <cellStyle name="Nota 6 5" xfId="2410"/>
    <cellStyle name="Nota 6 5 10" xfId="21210"/>
    <cellStyle name="Nota 6 5 11" xfId="26176"/>
    <cellStyle name="Nota 6 5 12" xfId="10031"/>
    <cellStyle name="Nota 6 5 13" xfId="30873"/>
    <cellStyle name="Nota 6 5 14" xfId="28475"/>
    <cellStyle name="Nota 6 5 2" xfId="2810"/>
    <cellStyle name="Nota 6 5 2 2" xfId="7841"/>
    <cellStyle name="Nota 6 5 2 2 2" xfId="16994"/>
    <cellStyle name="Nota 6 5 2 2 3" xfId="23975"/>
    <cellStyle name="Nota 6 5 2 2 4" xfId="30819"/>
    <cellStyle name="Nota 6 5 2 2 5" xfId="34769"/>
    <cellStyle name="Nota 6 5 2 2 6" xfId="38321"/>
    <cellStyle name="Nota 6 5 2 2 7" xfId="40279"/>
    <cellStyle name="Nota 6 5 2 2 8" xfId="41913"/>
    <cellStyle name="Nota 6 5 2 3" xfId="11964"/>
    <cellStyle name="Nota 6 5 2 4" xfId="18967"/>
    <cellStyle name="Nota 6 5 2 5" xfId="28378"/>
    <cellStyle name="Nota 6 5 2 6" xfId="26351"/>
    <cellStyle name="Nota 6 5 2 7" xfId="28215"/>
    <cellStyle name="Nota 6 5 2 8" xfId="33902"/>
    <cellStyle name="Nota 6 5 2 9" xfId="37464"/>
    <cellStyle name="Nota 6 5 3" xfId="4092"/>
    <cellStyle name="Nota 6 5 3 2" xfId="7842"/>
    <cellStyle name="Nota 6 5 3 2 2" xfId="16995"/>
    <cellStyle name="Nota 6 5 3 2 3" xfId="23976"/>
    <cellStyle name="Nota 6 5 3 2 4" xfId="30820"/>
    <cellStyle name="Nota 6 5 3 2 5" xfId="34770"/>
    <cellStyle name="Nota 6 5 3 2 6" xfId="38322"/>
    <cellStyle name="Nota 6 5 3 2 7" xfId="40280"/>
    <cellStyle name="Nota 6 5 3 2 8" xfId="41914"/>
    <cellStyle name="Nota 6 5 3 3" xfId="13246"/>
    <cellStyle name="Nota 6 5 3 4" xfId="20244"/>
    <cellStyle name="Nota 6 5 3 5" xfId="21337"/>
    <cellStyle name="Nota 6 5 3 6" xfId="26650"/>
    <cellStyle name="Nota 6 5 3 7" xfId="28639"/>
    <cellStyle name="Nota 6 5 3 8" xfId="33422"/>
    <cellStyle name="Nota 6 5 3 9" xfId="37097"/>
    <cellStyle name="Nota 6 5 4" xfId="4530"/>
    <cellStyle name="Nota 6 5 4 2" xfId="7843"/>
    <cellStyle name="Nota 6 5 4 2 2" xfId="16996"/>
    <cellStyle name="Nota 6 5 4 2 3" xfId="23977"/>
    <cellStyle name="Nota 6 5 4 2 4" xfId="30821"/>
    <cellStyle name="Nota 6 5 4 2 5" xfId="34771"/>
    <cellStyle name="Nota 6 5 4 2 6" xfId="38323"/>
    <cellStyle name="Nota 6 5 4 2 7" xfId="40281"/>
    <cellStyle name="Nota 6 5 4 2 8" xfId="41915"/>
    <cellStyle name="Nota 6 5 4 3" xfId="13684"/>
    <cellStyle name="Nota 6 5 4 4" xfId="20682"/>
    <cellStyle name="Nota 6 5 4 5" xfId="17534"/>
    <cellStyle name="Nota 6 5 4 6" xfId="26704"/>
    <cellStyle name="Nota 6 5 4 7" xfId="28047"/>
    <cellStyle name="Nota 6 5 4 8" xfId="9945"/>
    <cellStyle name="Nota 6 5 4 9" xfId="31596"/>
    <cellStyle name="Nota 6 5 5" xfId="4784"/>
    <cellStyle name="Nota 6 5 5 2" xfId="7844"/>
    <cellStyle name="Nota 6 5 5 2 2" xfId="16997"/>
    <cellStyle name="Nota 6 5 5 2 3" xfId="23978"/>
    <cellStyle name="Nota 6 5 5 2 4" xfId="30822"/>
    <cellStyle name="Nota 6 5 5 2 5" xfId="34772"/>
    <cellStyle name="Nota 6 5 5 2 6" xfId="38324"/>
    <cellStyle name="Nota 6 5 5 2 7" xfId="40282"/>
    <cellStyle name="Nota 6 5 5 2 8" xfId="41916"/>
    <cellStyle name="Nota 6 5 5 3" xfId="13938"/>
    <cellStyle name="Nota 6 5 5 4" xfId="20936"/>
    <cellStyle name="Nota 6 5 5 5" xfId="17421"/>
    <cellStyle name="Nota 6 5 5 6" xfId="24194"/>
    <cellStyle name="Nota 6 5 5 7" xfId="28956"/>
    <cellStyle name="Nota 6 5 5 8" xfId="32135"/>
    <cellStyle name="Nota 6 5 5 9" xfId="35810"/>
    <cellStyle name="Nota 6 5 6" xfId="5030"/>
    <cellStyle name="Nota 6 5 6 2" xfId="7845"/>
    <cellStyle name="Nota 6 5 6 2 2" xfId="16998"/>
    <cellStyle name="Nota 6 5 6 2 3" xfId="23979"/>
    <cellStyle name="Nota 6 5 6 2 4" xfId="30823"/>
    <cellStyle name="Nota 6 5 6 2 5" xfId="34773"/>
    <cellStyle name="Nota 6 5 6 2 6" xfId="38325"/>
    <cellStyle name="Nota 6 5 6 2 7" xfId="40283"/>
    <cellStyle name="Nota 6 5 6 2 8" xfId="41917"/>
    <cellStyle name="Nota 6 5 6 3" xfId="14184"/>
    <cellStyle name="Nota 6 5 6 4" xfId="21182"/>
    <cellStyle name="Nota 6 5 6 5" xfId="19381"/>
    <cellStyle name="Nota 6 5 6 6" xfId="24089"/>
    <cellStyle name="Nota 6 5 6 7" xfId="32076"/>
    <cellStyle name="Nota 6 5 6 8" xfId="35754"/>
    <cellStyle name="Nota 6 5 6 9" xfId="38665"/>
    <cellStyle name="Nota 6 5 7" xfId="7840"/>
    <cellStyle name="Nota 6 5 7 2" xfId="16993"/>
    <cellStyle name="Nota 6 5 7 3" xfId="23974"/>
    <cellStyle name="Nota 6 5 7 4" xfId="30818"/>
    <cellStyle name="Nota 6 5 7 5" xfId="34768"/>
    <cellStyle name="Nota 6 5 7 6" xfId="38320"/>
    <cellStyle name="Nota 6 5 7 7" xfId="40278"/>
    <cellStyle name="Nota 6 5 7 8" xfId="41912"/>
    <cellStyle name="Nota 6 5 8" xfId="11564"/>
    <cellStyle name="Nota 6 5 9" xfId="18567"/>
    <cellStyle name="Nota 6 6" xfId="2612"/>
    <cellStyle name="Nota 6 6 10" xfId="26274"/>
    <cellStyle name="Nota 6 6 11" xfId="30027"/>
    <cellStyle name="Nota 6 6 12" xfId="31512"/>
    <cellStyle name="Nota 6 6 13" xfId="35222"/>
    <cellStyle name="Nota 6 6 2" xfId="3874"/>
    <cellStyle name="Nota 6 6 2 2" xfId="7847"/>
    <cellStyle name="Nota 6 6 2 2 2" xfId="17000"/>
    <cellStyle name="Nota 6 6 2 2 3" xfId="23981"/>
    <cellStyle name="Nota 6 6 2 2 4" xfId="30825"/>
    <cellStyle name="Nota 6 6 2 2 5" xfId="34775"/>
    <cellStyle name="Nota 6 6 2 2 6" xfId="38327"/>
    <cellStyle name="Nota 6 6 2 2 7" xfId="40285"/>
    <cellStyle name="Nota 6 6 2 2 8" xfId="41919"/>
    <cellStyle name="Nota 6 6 2 3" xfId="13028"/>
    <cellStyle name="Nota 6 6 2 4" xfId="20027"/>
    <cellStyle name="Nota 6 6 2 5" xfId="10032"/>
    <cellStyle name="Nota 6 6 2 6" xfId="29190"/>
    <cellStyle name="Nota 6 6 2 7" xfId="25620"/>
    <cellStyle name="Nota 6 6 2 8" xfId="31658"/>
    <cellStyle name="Nota 6 6 2 9" xfId="35338"/>
    <cellStyle name="Nota 6 6 3" xfId="4336"/>
    <cellStyle name="Nota 6 6 3 2" xfId="7848"/>
    <cellStyle name="Nota 6 6 3 2 2" xfId="17001"/>
    <cellStyle name="Nota 6 6 3 2 3" xfId="23982"/>
    <cellStyle name="Nota 6 6 3 2 4" xfId="30826"/>
    <cellStyle name="Nota 6 6 3 2 5" xfId="34776"/>
    <cellStyle name="Nota 6 6 3 2 6" xfId="38328"/>
    <cellStyle name="Nota 6 6 3 2 7" xfId="40286"/>
    <cellStyle name="Nota 6 6 3 2 8" xfId="41920"/>
    <cellStyle name="Nota 6 6 3 3" xfId="13490"/>
    <cellStyle name="Nota 6 6 3 4" xfId="20488"/>
    <cellStyle name="Nota 6 6 3 5" xfId="27665"/>
    <cellStyle name="Nota 6 6 3 6" xfId="17200"/>
    <cellStyle name="Nota 6 6 3 7" xfId="9205"/>
    <cellStyle name="Nota 6 6 3 8" xfId="25092"/>
    <cellStyle name="Nota 6 6 3 9" xfId="31600"/>
    <cellStyle name="Nota 6 6 4" xfId="4595"/>
    <cellStyle name="Nota 6 6 4 2" xfId="7849"/>
    <cellStyle name="Nota 6 6 4 2 2" xfId="17002"/>
    <cellStyle name="Nota 6 6 4 2 3" xfId="23983"/>
    <cellStyle name="Nota 6 6 4 2 4" xfId="30827"/>
    <cellStyle name="Nota 6 6 4 2 5" xfId="34777"/>
    <cellStyle name="Nota 6 6 4 2 6" xfId="38329"/>
    <cellStyle name="Nota 6 6 4 2 7" xfId="40287"/>
    <cellStyle name="Nota 6 6 4 2 8" xfId="41921"/>
    <cellStyle name="Nota 6 6 4 3" xfId="13749"/>
    <cellStyle name="Nota 6 6 4 4" xfId="20747"/>
    <cellStyle name="Nota 6 6 4 5" xfId="24766"/>
    <cellStyle name="Nota 6 6 4 6" xfId="23252"/>
    <cellStyle name="Nota 6 6 4 7" xfId="17014"/>
    <cellStyle name="Nota 6 6 4 8" xfId="32218"/>
    <cellStyle name="Nota 6 6 4 9" xfId="35893"/>
    <cellStyle name="Nota 6 6 5" xfId="4844"/>
    <cellStyle name="Nota 6 6 5 2" xfId="7850"/>
    <cellStyle name="Nota 6 6 5 2 2" xfId="17003"/>
    <cellStyle name="Nota 6 6 5 2 3" xfId="23984"/>
    <cellStyle name="Nota 6 6 5 2 4" xfId="30828"/>
    <cellStyle name="Nota 6 6 5 2 5" xfId="34778"/>
    <cellStyle name="Nota 6 6 5 2 6" xfId="38330"/>
    <cellStyle name="Nota 6 6 5 2 7" xfId="40288"/>
    <cellStyle name="Nota 6 6 5 2 8" xfId="41922"/>
    <cellStyle name="Nota 6 6 5 3" xfId="13998"/>
    <cellStyle name="Nota 6 6 5 4" xfId="20996"/>
    <cellStyle name="Nota 6 6 5 5" xfId="27416"/>
    <cellStyle name="Nota 6 6 5 6" xfId="22687"/>
    <cellStyle name="Nota 6 6 5 7" xfId="28909"/>
    <cellStyle name="Nota 6 6 5 8" xfId="31797"/>
    <cellStyle name="Nota 6 6 5 9" xfId="35476"/>
    <cellStyle name="Nota 6 6 6" xfId="7846"/>
    <cellStyle name="Nota 6 6 6 2" xfId="16999"/>
    <cellStyle name="Nota 6 6 6 3" xfId="23980"/>
    <cellStyle name="Nota 6 6 6 4" xfId="30824"/>
    <cellStyle name="Nota 6 6 6 5" xfId="34774"/>
    <cellStyle name="Nota 6 6 6 6" xfId="38326"/>
    <cellStyle name="Nota 6 6 6 7" xfId="40284"/>
    <cellStyle name="Nota 6 6 6 8" xfId="41918"/>
    <cellStyle name="Nota 6 6 7" xfId="11766"/>
    <cellStyle name="Nota 6 6 8" xfId="18769"/>
    <cellStyle name="Nota 6 6 9" xfId="21367"/>
    <cellStyle name="Nota 6 7" xfId="3177"/>
    <cellStyle name="Nota 6 7 2" xfId="7851"/>
    <cellStyle name="Nota 6 7 2 2" xfId="17004"/>
    <cellStyle name="Nota 6 7 2 3" xfId="23985"/>
    <cellStyle name="Nota 6 7 2 4" xfId="30829"/>
    <cellStyle name="Nota 6 7 2 5" xfId="34779"/>
    <cellStyle name="Nota 6 7 2 6" xfId="38331"/>
    <cellStyle name="Nota 6 7 2 7" xfId="40289"/>
    <cellStyle name="Nota 6 7 2 8" xfId="41923"/>
    <cellStyle name="Nota 6 7 3" xfId="12331"/>
    <cellStyle name="Nota 6 7 4" xfId="19334"/>
    <cellStyle name="Nota 6 7 5" xfId="28238"/>
    <cellStyle name="Nota 6 7 6" xfId="28099"/>
    <cellStyle name="Nota 6 7 7" xfId="28976"/>
    <cellStyle name="Nota 6 7 8" xfId="33725"/>
    <cellStyle name="Nota 6 7 9" xfId="37287"/>
    <cellStyle name="Nota 6 8" xfId="2976"/>
    <cellStyle name="Nota 6 8 2" xfId="7852"/>
    <cellStyle name="Nota 6 8 2 2" xfId="17005"/>
    <cellStyle name="Nota 6 8 2 3" xfId="23986"/>
    <cellStyle name="Nota 6 8 2 4" xfId="30830"/>
    <cellStyle name="Nota 6 8 2 5" xfId="34780"/>
    <cellStyle name="Nota 6 8 2 6" xfId="38332"/>
    <cellStyle name="Nota 6 8 2 7" xfId="40290"/>
    <cellStyle name="Nota 6 8 2 8" xfId="41924"/>
    <cellStyle name="Nota 6 8 3" xfId="12130"/>
    <cellStyle name="Nota 6 8 4" xfId="19133"/>
    <cellStyle name="Nota 6 8 5" xfId="18064"/>
    <cellStyle name="Nota 6 8 6" xfId="25419"/>
    <cellStyle name="Nota 6 8 7" xfId="25911"/>
    <cellStyle name="Nota 6 8 8" xfId="33807"/>
    <cellStyle name="Nota 6 8 9" xfId="37369"/>
    <cellStyle name="Nota 6 9" xfId="3039"/>
    <cellStyle name="Nota 6 9 2" xfId="7853"/>
    <cellStyle name="Nota 6 9 2 2" xfId="17006"/>
    <cellStyle name="Nota 6 9 2 3" xfId="23987"/>
    <cellStyle name="Nota 6 9 2 4" xfId="30831"/>
    <cellStyle name="Nota 6 9 2 5" xfId="34781"/>
    <cellStyle name="Nota 6 9 2 6" xfId="38333"/>
    <cellStyle name="Nota 6 9 2 7" xfId="40291"/>
    <cellStyle name="Nota 6 9 2 8" xfId="41925"/>
    <cellStyle name="Nota 6 9 3" xfId="12193"/>
    <cellStyle name="Nota 6 9 4" xfId="19196"/>
    <cellStyle name="Nota 6 9 5" xfId="22738"/>
    <cellStyle name="Nota 6 9 6" xfId="25306"/>
    <cellStyle name="Nota 6 9 7" xfId="18218"/>
    <cellStyle name="Nota 6 9 8" xfId="33792"/>
    <cellStyle name="Nota 6 9 9" xfId="37354"/>
    <cellStyle name="Nota 7" xfId="9138"/>
    <cellStyle name="Nota 7 2" xfId="18269"/>
    <cellStyle name="Nota 7 3" xfId="25255"/>
    <cellStyle name="Nota 7 4" xfId="25494"/>
    <cellStyle name="Nota 7 5" xfId="35559"/>
    <cellStyle name="Nota 7 6" xfId="38478"/>
    <cellStyle name="Nota 8" xfId="9139"/>
    <cellStyle name="Nota 8 2" xfId="18270"/>
    <cellStyle name="Nota 8 3" xfId="25256"/>
    <cellStyle name="Nota 8 4" xfId="24133"/>
    <cellStyle name="Nota 8 5" xfId="35560"/>
    <cellStyle name="Nota 8 6" xfId="38479"/>
    <cellStyle name="Nota 9" xfId="9140"/>
    <cellStyle name="Nota 9 2" xfId="18271"/>
    <cellStyle name="Nota 9 3" xfId="25257"/>
    <cellStyle name="Nota 9 4" xfId="18062"/>
    <cellStyle name="Nota 9 5" xfId="35561"/>
    <cellStyle name="Nota 9 6" xfId="38480"/>
    <cellStyle name="Porcentagem" xfId="1" builtinId="5"/>
    <cellStyle name="Porcentagem 10" xfId="122"/>
    <cellStyle name="Porcentagem 10 2" xfId="752"/>
    <cellStyle name="Porcentagem 10 2 2" xfId="753"/>
    <cellStyle name="Porcentagem 10 3" xfId="1483"/>
    <cellStyle name="Porcentagem 10 4" xfId="5052"/>
    <cellStyle name="Porcentagem 10 4 2" xfId="7855"/>
    <cellStyle name="Porcentagem 10 4 3" xfId="14206"/>
    <cellStyle name="Porcentagem 10 5" xfId="7854"/>
    <cellStyle name="Porcentagem 10 6" xfId="9280"/>
    <cellStyle name="Porcentagem 11" xfId="754"/>
    <cellStyle name="Porcentagem 11 10" xfId="9911"/>
    <cellStyle name="Porcentagem 11 2" xfId="755"/>
    <cellStyle name="Porcentagem 11 2 2" xfId="756"/>
    <cellStyle name="Porcentagem 11 2 2 2" xfId="757"/>
    <cellStyle name="Porcentagem 11 2 2 2 2" xfId="2043"/>
    <cellStyle name="Porcentagem 11 2 2 2 2 2" xfId="7860"/>
    <cellStyle name="Porcentagem 11 2 2 2 2 3" xfId="11197"/>
    <cellStyle name="Porcentagem 11 2 2 2 3" xfId="3531"/>
    <cellStyle name="Porcentagem 11 2 2 2 3 2" xfId="7861"/>
    <cellStyle name="Porcentagem 11 2 2 2 3 3" xfId="12685"/>
    <cellStyle name="Porcentagem 11 2 2 2 4" xfId="1487"/>
    <cellStyle name="Porcentagem 11 2 2 2 4 2" xfId="7862"/>
    <cellStyle name="Porcentagem 11 2 2 2 4 3" xfId="10641"/>
    <cellStyle name="Porcentagem 11 2 2 2 5" xfId="7859"/>
    <cellStyle name="Porcentagem 11 2 2 2 6" xfId="9914"/>
    <cellStyle name="Porcentagem 11 2 2 3" xfId="2042"/>
    <cellStyle name="Porcentagem 11 2 2 3 2" xfId="7863"/>
    <cellStyle name="Porcentagem 11 2 2 3 3" xfId="11196"/>
    <cellStyle name="Porcentagem 11 2 2 4" xfId="3530"/>
    <cellStyle name="Porcentagem 11 2 2 4 2" xfId="7864"/>
    <cellStyle name="Porcentagem 11 2 2 4 3" xfId="12684"/>
    <cellStyle name="Porcentagem 11 2 2 5" xfId="1486"/>
    <cellStyle name="Porcentagem 11 2 2 5 2" xfId="7865"/>
    <cellStyle name="Porcentagem 11 2 2 5 3" xfId="10640"/>
    <cellStyle name="Porcentagem 11 2 2 6" xfId="7858"/>
    <cellStyle name="Porcentagem 11 2 2 7" xfId="9913"/>
    <cellStyle name="Porcentagem 11 2 3" xfId="758"/>
    <cellStyle name="Porcentagem 11 2 3 2" xfId="2044"/>
    <cellStyle name="Porcentagem 11 2 3 2 2" xfId="7867"/>
    <cellStyle name="Porcentagem 11 2 3 2 3" xfId="11198"/>
    <cellStyle name="Porcentagem 11 2 3 3" xfId="3532"/>
    <cellStyle name="Porcentagem 11 2 3 3 2" xfId="7868"/>
    <cellStyle name="Porcentagem 11 2 3 3 3" xfId="12686"/>
    <cellStyle name="Porcentagem 11 2 3 4" xfId="1488"/>
    <cellStyle name="Porcentagem 11 2 3 4 2" xfId="7869"/>
    <cellStyle name="Porcentagem 11 2 3 4 3" xfId="10642"/>
    <cellStyle name="Porcentagem 11 2 3 5" xfId="7866"/>
    <cellStyle name="Porcentagem 11 2 3 6" xfId="9915"/>
    <cellStyle name="Porcentagem 11 2 4" xfId="759"/>
    <cellStyle name="Porcentagem 11 2 5" xfId="2041"/>
    <cellStyle name="Porcentagem 11 2 5 2" xfId="7870"/>
    <cellStyle name="Porcentagem 11 2 5 3" xfId="11195"/>
    <cellStyle name="Porcentagem 11 2 6" xfId="3529"/>
    <cellStyle name="Porcentagem 11 2 6 2" xfId="7871"/>
    <cellStyle name="Porcentagem 11 2 6 3" xfId="12683"/>
    <cellStyle name="Porcentagem 11 2 7" xfId="1485"/>
    <cellStyle name="Porcentagem 11 2 7 2" xfId="7872"/>
    <cellStyle name="Porcentagem 11 2 7 3" xfId="10639"/>
    <cellStyle name="Porcentagem 11 2 8" xfId="7857"/>
    <cellStyle name="Porcentagem 11 2 9" xfId="9912"/>
    <cellStyle name="Porcentagem 11 3" xfId="760"/>
    <cellStyle name="Porcentagem 11 3 2" xfId="761"/>
    <cellStyle name="Porcentagem 11 3 2 2" xfId="2047"/>
    <cellStyle name="Porcentagem 11 3 2 2 2" xfId="7875"/>
    <cellStyle name="Porcentagem 11 3 2 2 3" xfId="11201"/>
    <cellStyle name="Porcentagem 11 3 2 3" xfId="3534"/>
    <cellStyle name="Porcentagem 11 3 2 3 2" xfId="7876"/>
    <cellStyle name="Porcentagem 11 3 2 3 3" xfId="12688"/>
    <cellStyle name="Porcentagem 11 3 2 4" xfId="1490"/>
    <cellStyle name="Porcentagem 11 3 2 4 2" xfId="7877"/>
    <cellStyle name="Porcentagem 11 3 2 4 3" xfId="10644"/>
    <cellStyle name="Porcentagem 11 3 2 5" xfId="7874"/>
    <cellStyle name="Porcentagem 11 3 2 6" xfId="9918"/>
    <cellStyle name="Porcentagem 11 3 3" xfId="2046"/>
    <cellStyle name="Porcentagem 11 3 3 2" xfId="7878"/>
    <cellStyle name="Porcentagem 11 3 3 3" xfId="11200"/>
    <cellStyle name="Porcentagem 11 3 4" xfId="3533"/>
    <cellStyle name="Porcentagem 11 3 4 2" xfId="7879"/>
    <cellStyle name="Porcentagem 11 3 4 3" xfId="12687"/>
    <cellStyle name="Porcentagem 11 3 5" xfId="1489"/>
    <cellStyle name="Porcentagem 11 3 5 2" xfId="7880"/>
    <cellStyle name="Porcentagem 11 3 5 3" xfId="10643"/>
    <cellStyle name="Porcentagem 11 3 6" xfId="7873"/>
    <cellStyle name="Porcentagem 11 3 7" xfId="9917"/>
    <cellStyle name="Porcentagem 11 4" xfId="762"/>
    <cellStyle name="Porcentagem 11 4 2" xfId="2048"/>
    <cellStyle name="Porcentagem 11 4 2 2" xfId="7882"/>
    <cellStyle name="Porcentagem 11 4 2 3" xfId="11202"/>
    <cellStyle name="Porcentagem 11 4 3" xfId="3535"/>
    <cellStyle name="Porcentagem 11 4 3 2" xfId="7883"/>
    <cellStyle name="Porcentagem 11 4 3 3" xfId="12689"/>
    <cellStyle name="Porcentagem 11 4 4" xfId="1491"/>
    <cellStyle name="Porcentagem 11 4 4 2" xfId="7884"/>
    <cellStyle name="Porcentagem 11 4 4 3" xfId="10645"/>
    <cellStyle name="Porcentagem 11 4 5" xfId="7881"/>
    <cellStyle name="Porcentagem 11 4 6" xfId="9919"/>
    <cellStyle name="Porcentagem 11 5" xfId="763"/>
    <cellStyle name="Porcentagem 11 6" xfId="2040"/>
    <cellStyle name="Porcentagem 11 6 2" xfId="7885"/>
    <cellStyle name="Porcentagem 11 6 3" xfId="11194"/>
    <cellStyle name="Porcentagem 11 7" xfId="3528"/>
    <cellStyle name="Porcentagem 11 7 2" xfId="7886"/>
    <cellStyle name="Porcentagem 11 7 3" xfId="12682"/>
    <cellStyle name="Porcentagem 11 8" xfId="1484"/>
    <cellStyle name="Porcentagem 11 8 2" xfId="7887"/>
    <cellStyle name="Porcentagem 11 8 3" xfId="10638"/>
    <cellStyle name="Porcentagem 11 9" xfId="7856"/>
    <cellStyle name="Porcentagem 12" xfId="764"/>
    <cellStyle name="Porcentagem 12 2" xfId="765"/>
    <cellStyle name="Porcentagem 13" xfId="766"/>
    <cellStyle name="Porcentagem 14" xfId="767"/>
    <cellStyle name="Porcentagem 15" xfId="1114"/>
    <cellStyle name="Porcentagem 15 2" xfId="3915"/>
    <cellStyle name="Porcentagem 15 2 2" xfId="7889"/>
    <cellStyle name="Porcentagem 15 2 3" xfId="13069"/>
    <cellStyle name="Porcentagem 15 3" xfId="2233"/>
    <cellStyle name="Porcentagem 15 3 2" xfId="7890"/>
    <cellStyle name="Porcentagem 15 3 3" xfId="11387"/>
    <cellStyle name="Porcentagem 15 4" xfId="7888"/>
    <cellStyle name="Porcentagem 16" xfId="9113"/>
    <cellStyle name="Porcentagem 16 2" xfId="9141"/>
    <cellStyle name="Porcentagem 16 3" xfId="9142"/>
    <cellStyle name="Porcentagem 2" xfId="4"/>
    <cellStyle name="Porcentagem 2 10" xfId="123"/>
    <cellStyle name="Porcentagem 2 10 2" xfId="768"/>
    <cellStyle name="Porcentagem 2 10 3" xfId="1168"/>
    <cellStyle name="Porcentagem 2 10 3 2" xfId="3902"/>
    <cellStyle name="Porcentagem 2 10 3 2 2" xfId="7892"/>
    <cellStyle name="Porcentagem 2 10 3 2 3" xfId="13056"/>
    <cellStyle name="Porcentagem 2 10 3 3" xfId="2208"/>
    <cellStyle name="Porcentagem 2 10 3 3 2" xfId="7893"/>
    <cellStyle name="Porcentagem 2 10 3 3 3" xfId="11362"/>
    <cellStyle name="Porcentagem 2 10 3 4" xfId="7891"/>
    <cellStyle name="Porcentagem 2 10 3 5" xfId="10322"/>
    <cellStyle name="Porcentagem 2 10 4" xfId="2051"/>
    <cellStyle name="Porcentagem 2 10 5" xfId="1610"/>
    <cellStyle name="Porcentagem 2 10 5 2" xfId="7894"/>
    <cellStyle name="Porcentagem 2 10 5 3" xfId="10764"/>
    <cellStyle name="Porcentagem 2 11" xfId="769"/>
    <cellStyle name="Porcentagem 2 12" xfId="770"/>
    <cellStyle name="Porcentagem 2 13" xfId="771"/>
    <cellStyle name="Porcentagem 2 13 2" xfId="772"/>
    <cellStyle name="Porcentagem 2 13 2 2" xfId="2053"/>
    <cellStyle name="Porcentagem 2 13 2 2 2" xfId="7897"/>
    <cellStyle name="Porcentagem 2 13 2 2 3" xfId="11207"/>
    <cellStyle name="Porcentagem 2 13 2 3" xfId="3537"/>
    <cellStyle name="Porcentagem 2 13 2 3 2" xfId="7898"/>
    <cellStyle name="Porcentagem 2 13 2 3 3" xfId="12691"/>
    <cellStyle name="Porcentagem 2 13 2 4" xfId="1494"/>
    <cellStyle name="Porcentagem 2 13 2 4 2" xfId="7899"/>
    <cellStyle name="Porcentagem 2 13 2 4 3" xfId="10648"/>
    <cellStyle name="Porcentagem 2 13 2 5" xfId="7896"/>
    <cellStyle name="Porcentagem 2 13 2 6" xfId="9928"/>
    <cellStyle name="Porcentagem 2 13 3" xfId="2052"/>
    <cellStyle name="Porcentagem 2 13 3 2" xfId="7900"/>
    <cellStyle name="Porcentagem 2 13 3 3" xfId="11206"/>
    <cellStyle name="Porcentagem 2 13 4" xfId="3536"/>
    <cellStyle name="Porcentagem 2 13 4 2" xfId="7901"/>
    <cellStyle name="Porcentagem 2 13 4 3" xfId="12690"/>
    <cellStyle name="Porcentagem 2 13 5" xfId="1493"/>
    <cellStyle name="Porcentagem 2 13 5 2" xfId="7902"/>
    <cellStyle name="Porcentagem 2 13 5 3" xfId="10647"/>
    <cellStyle name="Porcentagem 2 13 6" xfId="7895"/>
    <cellStyle name="Porcentagem 2 13 7" xfId="9927"/>
    <cellStyle name="Porcentagem 2 14" xfId="773"/>
    <cellStyle name="Porcentagem 2 15" xfId="774"/>
    <cellStyle name="Porcentagem 2 15 2" xfId="2054"/>
    <cellStyle name="Porcentagem 2 15 2 2" xfId="7904"/>
    <cellStyle name="Porcentagem 2 15 2 3" xfId="11208"/>
    <cellStyle name="Porcentagem 2 15 3" xfId="3538"/>
    <cellStyle name="Porcentagem 2 15 3 2" xfId="7905"/>
    <cellStyle name="Porcentagem 2 15 3 3" xfId="12692"/>
    <cellStyle name="Porcentagem 2 15 4" xfId="1495"/>
    <cellStyle name="Porcentagem 2 15 4 2" xfId="7906"/>
    <cellStyle name="Porcentagem 2 15 4 3" xfId="10649"/>
    <cellStyle name="Porcentagem 2 15 5" xfId="7903"/>
    <cellStyle name="Porcentagem 2 15 6" xfId="9930"/>
    <cellStyle name="Porcentagem 2 16" xfId="775"/>
    <cellStyle name="Porcentagem 2 16 2" xfId="2055"/>
    <cellStyle name="Porcentagem 2 16 2 2" xfId="7908"/>
    <cellStyle name="Porcentagem 2 16 2 3" xfId="11209"/>
    <cellStyle name="Porcentagem 2 16 3" xfId="3539"/>
    <cellStyle name="Porcentagem 2 16 3 2" xfId="7909"/>
    <cellStyle name="Porcentagem 2 16 3 3" xfId="12693"/>
    <cellStyle name="Porcentagem 2 16 4" xfId="1496"/>
    <cellStyle name="Porcentagem 2 16 4 2" xfId="7910"/>
    <cellStyle name="Porcentagem 2 16 4 3" xfId="10650"/>
    <cellStyle name="Porcentagem 2 16 5" xfId="7907"/>
    <cellStyle name="Porcentagem 2 16 6" xfId="9931"/>
    <cellStyle name="Porcentagem 2 17" xfId="1119"/>
    <cellStyle name="Porcentagem 2 17 2" xfId="3880"/>
    <cellStyle name="Porcentagem 2 17 2 2" xfId="7912"/>
    <cellStyle name="Porcentagem 2 17 2 3" xfId="13034"/>
    <cellStyle name="Porcentagem 2 17 3" xfId="2186"/>
    <cellStyle name="Porcentagem 2 17 3 2" xfId="7913"/>
    <cellStyle name="Porcentagem 2 17 3 3" xfId="11340"/>
    <cellStyle name="Porcentagem 2 17 4" xfId="7911"/>
    <cellStyle name="Porcentagem 2 17 5" xfId="10273"/>
    <cellStyle name="Porcentagem 2 18" xfId="1196"/>
    <cellStyle name="Porcentagem 2 18 2" xfId="3203"/>
    <cellStyle name="Porcentagem 2 18 2 2" xfId="7915"/>
    <cellStyle name="Porcentagem 2 18 2 3" xfId="12357"/>
    <cellStyle name="Porcentagem 2 18 3" xfId="7914"/>
    <cellStyle name="Porcentagem 2 18 4" xfId="10350"/>
    <cellStyle name="Porcentagem 2 19" xfId="1492"/>
    <cellStyle name="Porcentagem 2 19 2" xfId="7916"/>
    <cellStyle name="Porcentagem 2 19 3" xfId="10646"/>
    <cellStyle name="Porcentagem 2 2" xfId="124"/>
    <cellStyle name="Porcentagem 2 2 2" xfId="776"/>
    <cellStyle name="Porcentagem 2 2 2 2" xfId="777"/>
    <cellStyle name="Porcentagem 2 2 3" xfId="778"/>
    <cellStyle name="Porcentagem 2 2 4" xfId="779"/>
    <cellStyle name="Porcentagem 2 2 5" xfId="780"/>
    <cellStyle name="Porcentagem 2 3" xfId="125"/>
    <cellStyle name="Porcentagem 2 3 2" xfId="781"/>
    <cellStyle name="Porcentagem 2 3 2 2" xfId="782"/>
    <cellStyle name="Porcentagem 2 3 3" xfId="783"/>
    <cellStyle name="Porcentagem 2 3 4" xfId="784"/>
    <cellStyle name="Porcentagem 2 3 5" xfId="785"/>
    <cellStyle name="Porcentagem 2 4" xfId="126"/>
    <cellStyle name="Porcentagem 2 4 2" xfId="127"/>
    <cellStyle name="Porcentagem 2 4 2 2" xfId="786"/>
    <cellStyle name="Porcentagem 2 4 2 2 2" xfId="787"/>
    <cellStyle name="Porcentagem 2 4 2 3" xfId="788"/>
    <cellStyle name="Porcentagem 2 4 3" xfId="789"/>
    <cellStyle name="Porcentagem 2 5" xfId="128"/>
    <cellStyle name="Porcentagem 2 5 2" xfId="790"/>
    <cellStyle name="Porcentagem 2 6" xfId="129"/>
    <cellStyle name="Porcentagem 2 6 2" xfId="791"/>
    <cellStyle name="Porcentagem 2 7" xfId="130"/>
    <cellStyle name="Porcentagem 2 7 2" xfId="792"/>
    <cellStyle name="Porcentagem 2 8" xfId="131"/>
    <cellStyle name="Porcentagem 2 8 2" xfId="793"/>
    <cellStyle name="Porcentagem 2 9" xfId="132"/>
    <cellStyle name="Porcentagem 2 9 2" xfId="794"/>
    <cellStyle name="Porcentagem 3" xfId="5"/>
    <cellStyle name="Porcentagem 3 2" xfId="133"/>
    <cellStyle name="Porcentagem 3 2 2" xfId="795"/>
    <cellStyle name="Porcentagem 3 3" xfId="1193"/>
    <cellStyle name="Porcentagem 3 4" xfId="9143"/>
    <cellStyle name="Porcentagem 4" xfId="9"/>
    <cellStyle name="Porcentagem 4 2" xfId="134"/>
    <cellStyle name="Porcentagem 4 2 2" xfId="796"/>
    <cellStyle name="Porcentagem 4 2 3" xfId="797"/>
    <cellStyle name="Porcentagem 4 3" xfId="135"/>
    <cellStyle name="Porcentagem 4 4" xfId="136"/>
    <cellStyle name="Porcentagem 4 4 2" xfId="1497"/>
    <cellStyle name="Porcentagem 4 4 3" xfId="7917"/>
    <cellStyle name="Porcentagem 4 5" xfId="137"/>
    <cellStyle name="Porcentagem 4 5 2" xfId="7918"/>
    <cellStyle name="Porcentagem 5" xfId="138"/>
    <cellStyle name="Porcentagem 5 2" xfId="139"/>
    <cellStyle name="Porcentagem 5 2 2" xfId="9144"/>
    <cellStyle name="Porcentagem 5 3" xfId="9145"/>
    <cellStyle name="Porcentagem 6" xfId="140"/>
    <cellStyle name="Porcentagem 6 2" xfId="141"/>
    <cellStyle name="Porcentagem 6 2 2" xfId="142"/>
    <cellStyle name="Porcentagem 6 2 2 2" xfId="143"/>
    <cellStyle name="Porcentagem 6 2 2 2 2" xfId="798"/>
    <cellStyle name="Porcentagem 6 2 2 3" xfId="799"/>
    <cellStyle name="Porcentagem 6 2 2 4" xfId="800"/>
    <cellStyle name="Porcentagem 6 2 3" xfId="801"/>
    <cellStyle name="Porcentagem 6 3" xfId="144"/>
    <cellStyle name="Porcentagem 6 3 2" xfId="802"/>
    <cellStyle name="Porcentagem 6 3 2 2" xfId="803"/>
    <cellStyle name="Porcentagem 6 3 2 2 2" xfId="804"/>
    <cellStyle name="Porcentagem 6 3 2 2 2 2" xfId="805"/>
    <cellStyle name="Porcentagem 6 3 2 2 2 2 2" xfId="2060"/>
    <cellStyle name="Porcentagem 6 3 2 2 2 2 2 2" xfId="7922"/>
    <cellStyle name="Porcentagem 6 3 2 2 2 2 2 3" xfId="11214"/>
    <cellStyle name="Porcentagem 6 3 2 2 2 2 3" xfId="3542"/>
    <cellStyle name="Porcentagem 6 3 2 2 2 2 3 2" xfId="7923"/>
    <cellStyle name="Porcentagem 6 3 2 2 2 2 3 3" xfId="12696"/>
    <cellStyle name="Porcentagem 6 3 2 2 2 2 4" xfId="1500"/>
    <cellStyle name="Porcentagem 6 3 2 2 2 2 4 2" xfId="7924"/>
    <cellStyle name="Porcentagem 6 3 2 2 2 2 4 3" xfId="10654"/>
    <cellStyle name="Porcentagem 6 3 2 2 2 2 5" xfId="7921"/>
    <cellStyle name="Porcentagem 6 3 2 2 2 2 6" xfId="9960"/>
    <cellStyle name="Porcentagem 6 3 2 2 2 3" xfId="2059"/>
    <cellStyle name="Porcentagem 6 3 2 2 2 3 2" xfId="7925"/>
    <cellStyle name="Porcentagem 6 3 2 2 2 3 3" xfId="11213"/>
    <cellStyle name="Porcentagem 6 3 2 2 2 4" xfId="3541"/>
    <cellStyle name="Porcentagem 6 3 2 2 2 4 2" xfId="7926"/>
    <cellStyle name="Porcentagem 6 3 2 2 2 4 3" xfId="12695"/>
    <cellStyle name="Porcentagem 6 3 2 2 2 5" xfId="1499"/>
    <cellStyle name="Porcentagem 6 3 2 2 2 5 2" xfId="7927"/>
    <cellStyle name="Porcentagem 6 3 2 2 2 5 3" xfId="10653"/>
    <cellStyle name="Porcentagem 6 3 2 2 2 6" xfId="7920"/>
    <cellStyle name="Porcentagem 6 3 2 2 2 7" xfId="9959"/>
    <cellStyle name="Porcentagem 6 3 2 2 3" xfId="806"/>
    <cellStyle name="Porcentagem 6 3 2 2 3 2" xfId="2061"/>
    <cellStyle name="Porcentagem 6 3 2 2 3 2 2" xfId="7929"/>
    <cellStyle name="Porcentagem 6 3 2 2 3 2 3" xfId="11215"/>
    <cellStyle name="Porcentagem 6 3 2 2 3 3" xfId="3543"/>
    <cellStyle name="Porcentagem 6 3 2 2 3 3 2" xfId="7930"/>
    <cellStyle name="Porcentagem 6 3 2 2 3 3 3" xfId="12697"/>
    <cellStyle name="Porcentagem 6 3 2 2 3 4" xfId="1501"/>
    <cellStyle name="Porcentagem 6 3 2 2 3 4 2" xfId="7931"/>
    <cellStyle name="Porcentagem 6 3 2 2 3 4 3" xfId="10655"/>
    <cellStyle name="Porcentagem 6 3 2 2 3 5" xfId="7928"/>
    <cellStyle name="Porcentagem 6 3 2 2 3 6" xfId="9961"/>
    <cellStyle name="Porcentagem 6 3 2 2 4" xfId="2058"/>
    <cellStyle name="Porcentagem 6 3 2 2 4 2" xfId="7932"/>
    <cellStyle name="Porcentagem 6 3 2 2 4 3" xfId="11212"/>
    <cellStyle name="Porcentagem 6 3 2 2 5" xfId="3540"/>
    <cellStyle name="Porcentagem 6 3 2 2 5 2" xfId="7933"/>
    <cellStyle name="Porcentagem 6 3 2 2 5 3" xfId="12694"/>
    <cellStyle name="Porcentagem 6 3 2 2 6" xfId="1498"/>
    <cellStyle name="Porcentagem 6 3 2 2 6 2" xfId="7934"/>
    <cellStyle name="Porcentagem 6 3 2 2 6 3" xfId="10652"/>
    <cellStyle name="Porcentagem 6 3 2 2 7" xfId="7919"/>
    <cellStyle name="Porcentagem 6 3 2 2 8" xfId="9958"/>
    <cellStyle name="Porcentagem 6 3 2 3" xfId="807"/>
    <cellStyle name="Porcentagem 6 3 2 3 2" xfId="808"/>
    <cellStyle name="Porcentagem 6 3 2 3 2 2" xfId="809"/>
    <cellStyle name="Porcentagem 6 3 2 3 2 2 2" xfId="2064"/>
    <cellStyle name="Porcentagem 6 3 2 3 2 2 2 2" xfId="7938"/>
    <cellStyle name="Porcentagem 6 3 2 3 2 2 2 3" xfId="11218"/>
    <cellStyle name="Porcentagem 6 3 2 3 2 2 3" xfId="3546"/>
    <cellStyle name="Porcentagem 6 3 2 3 2 2 3 2" xfId="7939"/>
    <cellStyle name="Porcentagem 6 3 2 3 2 2 3 3" xfId="12700"/>
    <cellStyle name="Porcentagem 6 3 2 3 2 2 4" xfId="1504"/>
    <cellStyle name="Porcentagem 6 3 2 3 2 2 4 2" xfId="7940"/>
    <cellStyle name="Porcentagem 6 3 2 3 2 2 4 3" xfId="10658"/>
    <cellStyle name="Porcentagem 6 3 2 3 2 2 5" xfId="7937"/>
    <cellStyle name="Porcentagem 6 3 2 3 2 2 6" xfId="9964"/>
    <cellStyle name="Porcentagem 6 3 2 3 2 3" xfId="2063"/>
    <cellStyle name="Porcentagem 6 3 2 3 2 3 2" xfId="7941"/>
    <cellStyle name="Porcentagem 6 3 2 3 2 3 3" xfId="11217"/>
    <cellStyle name="Porcentagem 6 3 2 3 2 4" xfId="3545"/>
    <cellStyle name="Porcentagem 6 3 2 3 2 4 2" xfId="7942"/>
    <cellStyle name="Porcentagem 6 3 2 3 2 4 3" xfId="12699"/>
    <cellStyle name="Porcentagem 6 3 2 3 2 5" xfId="1503"/>
    <cellStyle name="Porcentagem 6 3 2 3 2 5 2" xfId="7943"/>
    <cellStyle name="Porcentagem 6 3 2 3 2 5 3" xfId="10657"/>
    <cellStyle name="Porcentagem 6 3 2 3 2 6" xfId="7936"/>
    <cellStyle name="Porcentagem 6 3 2 3 2 7" xfId="9963"/>
    <cellStyle name="Porcentagem 6 3 2 3 3" xfId="810"/>
    <cellStyle name="Porcentagem 6 3 2 3 3 2" xfId="2065"/>
    <cellStyle name="Porcentagem 6 3 2 3 3 2 2" xfId="7945"/>
    <cellStyle name="Porcentagem 6 3 2 3 3 2 3" xfId="11219"/>
    <cellStyle name="Porcentagem 6 3 2 3 3 3" xfId="3547"/>
    <cellStyle name="Porcentagem 6 3 2 3 3 3 2" xfId="7946"/>
    <cellStyle name="Porcentagem 6 3 2 3 3 3 3" xfId="12701"/>
    <cellStyle name="Porcentagem 6 3 2 3 3 4" xfId="1505"/>
    <cellStyle name="Porcentagem 6 3 2 3 3 4 2" xfId="7947"/>
    <cellStyle name="Porcentagem 6 3 2 3 3 4 3" xfId="10659"/>
    <cellStyle name="Porcentagem 6 3 2 3 3 5" xfId="7944"/>
    <cellStyle name="Porcentagem 6 3 2 3 3 6" xfId="9965"/>
    <cellStyle name="Porcentagem 6 3 2 3 4" xfId="2062"/>
    <cellStyle name="Porcentagem 6 3 2 3 4 2" xfId="7948"/>
    <cellStyle name="Porcentagem 6 3 2 3 4 3" xfId="11216"/>
    <cellStyle name="Porcentagem 6 3 2 3 5" xfId="3544"/>
    <cellStyle name="Porcentagem 6 3 2 3 5 2" xfId="7949"/>
    <cellStyle name="Porcentagem 6 3 2 3 5 3" xfId="12698"/>
    <cellStyle name="Porcentagem 6 3 2 3 6" xfId="1502"/>
    <cellStyle name="Porcentagem 6 3 2 3 6 2" xfId="7950"/>
    <cellStyle name="Porcentagem 6 3 2 3 6 3" xfId="10656"/>
    <cellStyle name="Porcentagem 6 3 2 3 7" xfId="7935"/>
    <cellStyle name="Porcentagem 6 3 2 3 8" xfId="9962"/>
    <cellStyle name="Porcentagem 6 3 3" xfId="811"/>
    <cellStyle name="Porcentagem 6 4" xfId="145"/>
    <cellStyle name="Porcentagem 6 5" xfId="812"/>
    <cellStyle name="Porcentagem 6 5 2" xfId="813"/>
    <cellStyle name="Porcentagem 6 6" xfId="814"/>
    <cellStyle name="Porcentagem 7" xfId="146"/>
    <cellStyle name="Porcentagem 7 2" xfId="815"/>
    <cellStyle name="Porcentagem 7 3" xfId="816"/>
    <cellStyle name="Porcentagem 8" xfId="147"/>
    <cellStyle name="Porcentagem 8 2" xfId="148"/>
    <cellStyle name="Porcentagem 8 2 10" xfId="1691"/>
    <cellStyle name="Porcentagem 8 2 10 2" xfId="3668"/>
    <cellStyle name="Porcentagem 8 2 10 2 2" xfId="7952"/>
    <cellStyle name="Porcentagem 8 2 10 2 3" xfId="12822"/>
    <cellStyle name="Porcentagem 8 2 10 3" xfId="7951"/>
    <cellStyle name="Porcentagem 8 2 10 4" xfId="10845"/>
    <cellStyle name="Porcentagem 8 2 11" xfId="3212"/>
    <cellStyle name="Porcentagem 8 2 11 2" xfId="7953"/>
    <cellStyle name="Porcentagem 8 2 11 3" xfId="12366"/>
    <cellStyle name="Porcentagem 8 2 12" xfId="1506"/>
    <cellStyle name="Porcentagem 8 2 12 2" xfId="7954"/>
    <cellStyle name="Porcentagem 8 2 12 3" xfId="10660"/>
    <cellStyle name="Porcentagem 8 2 2" xfId="213"/>
    <cellStyle name="Porcentagem 8 2 2 10" xfId="3217"/>
    <cellStyle name="Porcentagem 8 2 2 10 2" xfId="7956"/>
    <cellStyle name="Porcentagem 8 2 2 10 3" xfId="12371"/>
    <cellStyle name="Porcentagem 8 2 2 11" xfId="1507"/>
    <cellStyle name="Porcentagem 8 2 2 11 2" xfId="7957"/>
    <cellStyle name="Porcentagem 8 2 2 11 3" xfId="10661"/>
    <cellStyle name="Porcentagem 8 2 2 12" xfId="7955"/>
    <cellStyle name="Porcentagem 8 2 2 13" xfId="9371"/>
    <cellStyle name="Porcentagem 8 2 2 2" xfId="817"/>
    <cellStyle name="Porcentagem 8 2 2 2 2" xfId="818"/>
    <cellStyle name="Porcentagem 8 2 2 2 2 2" xfId="819"/>
    <cellStyle name="Porcentagem 8 2 2 2 2 2 2" xfId="2069"/>
    <cellStyle name="Porcentagem 8 2 2 2 2 2 2 2" xfId="7961"/>
    <cellStyle name="Porcentagem 8 2 2 2 2 2 2 3" xfId="11223"/>
    <cellStyle name="Porcentagem 8 2 2 2 2 2 3" xfId="3550"/>
    <cellStyle name="Porcentagem 8 2 2 2 2 2 3 2" xfId="7962"/>
    <cellStyle name="Porcentagem 8 2 2 2 2 2 3 3" xfId="12704"/>
    <cellStyle name="Porcentagem 8 2 2 2 2 2 4" xfId="1510"/>
    <cellStyle name="Porcentagem 8 2 2 2 2 2 4 2" xfId="7963"/>
    <cellStyle name="Porcentagem 8 2 2 2 2 2 4 3" xfId="10664"/>
    <cellStyle name="Porcentagem 8 2 2 2 2 2 5" xfId="7960"/>
    <cellStyle name="Porcentagem 8 2 2 2 2 2 6" xfId="9974"/>
    <cellStyle name="Porcentagem 8 2 2 2 2 3" xfId="2068"/>
    <cellStyle name="Porcentagem 8 2 2 2 2 3 2" xfId="7964"/>
    <cellStyle name="Porcentagem 8 2 2 2 2 3 3" xfId="11222"/>
    <cellStyle name="Porcentagem 8 2 2 2 2 4" xfId="3549"/>
    <cellStyle name="Porcentagem 8 2 2 2 2 4 2" xfId="7965"/>
    <cellStyle name="Porcentagem 8 2 2 2 2 4 3" xfId="12703"/>
    <cellStyle name="Porcentagem 8 2 2 2 2 5" xfId="1509"/>
    <cellStyle name="Porcentagem 8 2 2 2 2 5 2" xfId="7966"/>
    <cellStyle name="Porcentagem 8 2 2 2 2 5 3" xfId="10663"/>
    <cellStyle name="Porcentagem 8 2 2 2 2 6" xfId="7959"/>
    <cellStyle name="Porcentagem 8 2 2 2 2 7" xfId="9973"/>
    <cellStyle name="Porcentagem 8 2 2 2 3" xfId="820"/>
    <cellStyle name="Porcentagem 8 2 2 2 3 2" xfId="2070"/>
    <cellStyle name="Porcentagem 8 2 2 2 3 2 2" xfId="7968"/>
    <cellStyle name="Porcentagem 8 2 2 2 3 2 3" xfId="11224"/>
    <cellStyle name="Porcentagem 8 2 2 2 3 3" xfId="3551"/>
    <cellStyle name="Porcentagem 8 2 2 2 3 3 2" xfId="7969"/>
    <cellStyle name="Porcentagem 8 2 2 2 3 3 3" xfId="12705"/>
    <cellStyle name="Porcentagem 8 2 2 2 3 4" xfId="1511"/>
    <cellStyle name="Porcentagem 8 2 2 2 3 4 2" xfId="7970"/>
    <cellStyle name="Porcentagem 8 2 2 2 3 4 3" xfId="10665"/>
    <cellStyle name="Porcentagem 8 2 2 2 3 5" xfId="7967"/>
    <cellStyle name="Porcentagem 8 2 2 2 3 6" xfId="9975"/>
    <cellStyle name="Porcentagem 8 2 2 2 4" xfId="821"/>
    <cellStyle name="Porcentagem 8 2 2 2 5" xfId="2067"/>
    <cellStyle name="Porcentagem 8 2 2 2 5 2" xfId="7971"/>
    <cellStyle name="Porcentagem 8 2 2 2 5 3" xfId="11221"/>
    <cellStyle name="Porcentagem 8 2 2 2 6" xfId="3548"/>
    <cellStyle name="Porcentagem 8 2 2 2 6 2" xfId="7972"/>
    <cellStyle name="Porcentagem 8 2 2 2 6 3" xfId="12702"/>
    <cellStyle name="Porcentagem 8 2 2 2 7" xfId="1508"/>
    <cellStyle name="Porcentagem 8 2 2 2 7 2" xfId="7973"/>
    <cellStyle name="Porcentagem 8 2 2 2 7 3" xfId="10662"/>
    <cellStyle name="Porcentagem 8 2 2 2 8" xfId="7958"/>
    <cellStyle name="Porcentagem 8 2 2 2 9" xfId="9972"/>
    <cellStyle name="Porcentagem 8 2 2 3" xfId="822"/>
    <cellStyle name="Porcentagem 8 2 2 3 2" xfId="823"/>
    <cellStyle name="Porcentagem 8 2 2 3 2 2" xfId="824"/>
    <cellStyle name="Porcentagem 8 2 2 3 2 2 2" xfId="2073"/>
    <cellStyle name="Porcentagem 8 2 2 3 2 2 2 2" xfId="7977"/>
    <cellStyle name="Porcentagem 8 2 2 3 2 2 2 3" xfId="11227"/>
    <cellStyle name="Porcentagem 8 2 2 3 2 2 3" xfId="3554"/>
    <cellStyle name="Porcentagem 8 2 2 3 2 2 3 2" xfId="7978"/>
    <cellStyle name="Porcentagem 8 2 2 3 2 2 3 3" xfId="12708"/>
    <cellStyle name="Porcentagem 8 2 2 3 2 2 4" xfId="1514"/>
    <cellStyle name="Porcentagem 8 2 2 3 2 2 4 2" xfId="7979"/>
    <cellStyle name="Porcentagem 8 2 2 3 2 2 4 3" xfId="10668"/>
    <cellStyle name="Porcentagem 8 2 2 3 2 2 5" xfId="7976"/>
    <cellStyle name="Porcentagem 8 2 2 3 2 2 6" xfId="9979"/>
    <cellStyle name="Porcentagem 8 2 2 3 2 3" xfId="2072"/>
    <cellStyle name="Porcentagem 8 2 2 3 2 3 2" xfId="7980"/>
    <cellStyle name="Porcentagem 8 2 2 3 2 3 3" xfId="11226"/>
    <cellStyle name="Porcentagem 8 2 2 3 2 4" xfId="3553"/>
    <cellStyle name="Porcentagem 8 2 2 3 2 4 2" xfId="7981"/>
    <cellStyle name="Porcentagem 8 2 2 3 2 4 3" xfId="12707"/>
    <cellStyle name="Porcentagem 8 2 2 3 2 5" xfId="1513"/>
    <cellStyle name="Porcentagem 8 2 2 3 2 5 2" xfId="7982"/>
    <cellStyle name="Porcentagem 8 2 2 3 2 5 3" xfId="10667"/>
    <cellStyle name="Porcentagem 8 2 2 3 2 6" xfId="7975"/>
    <cellStyle name="Porcentagem 8 2 2 3 2 7" xfId="9978"/>
    <cellStyle name="Porcentagem 8 2 2 3 3" xfId="825"/>
    <cellStyle name="Porcentagem 8 2 2 3 3 2" xfId="2074"/>
    <cellStyle name="Porcentagem 8 2 2 3 3 2 2" xfId="7984"/>
    <cellStyle name="Porcentagem 8 2 2 3 3 2 3" xfId="11228"/>
    <cellStyle name="Porcentagem 8 2 2 3 3 3" xfId="3555"/>
    <cellStyle name="Porcentagem 8 2 2 3 3 3 2" xfId="7985"/>
    <cellStyle name="Porcentagem 8 2 2 3 3 3 3" xfId="12709"/>
    <cellStyle name="Porcentagem 8 2 2 3 3 4" xfId="1515"/>
    <cellStyle name="Porcentagem 8 2 2 3 3 4 2" xfId="7986"/>
    <cellStyle name="Porcentagem 8 2 2 3 3 4 3" xfId="10669"/>
    <cellStyle name="Porcentagem 8 2 2 3 3 5" xfId="7983"/>
    <cellStyle name="Porcentagem 8 2 2 3 3 6" xfId="9980"/>
    <cellStyle name="Porcentagem 8 2 2 3 4" xfId="2071"/>
    <cellStyle name="Porcentagem 8 2 2 3 4 2" xfId="7987"/>
    <cellStyle name="Porcentagem 8 2 2 3 4 3" xfId="11225"/>
    <cellStyle name="Porcentagem 8 2 2 3 5" xfId="3552"/>
    <cellStyle name="Porcentagem 8 2 2 3 5 2" xfId="7988"/>
    <cellStyle name="Porcentagem 8 2 2 3 5 3" xfId="12706"/>
    <cellStyle name="Porcentagem 8 2 2 3 6" xfId="1512"/>
    <cellStyle name="Porcentagem 8 2 2 3 6 2" xfId="7989"/>
    <cellStyle name="Porcentagem 8 2 2 3 6 3" xfId="10666"/>
    <cellStyle name="Porcentagem 8 2 2 3 7" xfId="7974"/>
    <cellStyle name="Porcentagem 8 2 2 3 8" xfId="9977"/>
    <cellStyle name="Porcentagem 8 2 2 4" xfId="826"/>
    <cellStyle name="Porcentagem 8 2 2 4 2" xfId="827"/>
    <cellStyle name="Porcentagem 8 2 2 4 2 2" xfId="2076"/>
    <cellStyle name="Porcentagem 8 2 2 4 2 2 2" xfId="7992"/>
    <cellStyle name="Porcentagem 8 2 2 4 2 2 3" xfId="11230"/>
    <cellStyle name="Porcentagem 8 2 2 4 2 3" xfId="3557"/>
    <cellStyle name="Porcentagem 8 2 2 4 2 3 2" xfId="7993"/>
    <cellStyle name="Porcentagem 8 2 2 4 2 3 3" xfId="12711"/>
    <cellStyle name="Porcentagem 8 2 2 4 2 4" xfId="1517"/>
    <cellStyle name="Porcentagem 8 2 2 4 2 4 2" xfId="7994"/>
    <cellStyle name="Porcentagem 8 2 2 4 2 4 3" xfId="10671"/>
    <cellStyle name="Porcentagem 8 2 2 4 2 5" xfId="7991"/>
    <cellStyle name="Porcentagem 8 2 2 4 2 6" xfId="9982"/>
    <cellStyle name="Porcentagem 8 2 2 4 3" xfId="2075"/>
    <cellStyle name="Porcentagem 8 2 2 4 3 2" xfId="7995"/>
    <cellStyle name="Porcentagem 8 2 2 4 3 3" xfId="11229"/>
    <cellStyle name="Porcentagem 8 2 2 4 4" xfId="3556"/>
    <cellStyle name="Porcentagem 8 2 2 4 4 2" xfId="7996"/>
    <cellStyle name="Porcentagem 8 2 2 4 4 3" xfId="12710"/>
    <cellStyle name="Porcentagem 8 2 2 4 5" xfId="1516"/>
    <cellStyle name="Porcentagem 8 2 2 4 5 2" xfId="7997"/>
    <cellStyle name="Porcentagem 8 2 2 4 5 3" xfId="10670"/>
    <cellStyle name="Porcentagem 8 2 2 4 6" xfId="7990"/>
    <cellStyle name="Porcentagem 8 2 2 4 7" xfId="9981"/>
    <cellStyle name="Porcentagem 8 2 2 5" xfId="828"/>
    <cellStyle name="Porcentagem 8 2 2 6" xfId="829"/>
    <cellStyle name="Porcentagem 8 2 2 6 2" xfId="2077"/>
    <cellStyle name="Porcentagem 8 2 2 6 2 2" xfId="7999"/>
    <cellStyle name="Porcentagem 8 2 2 6 2 3" xfId="11231"/>
    <cellStyle name="Porcentagem 8 2 2 6 3" xfId="3558"/>
    <cellStyle name="Porcentagem 8 2 2 6 3 2" xfId="8000"/>
    <cellStyle name="Porcentagem 8 2 2 6 3 3" xfId="12712"/>
    <cellStyle name="Porcentagem 8 2 2 6 4" xfId="1518"/>
    <cellStyle name="Porcentagem 8 2 2 6 4 2" xfId="8001"/>
    <cellStyle name="Porcentagem 8 2 2 6 4 3" xfId="10672"/>
    <cellStyle name="Porcentagem 8 2 2 6 5" xfId="7998"/>
    <cellStyle name="Porcentagem 8 2 2 6 6" xfId="9984"/>
    <cellStyle name="Porcentagem 8 2 2 7" xfId="830"/>
    <cellStyle name="Porcentagem 8 2 2 8" xfId="1169"/>
    <cellStyle name="Porcentagem 8 2 2 8 2" xfId="3895"/>
    <cellStyle name="Porcentagem 8 2 2 8 2 2" xfId="8003"/>
    <cellStyle name="Porcentagem 8 2 2 8 2 3" xfId="13049"/>
    <cellStyle name="Porcentagem 8 2 2 8 3" xfId="2201"/>
    <cellStyle name="Porcentagem 8 2 2 8 3 2" xfId="8004"/>
    <cellStyle name="Porcentagem 8 2 2 8 3 3" xfId="11355"/>
    <cellStyle name="Porcentagem 8 2 2 8 4" xfId="8002"/>
    <cellStyle name="Porcentagem 8 2 2 8 5" xfId="10323"/>
    <cellStyle name="Porcentagem 8 2 2 9" xfId="2066"/>
    <cellStyle name="Porcentagem 8 2 2 9 2" xfId="8005"/>
    <cellStyle name="Porcentagem 8 2 2 9 3" xfId="11220"/>
    <cellStyle name="Porcentagem 8 2 3" xfId="831"/>
    <cellStyle name="Porcentagem 8 2 3 2" xfId="832"/>
    <cellStyle name="Porcentagem 8 2 3 2 2" xfId="833"/>
    <cellStyle name="Porcentagem 8 2 3 2 2 2" xfId="2080"/>
    <cellStyle name="Porcentagem 8 2 3 2 2 2 2" xfId="8009"/>
    <cellStyle name="Porcentagem 8 2 3 2 2 2 3" xfId="11234"/>
    <cellStyle name="Porcentagem 8 2 3 2 2 3" xfId="3560"/>
    <cellStyle name="Porcentagem 8 2 3 2 2 3 2" xfId="8010"/>
    <cellStyle name="Porcentagem 8 2 3 2 2 3 3" xfId="12714"/>
    <cellStyle name="Porcentagem 8 2 3 2 2 4" xfId="1521"/>
    <cellStyle name="Porcentagem 8 2 3 2 2 4 2" xfId="8011"/>
    <cellStyle name="Porcentagem 8 2 3 2 2 4 3" xfId="10675"/>
    <cellStyle name="Porcentagem 8 2 3 2 2 5" xfId="8008"/>
    <cellStyle name="Porcentagem 8 2 3 2 2 6" xfId="9988"/>
    <cellStyle name="Porcentagem 8 2 3 2 3" xfId="2079"/>
    <cellStyle name="Porcentagem 8 2 3 2 3 2" xfId="8012"/>
    <cellStyle name="Porcentagem 8 2 3 2 3 3" xfId="11233"/>
    <cellStyle name="Porcentagem 8 2 3 2 4" xfId="3559"/>
    <cellStyle name="Porcentagem 8 2 3 2 4 2" xfId="8013"/>
    <cellStyle name="Porcentagem 8 2 3 2 4 3" xfId="12713"/>
    <cellStyle name="Porcentagem 8 2 3 2 5" xfId="1520"/>
    <cellStyle name="Porcentagem 8 2 3 2 5 2" xfId="8014"/>
    <cellStyle name="Porcentagem 8 2 3 2 5 3" xfId="10674"/>
    <cellStyle name="Porcentagem 8 2 3 2 6" xfId="8007"/>
    <cellStyle name="Porcentagem 8 2 3 2 7" xfId="9987"/>
    <cellStyle name="Porcentagem 8 2 3 3" xfId="834"/>
    <cellStyle name="Porcentagem 8 2 3 3 2" xfId="2081"/>
    <cellStyle name="Porcentagem 8 2 3 3 2 2" xfId="8016"/>
    <cellStyle name="Porcentagem 8 2 3 3 2 3" xfId="11235"/>
    <cellStyle name="Porcentagem 8 2 3 3 3" xfId="3561"/>
    <cellStyle name="Porcentagem 8 2 3 3 3 2" xfId="8017"/>
    <cellStyle name="Porcentagem 8 2 3 3 3 3" xfId="12715"/>
    <cellStyle name="Porcentagem 8 2 3 3 4" xfId="1522"/>
    <cellStyle name="Porcentagem 8 2 3 3 4 2" xfId="8018"/>
    <cellStyle name="Porcentagem 8 2 3 3 4 3" xfId="10676"/>
    <cellStyle name="Porcentagem 8 2 3 3 5" xfId="8015"/>
    <cellStyle name="Porcentagem 8 2 3 3 6" xfId="9989"/>
    <cellStyle name="Porcentagem 8 2 3 4" xfId="1170"/>
    <cellStyle name="Porcentagem 8 2 3 4 2" xfId="3910"/>
    <cellStyle name="Porcentagem 8 2 3 4 2 2" xfId="8020"/>
    <cellStyle name="Porcentagem 8 2 3 4 2 3" xfId="13064"/>
    <cellStyle name="Porcentagem 8 2 3 4 3" xfId="2216"/>
    <cellStyle name="Porcentagem 8 2 3 4 3 2" xfId="8021"/>
    <cellStyle name="Porcentagem 8 2 3 4 3 3" xfId="11370"/>
    <cellStyle name="Porcentagem 8 2 3 4 4" xfId="8019"/>
    <cellStyle name="Porcentagem 8 2 3 4 5" xfId="10324"/>
    <cellStyle name="Porcentagem 8 2 3 5" xfId="2078"/>
    <cellStyle name="Porcentagem 8 2 3 5 2" xfId="8022"/>
    <cellStyle name="Porcentagem 8 2 3 5 3" xfId="11232"/>
    <cellStyle name="Porcentagem 8 2 3 6" xfId="3225"/>
    <cellStyle name="Porcentagem 8 2 3 6 2" xfId="8023"/>
    <cellStyle name="Porcentagem 8 2 3 6 3" xfId="12379"/>
    <cellStyle name="Porcentagem 8 2 3 7" xfId="1519"/>
    <cellStyle name="Porcentagem 8 2 3 7 2" xfId="8024"/>
    <cellStyle name="Porcentagem 8 2 3 7 3" xfId="10673"/>
    <cellStyle name="Porcentagem 8 2 3 8" xfId="8006"/>
    <cellStyle name="Porcentagem 8 2 3 9" xfId="9986"/>
    <cellStyle name="Porcentagem 8 2 4" xfId="835"/>
    <cellStyle name="Porcentagem 8 2 5" xfId="836"/>
    <cellStyle name="Porcentagem 8 2 6" xfId="837"/>
    <cellStyle name="Porcentagem 8 2 7" xfId="1129"/>
    <cellStyle name="Porcentagem 8 2 8" xfId="1171"/>
    <cellStyle name="Porcentagem 8 2 8 2" xfId="3875"/>
    <cellStyle name="Porcentagem 8 2 8 2 2" xfId="8026"/>
    <cellStyle name="Porcentagem 8 2 8 2 3" xfId="13029"/>
    <cellStyle name="Porcentagem 8 2 8 3" xfId="2181"/>
    <cellStyle name="Porcentagem 8 2 8 3 2" xfId="8027"/>
    <cellStyle name="Porcentagem 8 2 8 3 3" xfId="11335"/>
    <cellStyle name="Porcentagem 8 2 8 4" xfId="8025"/>
    <cellStyle name="Porcentagem 8 2 8 5" xfId="10325"/>
    <cellStyle name="Porcentagem 8 2 9" xfId="1172"/>
    <cellStyle name="Porcentagem 8 2 9 2" xfId="3889"/>
    <cellStyle name="Porcentagem 8 2 9 2 2" xfId="8029"/>
    <cellStyle name="Porcentagem 8 2 9 2 3" xfId="13043"/>
    <cellStyle name="Porcentagem 8 2 9 3" xfId="2195"/>
    <cellStyle name="Porcentagem 8 2 9 3 2" xfId="8030"/>
    <cellStyle name="Porcentagem 8 2 9 3 3" xfId="11349"/>
    <cellStyle name="Porcentagem 8 2 9 4" xfId="8028"/>
    <cellStyle name="Porcentagem 8 2 9 5" xfId="10326"/>
    <cellStyle name="Porcentagem 8 3" xfId="838"/>
    <cellStyle name="Porcentagem 8 3 2" xfId="839"/>
    <cellStyle name="Porcentagem 8 3 3" xfId="840"/>
    <cellStyle name="Porcentagem 8 3 4" xfId="841"/>
    <cellStyle name="Porcentagem 8 4" xfId="842"/>
    <cellStyle name="Porcentagem 8 5" xfId="843"/>
    <cellStyle name="Porcentagem 8 6" xfId="844"/>
    <cellStyle name="Porcentagem 9" xfId="149"/>
    <cellStyle name="Porcentagem 9 2" xfId="845"/>
    <cellStyle name="Porcentagem 9 2 2" xfId="846"/>
    <cellStyle name="Porcentagem 9 2 2 2" xfId="8032"/>
    <cellStyle name="Porcentagem 9 2 3" xfId="847"/>
    <cellStyle name="Porcentagem 9 2 4" xfId="848"/>
    <cellStyle name="Porcentagem 9 2 5" xfId="8031"/>
    <cellStyle name="Porcentagem 9 3" xfId="849"/>
    <cellStyle name="Porcentagem 9 3 2" xfId="850"/>
    <cellStyle name="Porcentagem 9 3 3" xfId="851"/>
    <cellStyle name="Porcentagem 9 3 3 2" xfId="852"/>
    <cellStyle name="Porcentagem 9 3 3 2 2" xfId="2086"/>
    <cellStyle name="Porcentagem 9 3 3 2 2 2" xfId="8035"/>
    <cellStyle name="Porcentagem 9 3 3 2 2 3" xfId="11240"/>
    <cellStyle name="Porcentagem 9 3 3 2 3" xfId="3563"/>
    <cellStyle name="Porcentagem 9 3 3 2 3 2" xfId="8036"/>
    <cellStyle name="Porcentagem 9 3 3 2 3 3" xfId="12717"/>
    <cellStyle name="Porcentagem 9 3 3 2 4" xfId="1524"/>
    <cellStyle name="Porcentagem 9 3 3 2 4 2" xfId="8037"/>
    <cellStyle name="Porcentagem 9 3 3 2 4 3" xfId="10678"/>
    <cellStyle name="Porcentagem 9 3 3 2 5" xfId="8034"/>
    <cellStyle name="Porcentagem 9 3 3 2 6" xfId="10007"/>
    <cellStyle name="Porcentagem 9 3 3 3" xfId="2085"/>
    <cellStyle name="Porcentagem 9 3 3 3 2" xfId="8038"/>
    <cellStyle name="Porcentagem 9 3 3 3 3" xfId="11239"/>
    <cellStyle name="Porcentagem 9 3 3 4" xfId="3562"/>
    <cellStyle name="Porcentagem 9 3 3 4 2" xfId="8039"/>
    <cellStyle name="Porcentagem 9 3 3 4 3" xfId="12716"/>
    <cellStyle name="Porcentagem 9 3 3 5" xfId="1523"/>
    <cellStyle name="Porcentagem 9 3 3 5 2" xfId="8040"/>
    <cellStyle name="Porcentagem 9 3 3 5 3" xfId="10677"/>
    <cellStyle name="Porcentagem 9 3 3 6" xfId="8033"/>
    <cellStyle name="Porcentagem 9 3 3 7" xfId="10006"/>
    <cellStyle name="Porcentagem 9 3 4" xfId="853"/>
    <cellStyle name="Porcentagem 9 3 4 2" xfId="2087"/>
    <cellStyle name="Porcentagem 9 3 4 2 2" xfId="8042"/>
    <cellStyle name="Porcentagem 9 3 4 2 3" xfId="11241"/>
    <cellStyle name="Porcentagem 9 3 4 3" xfId="3564"/>
    <cellStyle name="Porcentagem 9 3 4 3 2" xfId="8043"/>
    <cellStyle name="Porcentagem 9 3 4 3 3" xfId="12718"/>
    <cellStyle name="Porcentagem 9 3 4 4" xfId="1525"/>
    <cellStyle name="Porcentagem 9 3 4 4 2" xfId="8044"/>
    <cellStyle name="Porcentagem 9 3 4 4 3" xfId="10679"/>
    <cellStyle name="Porcentagem 9 3 4 5" xfId="8041"/>
    <cellStyle name="Porcentagem 9 3 4 6" xfId="10008"/>
    <cellStyle name="Porcentagem 9 3 5" xfId="854"/>
    <cellStyle name="Porcentagem 9 3 6" xfId="1130"/>
    <cellStyle name="Porcentagem 9 3 6 2" xfId="2088"/>
    <cellStyle name="Porcentagem 9 3 6 2 2" xfId="8046"/>
    <cellStyle name="Porcentagem 9 3 6 2 3" xfId="11242"/>
    <cellStyle name="Porcentagem 9 3 6 3" xfId="3565"/>
    <cellStyle name="Porcentagem 9 3 6 3 2" xfId="8047"/>
    <cellStyle name="Porcentagem 9 3 6 3 3" xfId="12719"/>
    <cellStyle name="Porcentagem 9 3 6 4" xfId="1526"/>
    <cellStyle name="Porcentagem 9 3 6 4 2" xfId="8048"/>
    <cellStyle name="Porcentagem 9 3 6 4 3" xfId="10680"/>
    <cellStyle name="Porcentagem 9 3 6 5" xfId="8045"/>
    <cellStyle name="Porcentagem 9 3 6 6" xfId="10284"/>
    <cellStyle name="Porcentagem 9 3 7" xfId="10004"/>
    <cellStyle name="Porcentagem 9 4" xfId="855"/>
    <cellStyle name="Porcentagem 9 5" xfId="856"/>
    <cellStyle name="Porcentagem 9 6" xfId="857"/>
    <cellStyle name="Porcentagem 9 7" xfId="1708"/>
    <cellStyle name="Porcentagem 9 7 2" xfId="8049"/>
    <cellStyle name="Porcentagem 9 7 3" xfId="10862"/>
    <cellStyle name="Porcentagem 9 8" xfId="3227"/>
    <cellStyle name="Porcentagem 9 8 2" xfId="8050"/>
    <cellStyle name="Porcentagem 9 8 3" xfId="12381"/>
    <cellStyle name="Saída 10" xfId="9146"/>
    <cellStyle name="Saída 10 2" xfId="18277"/>
    <cellStyle name="Saída 10 3" xfId="25263"/>
    <cellStyle name="Saída 10 4" xfId="25491"/>
    <cellStyle name="Saída 10 5" xfId="35567"/>
    <cellStyle name="Saída 10 6" xfId="38481"/>
    <cellStyle name="Saída 11" xfId="9147"/>
    <cellStyle name="Saída 11 2" xfId="18278"/>
    <cellStyle name="Saída 11 3" xfId="25264"/>
    <cellStyle name="Saída 11 4" xfId="9942"/>
    <cellStyle name="Saída 11 5" xfId="35568"/>
    <cellStyle name="Saída 11 6" xfId="38482"/>
    <cellStyle name="Saída 2" xfId="150"/>
    <cellStyle name="Saída 2 10" xfId="22701"/>
    <cellStyle name="Saída 2 11" xfId="21310"/>
    <cellStyle name="Saída 2 12" xfId="26549"/>
    <cellStyle name="Saída 2 13" xfId="18352"/>
    <cellStyle name="Saída 2 2" xfId="858"/>
    <cellStyle name="Saída 2 2 10" xfId="2440"/>
    <cellStyle name="Saída 2 2 10 2" xfId="11594"/>
    <cellStyle name="Saída 2 2 10 3" xfId="18597"/>
    <cellStyle name="Saída 2 2 10 4" xfId="23142"/>
    <cellStyle name="Saída 2 2 10 5" xfId="15526"/>
    <cellStyle name="Saída 2 2 10 6" xfId="30111"/>
    <cellStyle name="Saída 2 2 10 7" xfId="34088"/>
    <cellStyle name="Saída 2 2 10 8" xfId="37650"/>
    <cellStyle name="Saída 2 2 11" xfId="3081"/>
    <cellStyle name="Saída 2 2 11 2" xfId="12235"/>
    <cellStyle name="Saída 2 2 11 3" xfId="19238"/>
    <cellStyle name="Saída 2 2 11 4" xfId="19477"/>
    <cellStyle name="Saída 2 2 11 5" xfId="25403"/>
    <cellStyle name="Saída 2 2 11 6" xfId="19644"/>
    <cellStyle name="Saída 2 2 11 7" xfId="31113"/>
    <cellStyle name="Saída 2 2 11 8" xfId="35002"/>
    <cellStyle name="Saída 2 2 12" xfId="3020"/>
    <cellStyle name="Saída 2 2 12 2" xfId="12174"/>
    <cellStyle name="Saída 2 2 12 3" xfId="19177"/>
    <cellStyle name="Saída 2 2 12 4" xfId="18340"/>
    <cellStyle name="Saída 2 2 12 5" xfId="26399"/>
    <cellStyle name="Saída 2 2 12 6" xfId="19543"/>
    <cellStyle name="Saída 2 2 12 7" xfId="29736"/>
    <cellStyle name="Saída 2 2 12 8" xfId="31832"/>
    <cellStyle name="Saída 2 2 13" xfId="4277"/>
    <cellStyle name="Saída 2 2 13 2" xfId="13431"/>
    <cellStyle name="Saída 2 2 13 3" xfId="20429"/>
    <cellStyle name="Saída 2 2 13 4" xfId="27688"/>
    <cellStyle name="Saída 2 2 13 5" xfId="25229"/>
    <cellStyle name="Saída 2 2 13 6" xfId="25598"/>
    <cellStyle name="Saída 2 2 13 7" xfId="31707"/>
    <cellStyle name="Saída 2 2 13 8" xfId="35387"/>
    <cellStyle name="Saída 2 2 14" xfId="4552"/>
    <cellStyle name="Saída 2 2 14 2" xfId="13706"/>
    <cellStyle name="Saída 2 2 14 3" xfId="20704"/>
    <cellStyle name="Saída 2 2 14 4" xfId="24238"/>
    <cellStyle name="Saída 2 2 14 5" xfId="26716"/>
    <cellStyle name="Saída 2 2 14 6" xfId="19737"/>
    <cellStyle name="Saída 2 2 14 7" xfId="32238"/>
    <cellStyle name="Saída 2 2 14 8" xfId="35913"/>
    <cellStyle name="Saída 2 2 15" xfId="10013"/>
    <cellStyle name="Saída 2 2 16" xfId="17461"/>
    <cellStyle name="Saída 2 2 17" xfId="29062"/>
    <cellStyle name="Saída 2 2 18" xfId="22689"/>
    <cellStyle name="Saída 2 2 19" xfId="31352"/>
    <cellStyle name="Saída 2 2 2" xfId="859"/>
    <cellStyle name="Saída 2 2 2 10" xfId="2833"/>
    <cellStyle name="Saída 2 2 2 10 2" xfId="11987"/>
    <cellStyle name="Saída 2 2 2 10 3" xfId="18990"/>
    <cellStyle name="Saída 2 2 2 10 4" xfId="23995"/>
    <cellStyle name="Saída 2 2 2 10 5" xfId="26361"/>
    <cellStyle name="Saída 2 2 2 10 6" xfId="29914"/>
    <cellStyle name="Saída 2 2 2 10 7" xfId="33886"/>
    <cellStyle name="Saída 2 2 2 10 8" xfId="37448"/>
    <cellStyle name="Saída 2 2 2 11" xfId="2864"/>
    <cellStyle name="Saída 2 2 2 11 2" xfId="12018"/>
    <cellStyle name="Saída 2 2 2 11 3" xfId="19021"/>
    <cellStyle name="Saída 2 2 2 11 4" xfId="17749"/>
    <cellStyle name="Saída 2 2 2 11 5" xfId="18024"/>
    <cellStyle name="Saída 2 2 2 11 6" xfId="29886"/>
    <cellStyle name="Saída 2 2 2 11 7" xfId="33871"/>
    <cellStyle name="Saída 2 2 2 11 8" xfId="37433"/>
    <cellStyle name="Saída 2 2 2 12" xfId="10014"/>
    <cellStyle name="Saída 2 2 2 13" xfId="10175"/>
    <cellStyle name="Saída 2 2 2 14" xfId="17871"/>
    <cellStyle name="Saída 2 2 2 15" xfId="24150"/>
    <cellStyle name="Saída 2 2 2 16" xfId="31357"/>
    <cellStyle name="Saída 2 2 2 17" xfId="35116"/>
    <cellStyle name="Saída 2 2 2 18" xfId="38431"/>
    <cellStyle name="Saída 2 2 2 2" xfId="2285"/>
    <cellStyle name="Saída 2 2 2 2 10" xfId="17892"/>
    <cellStyle name="Saída 2 2 2 2 11" xfId="25927"/>
    <cellStyle name="Saída 2 2 2 2 12" xfId="34160"/>
    <cellStyle name="Saída 2 2 2 2 13" xfId="37722"/>
    <cellStyle name="Saída 2 2 2 2 2" xfId="2685"/>
    <cellStyle name="Saída 2 2 2 2 2 2" xfId="11839"/>
    <cellStyle name="Saída 2 2 2 2 2 3" xfId="18842"/>
    <cellStyle name="Saída 2 2 2 2 2 4" xfId="28424"/>
    <cellStyle name="Saída 2 2 2 2 2 5" xfId="24562"/>
    <cellStyle name="Saída 2 2 2 2 2 6" xfId="29416"/>
    <cellStyle name="Saída 2 2 2 2 2 7" xfId="25432"/>
    <cellStyle name="Saída 2 2 2 2 2 8" xfId="33633"/>
    <cellStyle name="Saída 2 2 2 2 3" xfId="3967"/>
    <cellStyle name="Saída 2 2 2 2 3 2" xfId="13121"/>
    <cellStyle name="Saída 2 2 2 2 3 3" xfId="20119"/>
    <cellStyle name="Saída 2 2 2 2 3 4" xfId="17153"/>
    <cellStyle name="Saída 2 2 2 2 3 5" xfId="22446"/>
    <cellStyle name="Saída 2 2 2 2 3 6" xfId="17521"/>
    <cellStyle name="Saída 2 2 2 2 3 7" xfId="22973"/>
    <cellStyle name="Saída 2 2 2 2 3 8" xfId="31803"/>
    <cellStyle name="Saída 2 2 2 2 4" xfId="4405"/>
    <cellStyle name="Saída 2 2 2 2 4 2" xfId="13559"/>
    <cellStyle name="Saída 2 2 2 2 4 3" xfId="20557"/>
    <cellStyle name="Saída 2 2 2 2 4 4" xfId="24234"/>
    <cellStyle name="Saída 2 2 2 2 4 5" xfId="29225"/>
    <cellStyle name="Saída 2 2 2 2 4 6" xfId="17712"/>
    <cellStyle name="Saída 2 2 2 2 4 7" xfId="31744"/>
    <cellStyle name="Saída 2 2 2 2 4 8" xfId="35424"/>
    <cellStyle name="Saída 2 2 2 2 5" xfId="4659"/>
    <cellStyle name="Saída 2 2 2 2 5 2" xfId="13813"/>
    <cellStyle name="Saída 2 2 2 2 5 3" xfId="20811"/>
    <cellStyle name="Saída 2 2 2 2 5 4" xfId="24775"/>
    <cellStyle name="Saída 2 2 2 2 5 5" xfId="29532"/>
    <cellStyle name="Saída 2 2 2 2 5 6" xfId="17486"/>
    <cellStyle name="Saída 2 2 2 2 5 7" xfId="32193"/>
    <cellStyle name="Saída 2 2 2 2 5 8" xfId="35868"/>
    <cellStyle name="Saída 2 2 2 2 6" xfId="4905"/>
    <cellStyle name="Saída 2 2 2 2 6 2" xfId="14059"/>
    <cellStyle name="Saída 2 2 2 2 6 3" xfId="21057"/>
    <cellStyle name="Saída 2 2 2 2 6 4" xfId="24809"/>
    <cellStyle name="Saída 2 2 2 2 6 5" xfId="17369"/>
    <cellStyle name="Saída 2 2 2 2 6 6" xfId="31951"/>
    <cellStyle name="Saída 2 2 2 2 6 7" xfId="35629"/>
    <cellStyle name="Saída 2 2 2 2 6 8" xfId="38540"/>
    <cellStyle name="Saída 2 2 2 2 7" xfId="11439"/>
    <cellStyle name="Saída 2 2 2 2 8" xfId="18442"/>
    <cellStyle name="Saída 2 2 2 2 9" xfId="23141"/>
    <cellStyle name="Saída 2 2 2 3" xfId="1807"/>
    <cellStyle name="Saída 2 2 2 3 10" xfId="22555"/>
    <cellStyle name="Saída 2 2 2 3 11" xfId="29369"/>
    <cellStyle name="Saída 2 2 2 3 12" xfId="34855"/>
    <cellStyle name="Saída 2 2 2 3 13" xfId="38352"/>
    <cellStyle name="Saída 2 2 2 3 2" xfId="2551"/>
    <cellStyle name="Saída 2 2 2 3 2 2" xfId="11705"/>
    <cellStyle name="Saída 2 2 2 3 2 3" xfId="18708"/>
    <cellStyle name="Saída 2 2 2 3 2 4" xfId="9614"/>
    <cellStyle name="Saída 2 2 2 3 2 5" xfId="9207"/>
    <cellStyle name="Saída 2 2 2 3 2 6" xfId="26513"/>
    <cellStyle name="Saída 2 2 2 3 2 7" xfId="31088"/>
    <cellStyle name="Saída 2 2 2 3 2 8" xfId="31318"/>
    <cellStyle name="Saída 2 2 2 3 3" xfId="3725"/>
    <cellStyle name="Saída 2 2 2 3 3 2" xfId="12879"/>
    <cellStyle name="Saída 2 2 2 3 3 3" xfId="19878"/>
    <cellStyle name="Saída 2 2 2 3 3 4" xfId="27967"/>
    <cellStyle name="Saída 2 2 2 3 3 5" xfId="23312"/>
    <cellStyle name="Saída 2 2 2 3 3 6" xfId="25891"/>
    <cellStyle name="Saída 2 2 2 3 3 7" xfId="29174"/>
    <cellStyle name="Saída 2 2 2 3 3 8" xfId="35009"/>
    <cellStyle name="Saída 2 2 2 3 4" xfId="4229"/>
    <cellStyle name="Saída 2 2 2 3 4 2" xfId="13383"/>
    <cellStyle name="Saída 2 2 2 3 4 3" xfId="20381"/>
    <cellStyle name="Saída 2 2 2 3 4 4" xfId="18041"/>
    <cellStyle name="Saída 2 2 2 3 4 5" xfId="25039"/>
    <cellStyle name="Saída 2 2 2 3 4 6" xfId="18263"/>
    <cellStyle name="Saída 2 2 2 3 4 7" xfId="29694"/>
    <cellStyle name="Saída 2 2 2 3 4 8" xfId="29668"/>
    <cellStyle name="Saída 2 2 2 3 5" xfId="3128"/>
    <cellStyle name="Saída 2 2 2 3 5 2" xfId="12282"/>
    <cellStyle name="Saída 2 2 2 3 5 3" xfId="19285"/>
    <cellStyle name="Saída 2 2 2 3 5 4" xfId="28260"/>
    <cellStyle name="Saída 2 2 2 3 5 5" xfId="26429"/>
    <cellStyle name="Saída 2 2 2 3 5 6" xfId="29776"/>
    <cellStyle name="Saída 2 2 2 3 5 7" xfId="33753"/>
    <cellStyle name="Saída 2 2 2 3 5 8" xfId="37315"/>
    <cellStyle name="Saída 2 2 2 3 6" xfId="4341"/>
    <cellStyle name="Saída 2 2 2 3 6 2" xfId="13495"/>
    <cellStyle name="Saída 2 2 2 3 6 3" xfId="20493"/>
    <cellStyle name="Saída 2 2 2 3 6 4" xfId="27662"/>
    <cellStyle name="Saída 2 2 2 3 6 5" xfId="28844"/>
    <cellStyle name="Saída 2 2 2 3 6 6" xfId="9250"/>
    <cellStyle name="Saída 2 2 2 3 6 7" xfId="22670"/>
    <cellStyle name="Saída 2 2 2 3 6 8" xfId="31287"/>
    <cellStyle name="Saída 2 2 2 3 7" xfId="10961"/>
    <cellStyle name="Saída 2 2 2 3 8" xfId="15553"/>
    <cellStyle name="Saída 2 2 2 3 9" xfId="28595"/>
    <cellStyle name="Saída 2 2 2 4" xfId="2326"/>
    <cellStyle name="Saída 2 2 2 4 10" xfId="26137"/>
    <cellStyle name="Saída 2 2 2 4 11" xfId="25319"/>
    <cellStyle name="Saída 2 2 2 4 12" xfId="25446"/>
    <cellStyle name="Saída 2 2 2 4 13" xfId="34962"/>
    <cellStyle name="Saída 2 2 2 4 2" xfId="2726"/>
    <cellStyle name="Saída 2 2 2 4 2 2" xfId="11880"/>
    <cellStyle name="Saída 2 2 2 4 2 3" xfId="18883"/>
    <cellStyle name="Saída 2 2 2 4 2 4" xfId="28417"/>
    <cellStyle name="Saída 2 2 2 4 2 5" xfId="26322"/>
    <cellStyle name="Saída 2 2 2 4 2 6" xfId="18225"/>
    <cellStyle name="Saída 2 2 2 4 2 7" xfId="21267"/>
    <cellStyle name="Saída 2 2 2 4 2 8" xfId="31106"/>
    <cellStyle name="Saída 2 2 2 4 3" xfId="4008"/>
    <cellStyle name="Saída 2 2 2 4 3 2" xfId="13162"/>
    <cellStyle name="Saída 2 2 2 4 3 3" xfId="20160"/>
    <cellStyle name="Saída 2 2 2 4 3 4" xfId="27821"/>
    <cellStyle name="Saída 2 2 2 4 3 5" xfId="9568"/>
    <cellStyle name="Saída 2 2 2 4 3 6" xfId="22859"/>
    <cellStyle name="Saída 2 2 2 4 3 7" xfId="23000"/>
    <cellStyle name="Saída 2 2 2 4 3 8" xfId="25951"/>
    <cellStyle name="Saída 2 2 2 4 4" xfId="4446"/>
    <cellStyle name="Saída 2 2 2 4 4 2" xfId="13600"/>
    <cellStyle name="Saída 2 2 2 4 4 3" xfId="20598"/>
    <cellStyle name="Saída 2 2 2 4 4 4" xfId="19683"/>
    <cellStyle name="Saída 2 2 2 4 4 5" xfId="23113"/>
    <cellStyle name="Saída 2 2 2 4 4 6" xfId="28941"/>
    <cellStyle name="Saída 2 2 2 4 4 7" xfId="31757"/>
    <cellStyle name="Saída 2 2 2 4 4 8" xfId="35437"/>
    <cellStyle name="Saída 2 2 2 4 5" xfId="4700"/>
    <cellStyle name="Saída 2 2 2 4 5 2" xfId="13854"/>
    <cellStyle name="Saída 2 2 2 4 5 3" xfId="20852"/>
    <cellStyle name="Saída 2 2 2 4 5 4" xfId="27486"/>
    <cellStyle name="Saída 2 2 2 4 5 5" xfId="29267"/>
    <cellStyle name="Saída 2 2 2 4 5 6" xfId="26808"/>
    <cellStyle name="Saída 2 2 2 4 5 7" xfId="23324"/>
    <cellStyle name="Saída 2 2 2 4 5 8" xfId="31244"/>
    <cellStyle name="Saída 2 2 2 4 6" xfId="4946"/>
    <cellStyle name="Saída 2 2 2 4 6 2" xfId="14100"/>
    <cellStyle name="Saída 2 2 2 4 6 3" xfId="21098"/>
    <cellStyle name="Saída 2 2 2 4 6 4" xfId="27366"/>
    <cellStyle name="Saída 2 2 2 4 6 5" xfId="22883"/>
    <cellStyle name="Saída 2 2 2 4 6 6" xfId="31992"/>
    <cellStyle name="Saída 2 2 2 4 6 7" xfId="35670"/>
    <cellStyle name="Saída 2 2 2 4 6 8" xfId="38581"/>
    <cellStyle name="Saída 2 2 2 4 7" xfId="11480"/>
    <cellStyle name="Saída 2 2 2 4 8" xfId="18483"/>
    <cellStyle name="Saída 2 2 2 4 9" xfId="22596"/>
    <cellStyle name="Saída 2 2 2 5" xfId="1668"/>
    <cellStyle name="Saída 2 2 2 5 10" xfId="17660"/>
    <cellStyle name="Saída 2 2 2 5 11" xfId="22630"/>
    <cellStyle name="Saída 2 2 2 5 12" xfId="34916"/>
    <cellStyle name="Saída 2 2 2 5 13" xfId="38379"/>
    <cellStyle name="Saída 2 2 2 5 2" xfId="2496"/>
    <cellStyle name="Saída 2 2 2 5 2 2" xfId="11650"/>
    <cellStyle name="Saída 2 2 2 5 2 3" xfId="18653"/>
    <cellStyle name="Saída 2 2 2 5 2 4" xfId="23293"/>
    <cellStyle name="Saída 2 2 2 5 2 5" xfId="18210"/>
    <cellStyle name="Saída 2 2 2 5 2 6" xfId="25069"/>
    <cellStyle name="Saída 2 2 2 5 2 7" xfId="34060"/>
    <cellStyle name="Saída 2 2 2 5 2 8" xfId="37622"/>
    <cellStyle name="Saída 2 2 2 5 3" xfId="3645"/>
    <cellStyle name="Saída 2 2 2 5 3 2" xfId="12799"/>
    <cellStyle name="Saída 2 2 2 5 3 3" xfId="19798"/>
    <cellStyle name="Saída 2 2 2 5 3 4" xfId="17234"/>
    <cellStyle name="Saída 2 2 2 5 3 5" xfId="22460"/>
    <cellStyle name="Saída 2 2 2 5 3 6" xfId="29567"/>
    <cellStyle name="Saída 2 2 2 5 3 7" xfId="33585"/>
    <cellStyle name="Saída 2 2 2 5 3 8" xfId="37253"/>
    <cellStyle name="Saída 2 2 2 5 4" xfId="4155"/>
    <cellStyle name="Saída 2 2 2 5 4 2" xfId="13309"/>
    <cellStyle name="Saída 2 2 2 5 4 3" xfId="20307"/>
    <cellStyle name="Saída 2 2 2 5 4 4" xfId="17202"/>
    <cellStyle name="Saída 2 2 2 5 4 5" xfId="28836"/>
    <cellStyle name="Saída 2 2 2 5 4 6" xfId="27274"/>
    <cellStyle name="Saída 2 2 2 5 4 7" xfId="33392"/>
    <cellStyle name="Saída 2 2 2 5 4 8" xfId="37067"/>
    <cellStyle name="Saída 2 2 2 5 5" xfId="3071"/>
    <cellStyle name="Saída 2 2 2 5 5 2" xfId="12225"/>
    <cellStyle name="Saída 2 2 2 5 5 3" xfId="19228"/>
    <cellStyle name="Saída 2 2 2 5 5 4" xfId="24705"/>
    <cellStyle name="Saída 2 2 2 5 5 5" xfId="19474"/>
    <cellStyle name="Saída 2 2 2 5 5 6" xfId="29800"/>
    <cellStyle name="Saída 2 2 2 5 5 7" xfId="33764"/>
    <cellStyle name="Saída 2 2 2 5 5 8" xfId="37326"/>
    <cellStyle name="Saída 2 2 2 5 6" xfId="3012"/>
    <cellStyle name="Saída 2 2 2 5 6 2" xfId="12166"/>
    <cellStyle name="Saída 2 2 2 5 6 3" xfId="19169"/>
    <cellStyle name="Saída 2 2 2 5 6 4" xfId="24696"/>
    <cellStyle name="Saída 2 2 2 5 6 5" xfId="15465"/>
    <cellStyle name="Saída 2 2 2 5 6 6" xfId="26031"/>
    <cellStyle name="Saída 2 2 2 5 6 7" xfId="31114"/>
    <cellStyle name="Saída 2 2 2 5 6 8" xfId="34998"/>
    <cellStyle name="Saída 2 2 2 5 7" xfId="10822"/>
    <cellStyle name="Saída 2 2 2 5 8" xfId="9267"/>
    <cellStyle name="Saída 2 2 2 5 9" xfId="28668"/>
    <cellStyle name="Saída 2 2 2 6" xfId="1651"/>
    <cellStyle name="Saída 2 2 2 6 10" xfId="17982"/>
    <cellStyle name="Saída 2 2 2 6 11" xfId="25187"/>
    <cellStyle name="Saída 2 2 2 6 12" xfId="32098"/>
    <cellStyle name="Saída 2 2 2 6 2" xfId="3566"/>
    <cellStyle name="Saída 2 2 2 6 2 2" xfId="12720"/>
    <cellStyle name="Saída 2 2 2 6 2 3" xfId="19721"/>
    <cellStyle name="Saída 2 2 2 6 2 4" xfId="28046"/>
    <cellStyle name="Saída 2 2 2 6 2 5" xfId="29173"/>
    <cellStyle name="Saída 2 2 2 6 2 6" xfId="26016"/>
    <cellStyle name="Saída 2 2 2 6 2 7" xfId="33594"/>
    <cellStyle name="Saída 2 2 2 6 2 8" xfId="37261"/>
    <cellStyle name="Saída 2 2 2 6 3" xfId="4126"/>
    <cellStyle name="Saída 2 2 2 6 3 2" xfId="13280"/>
    <cellStyle name="Saída 2 2 2 6 3 3" xfId="20278"/>
    <cellStyle name="Saída 2 2 2 6 3 4" xfId="27769"/>
    <cellStyle name="Saída 2 2 2 6 3 5" xfId="26660"/>
    <cellStyle name="Saída 2 2 2 6 3 6" xfId="18080"/>
    <cellStyle name="Saída 2 2 2 6 3 7" xfId="33407"/>
    <cellStyle name="Saída 2 2 2 6 3 8" xfId="37082"/>
    <cellStyle name="Saída 2 2 2 6 4" xfId="2931"/>
    <cellStyle name="Saída 2 2 2 6 4 2" xfId="12085"/>
    <cellStyle name="Saída 2 2 2 6 4 3" xfId="19088"/>
    <cellStyle name="Saída 2 2 2 6 4 4" xfId="28323"/>
    <cellStyle name="Saída 2 2 2 6 4 5" xfId="23006"/>
    <cellStyle name="Saída 2 2 2 6 4 6" xfId="24527"/>
    <cellStyle name="Saída 2 2 2 6 4 7" xfId="33845"/>
    <cellStyle name="Saída 2 2 2 6 4 8" xfId="37407"/>
    <cellStyle name="Saída 2 2 2 6 5" xfId="4183"/>
    <cellStyle name="Saída 2 2 2 6 5 2" xfId="13337"/>
    <cellStyle name="Saída 2 2 2 6 5 3" xfId="20335"/>
    <cellStyle name="Saída 2 2 2 6 5 4" xfId="27733"/>
    <cellStyle name="Saída 2 2 2 6 5 5" xfId="23286"/>
    <cellStyle name="Saída 2 2 2 6 5 6" xfId="17635"/>
    <cellStyle name="Saída 2 2 2 6 5 7" xfId="25726"/>
    <cellStyle name="Saída 2 2 2 6 5 8" xfId="31392"/>
    <cellStyle name="Saída 2 2 2 6 6" xfId="10805"/>
    <cellStyle name="Saída 2 2 2 6 7" xfId="9275"/>
    <cellStyle name="Saída 2 2 2 6 8" xfId="28675"/>
    <cellStyle name="Saída 2 2 2 6 9" xfId="22656"/>
    <cellStyle name="Saída 2 2 2 7" xfId="2479"/>
    <cellStyle name="Saída 2 2 2 7 2" xfId="11633"/>
    <cellStyle name="Saída 2 2 2 7 3" xfId="18636"/>
    <cellStyle name="Saída 2 2 2 7 4" xfId="25449"/>
    <cellStyle name="Saída 2 2 2 7 5" xfId="26211"/>
    <cellStyle name="Saída 2 2 2 7 6" xfId="30092"/>
    <cellStyle name="Saída 2 2 2 7 7" xfId="34069"/>
    <cellStyle name="Saída 2 2 2 7 8" xfId="37631"/>
    <cellStyle name="Saída 2 2 2 8" xfId="3082"/>
    <cellStyle name="Saída 2 2 2 8 2" xfId="12236"/>
    <cellStyle name="Saída 2 2 2 8 3" xfId="19239"/>
    <cellStyle name="Saída 2 2 2 8 4" xfId="17380"/>
    <cellStyle name="Saída 2 2 2 8 5" xfId="28507"/>
    <cellStyle name="Saída 2 2 2 8 6" xfId="25090"/>
    <cellStyle name="Saída 2 2 2 8 7" xfId="33775"/>
    <cellStyle name="Saída 2 2 2 8 8" xfId="37337"/>
    <cellStyle name="Saída 2 2 2 9" xfId="3772"/>
    <cellStyle name="Saída 2 2 2 9 2" xfId="12926"/>
    <cellStyle name="Saída 2 2 2 9 3" xfId="19925"/>
    <cellStyle name="Saída 2 2 2 9 4" xfId="27944"/>
    <cellStyle name="Saída 2 2 2 9 5" xfId="25320"/>
    <cellStyle name="Saída 2 2 2 9 6" xfId="25892"/>
    <cellStyle name="Saída 2 2 2 9 7" xfId="33527"/>
    <cellStyle name="Saída 2 2 2 9 8" xfId="37195"/>
    <cellStyle name="Saída 2 2 20" xfId="35117"/>
    <cellStyle name="Saída 2 2 21" xfId="38432"/>
    <cellStyle name="Saída 2 2 3" xfId="1173"/>
    <cellStyle name="Saída 2 2 3 10" xfId="25801"/>
    <cellStyle name="Saída 2 2 3 11" xfId="29482"/>
    <cellStyle name="Saída 2 2 3 12" xfId="30235"/>
    <cellStyle name="Saída 2 2 3 13" xfId="40309"/>
    <cellStyle name="Saída 2 2 3 2" xfId="2365"/>
    <cellStyle name="Saída 2 2 3 2 10" xfId="25328"/>
    <cellStyle name="Saída 2 2 3 2 11" xfId="30149"/>
    <cellStyle name="Saída 2 2 3 2 12" xfId="22526"/>
    <cellStyle name="Saída 2 2 3 2 13" xfId="31332"/>
    <cellStyle name="Saída 2 2 3 2 2" xfId="2765"/>
    <cellStyle name="Saída 2 2 3 2 2 2" xfId="11919"/>
    <cellStyle name="Saída 2 2 3 2 2 3" xfId="18922"/>
    <cellStyle name="Saída 2 2 3 2 2 4" xfId="22732"/>
    <cellStyle name="Saída 2 2 3 2 2 5" xfId="18173"/>
    <cellStyle name="Saída 2 2 3 2 2 6" xfId="29413"/>
    <cellStyle name="Saída 2 2 3 2 2 7" xfId="21380"/>
    <cellStyle name="Saída 2 2 3 2 2 8" xfId="34829"/>
    <cellStyle name="Saída 2 2 3 2 3" xfId="4047"/>
    <cellStyle name="Saída 2 2 3 2 3 2" xfId="13201"/>
    <cellStyle name="Saída 2 2 3 2 3 3" xfId="20199"/>
    <cellStyle name="Saída 2 2 3 2 3 4" xfId="19461"/>
    <cellStyle name="Saída 2 2 3 2 3 5" xfId="28939"/>
    <cellStyle name="Saída 2 2 3 2 3 6" xfId="15476"/>
    <cellStyle name="Saída 2 2 3 2 3 7" xfId="17967"/>
    <cellStyle name="Saída 2 2 3 2 3 8" xfId="30229"/>
    <cellStyle name="Saída 2 2 3 2 4" xfId="4485"/>
    <cellStyle name="Saída 2 2 3 2 4 2" xfId="13639"/>
    <cellStyle name="Saída 2 2 3 2 4 3" xfId="20637"/>
    <cellStyle name="Saída 2 2 3 2 4 4" xfId="27590"/>
    <cellStyle name="Saída 2 2 3 2 4 5" xfId="19370"/>
    <cellStyle name="Saída 2 2 3 2 4 6" xfId="26854"/>
    <cellStyle name="Saída 2 2 3 2 4 7" xfId="32272"/>
    <cellStyle name="Saída 2 2 3 2 4 8" xfId="35947"/>
    <cellStyle name="Saída 2 2 3 2 5" xfId="4739"/>
    <cellStyle name="Saída 2 2 3 2 5 2" xfId="13893"/>
    <cellStyle name="Saída 2 2 3 2 5 3" xfId="20891"/>
    <cellStyle name="Saída 2 2 3 2 5 4" xfId="27468"/>
    <cellStyle name="Saída 2 2 3 2 5 5" xfId="26741"/>
    <cellStyle name="Saída 2 2 3 2 5 6" xfId="26801"/>
    <cellStyle name="Saída 2 2 3 2 5 7" xfId="32156"/>
    <cellStyle name="Saída 2 2 3 2 5 8" xfId="35831"/>
    <cellStyle name="Saída 2 2 3 2 6" xfId="4985"/>
    <cellStyle name="Saída 2 2 3 2 6 2" xfId="14139"/>
    <cellStyle name="Saída 2 2 3 2 6 3" xfId="21137"/>
    <cellStyle name="Saída 2 2 3 2 6 4" xfId="24820"/>
    <cellStyle name="Saída 2 2 3 2 6 5" xfId="24193"/>
    <cellStyle name="Saída 2 2 3 2 6 6" xfId="32031"/>
    <cellStyle name="Saída 2 2 3 2 6 7" xfId="35709"/>
    <cellStyle name="Saída 2 2 3 2 6 8" xfId="38620"/>
    <cellStyle name="Saída 2 2 3 2 7" xfId="11519"/>
    <cellStyle name="Saída 2 2 3 2 8" xfId="18522"/>
    <cellStyle name="Saída 2 2 3 2 9" xfId="24289"/>
    <cellStyle name="Saída 2 2 3 3" xfId="2390"/>
    <cellStyle name="Saída 2 2 3 3 10" xfId="26169"/>
    <cellStyle name="Saída 2 2 3 3 11" xfId="26518"/>
    <cellStyle name="Saída 2 2 3 3 12" xfId="31077"/>
    <cellStyle name="Saída 2 2 3 3 13" xfId="34968"/>
    <cellStyle name="Saída 2 2 3 3 2" xfId="2790"/>
    <cellStyle name="Saída 2 2 3 3 2 2" xfId="11944"/>
    <cellStyle name="Saída 2 2 3 3 2 3" xfId="18947"/>
    <cellStyle name="Saída 2 2 3 3 2 4" xfId="28388"/>
    <cellStyle name="Saída 2 2 3 3 2 5" xfId="29123"/>
    <cellStyle name="Saída 2 2 3 3 2 6" xfId="25082"/>
    <cellStyle name="Saída 2 2 3 3 2 7" xfId="31535"/>
    <cellStyle name="Saída 2 2 3 3 2 8" xfId="35245"/>
    <cellStyle name="Saída 2 2 3 3 3" xfId="4072"/>
    <cellStyle name="Saída 2 2 3 3 3 2" xfId="13226"/>
    <cellStyle name="Saída 2 2 3 3 3 3" xfId="20224"/>
    <cellStyle name="Saída 2 2 3 3 3 4" xfId="27795"/>
    <cellStyle name="Saída 2 2 3 3 3 5" xfId="23288"/>
    <cellStyle name="Saída 2 2 3 3 3 6" xfId="22908"/>
    <cellStyle name="Saída 2 2 3 3 3 7" xfId="17674"/>
    <cellStyle name="Saída 2 2 3 3 3 8" xfId="25760"/>
    <cellStyle name="Saída 2 2 3 3 4" xfId="4510"/>
    <cellStyle name="Saída 2 2 3 3 4 2" xfId="13664"/>
    <cellStyle name="Saída 2 2 3 3 4 3" xfId="20662"/>
    <cellStyle name="Saída 2 2 3 3 4 4" xfId="27581"/>
    <cellStyle name="Saída 2 2 3 3 4 5" xfId="19401"/>
    <cellStyle name="Saída 2 2 3 3 4 6" xfId="26852"/>
    <cellStyle name="Saída 2 2 3 3 4 7" xfId="32261"/>
    <cellStyle name="Saída 2 2 3 3 4 8" xfId="35936"/>
    <cellStyle name="Saída 2 2 3 3 5" xfId="4764"/>
    <cellStyle name="Saída 2 2 3 3 5 2" xfId="13918"/>
    <cellStyle name="Saída 2 2 3 3 5 3" xfId="20916"/>
    <cellStyle name="Saída 2 2 3 3 5 4" xfId="27455"/>
    <cellStyle name="Saída 2 2 3 3 5 5" xfId="17395"/>
    <cellStyle name="Saída 2 2 3 3 5 6" xfId="24986"/>
    <cellStyle name="Saída 2 2 3 3 5 7" xfId="32144"/>
    <cellStyle name="Saída 2 2 3 3 5 8" xfId="35819"/>
    <cellStyle name="Saída 2 2 3 3 6" xfId="5010"/>
    <cellStyle name="Saída 2 2 3 3 6 2" xfId="14164"/>
    <cellStyle name="Saída 2 2 3 3 6 3" xfId="21162"/>
    <cellStyle name="Saída 2 2 3 3 6 4" xfId="24272"/>
    <cellStyle name="Saída 2 2 3 3 6 5" xfId="26785"/>
    <cellStyle name="Saída 2 2 3 3 6 6" xfId="32056"/>
    <cellStyle name="Saída 2 2 3 3 6 7" xfId="35734"/>
    <cellStyle name="Saída 2 2 3 3 6 8" xfId="38645"/>
    <cellStyle name="Saída 2 2 3 3 7" xfId="11544"/>
    <cellStyle name="Saída 2 2 3 3 8" xfId="18547"/>
    <cellStyle name="Saída 2 2 3 3 9" xfId="18098"/>
    <cellStyle name="Saída 2 2 3 4" xfId="2414"/>
    <cellStyle name="Saída 2 2 3 4 10" xfId="15510"/>
    <cellStyle name="Saída 2 2 3 4 11" xfId="30124"/>
    <cellStyle name="Saída 2 2 3 4 12" xfId="34100"/>
    <cellStyle name="Saída 2 2 3 4 13" xfId="37662"/>
    <cellStyle name="Saída 2 2 3 4 2" xfId="2814"/>
    <cellStyle name="Saída 2 2 3 4 2 2" xfId="11968"/>
    <cellStyle name="Saída 2 2 3 4 2 3" xfId="18971"/>
    <cellStyle name="Saída 2 2 3 4 2 4" xfId="24216"/>
    <cellStyle name="Saída 2 2 3 4 2 5" xfId="17675"/>
    <cellStyle name="Saída 2 2 3 4 2 6" xfId="29927"/>
    <cellStyle name="Saída 2 2 3 4 2 7" xfId="19739"/>
    <cellStyle name="Saída 2 2 3 4 2 8" xfId="33715"/>
    <cellStyle name="Saída 2 2 3 4 3" xfId="4096"/>
    <cellStyle name="Saída 2 2 3 4 3 2" xfId="13250"/>
    <cellStyle name="Saída 2 2 3 4 3 3" xfId="20248"/>
    <cellStyle name="Saída 2 2 3 4 3 4" xfId="27780"/>
    <cellStyle name="Saída 2 2 3 4 3 5" xfId="28830"/>
    <cellStyle name="Saída 2 2 3 4 3 6" xfId="24485"/>
    <cellStyle name="Saída 2 2 3 4 3 7" xfId="24567"/>
    <cellStyle name="Saída 2 2 3 4 3 8" xfId="25688"/>
    <cellStyle name="Saída 2 2 3 4 4" xfId="4534"/>
    <cellStyle name="Saída 2 2 3 4 4 2" xfId="13688"/>
    <cellStyle name="Saída 2 2 3 4 4 3" xfId="20686"/>
    <cellStyle name="Saída 2 2 3 4 4 4" xfId="27537"/>
    <cellStyle name="Saída 2 2 3 4 4 5" xfId="24092"/>
    <cellStyle name="Saída 2 2 3 4 4 6" xfId="26845"/>
    <cellStyle name="Saída 2 2 3 4 4 7" xfId="28808"/>
    <cellStyle name="Saída 2 2 3 4 4 8" xfId="29575"/>
    <cellStyle name="Saída 2 2 3 4 5" xfId="4788"/>
    <cellStyle name="Saída 2 2 3 4 5 2" xfId="13942"/>
    <cellStyle name="Saída 2 2 3 4 5 3" xfId="20940"/>
    <cellStyle name="Saída 2 2 3 4 5 4" xfId="9294"/>
    <cellStyle name="Saída 2 2 3 4 5 5" xfId="25276"/>
    <cellStyle name="Saída 2 2 3 4 5 6" xfId="10057"/>
    <cellStyle name="Saída 2 2 3 4 5 7" xfId="32133"/>
    <cellStyle name="Saída 2 2 3 4 5 8" xfId="35808"/>
    <cellStyle name="Saída 2 2 3 4 6" xfId="5034"/>
    <cellStyle name="Saída 2 2 3 4 6 2" xfId="14188"/>
    <cellStyle name="Saída 2 2 3 4 6 3" xfId="21186"/>
    <cellStyle name="Saída 2 2 3 4 6 4" xfId="24827"/>
    <cellStyle name="Saída 2 2 3 4 6 5" xfId="24337"/>
    <cellStyle name="Saída 2 2 3 4 6 6" xfId="32080"/>
    <cellStyle name="Saída 2 2 3 4 6 7" xfId="35758"/>
    <cellStyle name="Saída 2 2 3 4 6 8" xfId="38669"/>
    <cellStyle name="Saída 2 2 3 4 7" xfId="11568"/>
    <cellStyle name="Saída 2 2 3 4 8" xfId="18571"/>
    <cellStyle name="Saída 2 2 3 4 9" xfId="23168"/>
    <cellStyle name="Saída 2 2 3 5" xfId="2616"/>
    <cellStyle name="Saída 2 2 3 5 10" xfId="30025"/>
    <cellStyle name="Saída 2 2 3 5 11" xfId="34000"/>
    <cellStyle name="Saída 2 2 3 5 12" xfId="37562"/>
    <cellStyle name="Saída 2 2 3 5 2" xfId="3897"/>
    <cellStyle name="Saída 2 2 3 5 2 2" xfId="13051"/>
    <cellStyle name="Saída 2 2 3 5 2 3" xfId="20049"/>
    <cellStyle name="Saída 2 2 3 5 2 4" xfId="22610"/>
    <cellStyle name="Saída 2 2 3 5 2 5" xfId="24207"/>
    <cellStyle name="Saída 2 2 3 5 2 6" xfId="24427"/>
    <cellStyle name="Saída 2 2 3 5 2 7" xfId="33473"/>
    <cellStyle name="Saída 2 2 3 5 2 8" xfId="37145"/>
    <cellStyle name="Saída 2 2 3 5 3" xfId="4344"/>
    <cellStyle name="Saída 2 2 3 5 3 2" xfId="13498"/>
    <cellStyle name="Saída 2 2 3 5 3 3" xfId="20496"/>
    <cellStyle name="Saída 2 2 3 5 3 4" xfId="29510"/>
    <cellStyle name="Saída 2 2 3 5 3 5" xfId="9332"/>
    <cellStyle name="Saída 2 2 3 5 3 6" xfId="27258"/>
    <cellStyle name="Saída 2 2 3 5 3 7" xfId="33324"/>
    <cellStyle name="Saída 2 2 3 5 3 8" xfId="36999"/>
    <cellStyle name="Saída 2 2 3 5 4" xfId="4600"/>
    <cellStyle name="Saída 2 2 3 5 4 2" xfId="13754"/>
    <cellStyle name="Saída 2 2 3 5 4 3" xfId="20752"/>
    <cellStyle name="Saída 2 2 3 5 4 4" xfId="24247"/>
    <cellStyle name="Saída 2 2 3 5 4 5" xfId="29437"/>
    <cellStyle name="Saída 2 2 3 5 4 6" xfId="18018"/>
    <cellStyle name="Saída 2 2 3 5 4 7" xfId="32219"/>
    <cellStyle name="Saída 2 2 3 5 4 8" xfId="35894"/>
    <cellStyle name="Saída 2 2 3 5 5" xfId="4848"/>
    <cellStyle name="Saída 2 2 3 5 5 2" xfId="14002"/>
    <cellStyle name="Saída 2 2 3 5 5 3" xfId="21000"/>
    <cellStyle name="Saída 2 2 3 5 5 4" xfId="27414"/>
    <cellStyle name="Saída 2 2 3 5 5 5" xfId="28613"/>
    <cellStyle name="Saída 2 2 3 5 5 6" xfId="19639"/>
    <cellStyle name="Saída 2 2 3 5 5 7" xfId="17146"/>
    <cellStyle name="Saída 2 2 3 5 5 8" xfId="35064"/>
    <cellStyle name="Saída 2 2 3 5 6" xfId="11770"/>
    <cellStyle name="Saída 2 2 3 5 7" xfId="18773"/>
    <cellStyle name="Saída 2 2 3 5 8" xfId="10136"/>
    <cellStyle name="Saída 2 2 3 5 9" xfId="26276"/>
    <cellStyle name="Saída 2 2 3 6" xfId="2203"/>
    <cellStyle name="Saída 2 2 3 6 2" xfId="11357"/>
    <cellStyle name="Saída 2 2 3 6 3" xfId="18360"/>
    <cellStyle name="Saída 2 2 3 6 4" xfId="17928"/>
    <cellStyle name="Saída 2 2 3 6 5" xfId="26089"/>
    <cellStyle name="Saída 2 2 3 6 6" xfId="30226"/>
    <cellStyle name="Saída 2 2 3 6 7" xfId="34199"/>
    <cellStyle name="Saída 2 2 3 6 8" xfId="37757"/>
    <cellStyle name="Saída 2 2 3 7" xfId="10327"/>
    <cellStyle name="Saída 2 2 3 8" xfId="9322"/>
    <cellStyle name="Saída 2 2 3 9" xfId="9527"/>
    <cellStyle name="Saída 2 2 4" xfId="1174"/>
    <cellStyle name="Saída 2 2 4 10" xfId="4149"/>
    <cellStyle name="Saída 2 2 4 10 2" xfId="13303"/>
    <cellStyle name="Saída 2 2 4 10 3" xfId="20301"/>
    <cellStyle name="Saída 2 2 4 10 4" xfId="22564"/>
    <cellStyle name="Saída 2 2 4 10 5" xfId="21270"/>
    <cellStyle name="Saída 2 2 4 10 6" xfId="28722"/>
    <cellStyle name="Saída 2 2 4 10 7" xfId="33395"/>
    <cellStyle name="Saída 2 2 4 10 8" xfId="37070"/>
    <cellStyle name="Saída 2 2 4 11" xfId="2227"/>
    <cellStyle name="Saída 2 2 4 11 2" xfId="11381"/>
    <cellStyle name="Saída 2 2 4 11 3" xfId="18384"/>
    <cellStyle name="Saída 2 2 4 11 4" xfId="22680"/>
    <cellStyle name="Saída 2 2 4 11 5" xfId="17156"/>
    <cellStyle name="Saída 2 2 4 11 6" xfId="30216"/>
    <cellStyle name="Saída 2 2 4 11 7" xfId="34190"/>
    <cellStyle name="Saída 2 2 4 11 8" xfId="37752"/>
    <cellStyle name="Saída 2 2 4 12" xfId="10328"/>
    <cellStyle name="Saída 2 2 4 13" xfId="9321"/>
    <cellStyle name="Saída 2 2 4 14" xfId="25860"/>
    <cellStyle name="Saída 2 2 4 15" xfId="25548"/>
    <cellStyle name="Saída 2 2 4 16" xfId="35070"/>
    <cellStyle name="Saída 2 2 4 17" xfId="38408"/>
    <cellStyle name="Saída 2 2 4 18" xfId="40310"/>
    <cellStyle name="Saída 2 2 4 2" xfId="2350"/>
    <cellStyle name="Saída 2 2 4 2 10" xfId="17921"/>
    <cellStyle name="Saída 2 2 4 2 11" xfId="30156"/>
    <cellStyle name="Saída 2 2 4 2 12" xfId="34132"/>
    <cellStyle name="Saída 2 2 4 2 13" xfId="37694"/>
    <cellStyle name="Saída 2 2 4 2 2" xfId="2750"/>
    <cellStyle name="Saída 2 2 4 2 2 2" xfId="11904"/>
    <cellStyle name="Saída 2 2 4 2 2 3" xfId="18907"/>
    <cellStyle name="Saída 2 2 4 2 2 4" xfId="17189"/>
    <cellStyle name="Saída 2 2 4 2 2 5" xfId="26334"/>
    <cellStyle name="Saída 2 2 4 2 2 6" xfId="29955"/>
    <cellStyle name="Saída 2 2 4 2 2 7" xfId="25707"/>
    <cellStyle name="Saída 2 2 4 2 2 8" xfId="9372"/>
    <cellStyle name="Saída 2 2 4 2 3" xfId="4032"/>
    <cellStyle name="Saída 2 2 4 2 3 2" xfId="13186"/>
    <cellStyle name="Saída 2 2 4 2 3 3" xfId="20184"/>
    <cellStyle name="Saída 2 2 4 2 3 4" xfId="27815"/>
    <cellStyle name="Saída 2 2 4 2 3 5" xfId="28217"/>
    <cellStyle name="Saída 2 2 4 2 3 6" xfId="25526"/>
    <cellStyle name="Saída 2 2 4 2 3 7" xfId="31685"/>
    <cellStyle name="Saída 2 2 4 2 3 8" xfId="35365"/>
    <cellStyle name="Saída 2 2 4 2 4" xfId="4470"/>
    <cellStyle name="Saída 2 2 4 2 4 2" xfId="13624"/>
    <cellStyle name="Saída 2 2 4 2 4 3" xfId="20622"/>
    <cellStyle name="Saída 2 2 4 2 4 4" xfId="27597"/>
    <cellStyle name="Saída 2 2 4 2 4 5" xfId="28853"/>
    <cellStyle name="Saída 2 2 4 2 4 6" xfId="15472"/>
    <cellStyle name="Saída 2 2 4 2 4 7" xfId="31768"/>
    <cellStyle name="Saída 2 2 4 2 4 8" xfId="35448"/>
    <cellStyle name="Saída 2 2 4 2 5" xfId="4724"/>
    <cellStyle name="Saída 2 2 4 2 5 2" xfId="13878"/>
    <cellStyle name="Saída 2 2 4 2 5 3" xfId="20876"/>
    <cellStyle name="Saída 2 2 4 2 5 4" xfId="17530"/>
    <cellStyle name="Saída 2 2 4 2 5 5" xfId="26738"/>
    <cellStyle name="Saída 2 2 4 2 5 6" xfId="25986"/>
    <cellStyle name="Saída 2 2 4 2 5 7" xfId="25490"/>
    <cellStyle name="Saída 2 2 4 2 5 8" xfId="25764"/>
    <cellStyle name="Saída 2 2 4 2 6" xfId="4970"/>
    <cellStyle name="Saída 2 2 4 2 6 2" xfId="14124"/>
    <cellStyle name="Saída 2 2 4 2 6 3" xfId="21122"/>
    <cellStyle name="Saída 2 2 4 2 6 4" xfId="27354"/>
    <cellStyle name="Saída 2 2 4 2 6 5" xfId="17072"/>
    <cellStyle name="Saída 2 2 4 2 6 6" xfId="32016"/>
    <cellStyle name="Saída 2 2 4 2 6 7" xfId="35694"/>
    <cellStyle name="Saída 2 2 4 2 6 8" xfId="38605"/>
    <cellStyle name="Saída 2 2 4 2 7" xfId="11504"/>
    <cellStyle name="Saída 2 2 4 2 8" xfId="18507"/>
    <cellStyle name="Saída 2 2 4 2 9" xfId="9529"/>
    <cellStyle name="Saída 2 2 4 3" xfId="2378"/>
    <cellStyle name="Saída 2 2 4 3 10" xfId="26160"/>
    <cellStyle name="Saída 2 2 4 3 11" xfId="30139"/>
    <cellStyle name="Saída 2 2 4 3 12" xfId="34115"/>
    <cellStyle name="Saída 2 2 4 3 13" xfId="37677"/>
    <cellStyle name="Saída 2 2 4 3 2" xfId="2778"/>
    <cellStyle name="Saída 2 2 4 3 2 2" xfId="11932"/>
    <cellStyle name="Saída 2 2 4 3 2 3" xfId="18935"/>
    <cellStyle name="Saída 2 2 4 3 2 4" xfId="24383"/>
    <cellStyle name="Saída 2 2 4 3 2 5" xfId="25355"/>
    <cellStyle name="Saída 2 2 4 3 2 6" xfId="17658"/>
    <cellStyle name="Saída 2 2 4 3 2 7" xfId="25233"/>
    <cellStyle name="Saída 2 2 4 3 2 8" xfId="31309"/>
    <cellStyle name="Saída 2 2 4 3 3" xfId="4060"/>
    <cellStyle name="Saída 2 2 4 3 3 2" xfId="13214"/>
    <cellStyle name="Saída 2 2 4 3 3 3" xfId="20212"/>
    <cellStyle name="Saída 2 2 4 3 3 4" xfId="27801"/>
    <cellStyle name="Saída 2 2 4 3 3 5" xfId="21272"/>
    <cellStyle name="Saída 2 2 4 3 3 6" xfId="24496"/>
    <cellStyle name="Saída 2 2 4 3 3 7" xfId="33431"/>
    <cellStyle name="Saída 2 2 4 3 3 8" xfId="37106"/>
    <cellStyle name="Saída 2 2 4 3 4" xfId="4498"/>
    <cellStyle name="Saída 2 2 4 3 4 2" xfId="13652"/>
    <cellStyle name="Saída 2 2 4 3 4 3" xfId="20650"/>
    <cellStyle name="Saída 2 2 4 3 4 4" xfId="27586"/>
    <cellStyle name="Saída 2 2 4 3 4 5" xfId="17888"/>
    <cellStyle name="Saída 2 2 4 3 4 6" xfId="10275"/>
    <cellStyle name="Saída 2 2 4 3 4 7" xfId="17814"/>
    <cellStyle name="Saída 2 2 4 3 4 8" xfId="31025"/>
    <cellStyle name="Saída 2 2 4 3 5" xfId="4752"/>
    <cellStyle name="Saída 2 2 4 3 5 2" xfId="13906"/>
    <cellStyle name="Saída 2 2 4 3 5 3" xfId="20904"/>
    <cellStyle name="Saída 2 2 4 3 5 4" xfId="27462"/>
    <cellStyle name="Saída 2 2 4 3 5 5" xfId="26744"/>
    <cellStyle name="Saída 2 2 4 3 5 6" xfId="25511"/>
    <cellStyle name="Saída 2 2 4 3 5 7" xfId="32146"/>
    <cellStyle name="Saída 2 2 4 3 5 8" xfId="35821"/>
    <cellStyle name="Saída 2 2 4 3 6" xfId="4998"/>
    <cellStyle name="Saída 2 2 4 3 6 2" xfId="14152"/>
    <cellStyle name="Saída 2 2 4 3 6 3" xfId="21150"/>
    <cellStyle name="Saída 2 2 4 3 6 4" xfId="27340"/>
    <cellStyle name="Saída 2 2 4 3 6 5" xfId="24176"/>
    <cellStyle name="Saída 2 2 4 3 6 6" xfId="32044"/>
    <cellStyle name="Saída 2 2 4 3 6 7" xfId="35722"/>
    <cellStyle name="Saída 2 2 4 3 6 8" xfId="38633"/>
    <cellStyle name="Saída 2 2 4 3 7" xfId="11532"/>
    <cellStyle name="Saída 2 2 4 3 8" xfId="18535"/>
    <cellStyle name="Saída 2 2 4 3 9" xfId="25441"/>
    <cellStyle name="Saída 2 2 4 4" xfId="2402"/>
    <cellStyle name="Saída 2 2 4 4 10" xfId="26175"/>
    <cellStyle name="Saída 2 2 4 4 11" xfId="22636"/>
    <cellStyle name="Saída 2 2 4 4 12" xfId="30872"/>
    <cellStyle name="Saída 2 2 4 4 13" xfId="31435"/>
    <cellStyle name="Saída 2 2 4 4 2" xfId="2802"/>
    <cellStyle name="Saída 2 2 4 4 2 2" xfId="11956"/>
    <cellStyle name="Saída 2 2 4 4 2 3" xfId="18959"/>
    <cellStyle name="Saída 2 2 4 4 2 4" xfId="9198"/>
    <cellStyle name="Saída 2 2 4 4 2 5" xfId="23007"/>
    <cellStyle name="Saída 2 2 4 4 2 6" xfId="26506"/>
    <cellStyle name="Saída 2 2 4 4 2 7" xfId="29648"/>
    <cellStyle name="Saída 2 2 4 4 2 8" xfId="33634"/>
    <cellStyle name="Saída 2 2 4 4 3" xfId="4084"/>
    <cellStyle name="Saída 2 2 4 4 3 2" xfId="13238"/>
    <cellStyle name="Saída 2 2 4 4 3 3" xfId="20236"/>
    <cellStyle name="Saída 2 2 4 4 3 4" xfId="27789"/>
    <cellStyle name="Saída 2 2 4 4 3 5" xfId="24512"/>
    <cellStyle name="Saída 2 2 4 4 3 6" xfId="25601"/>
    <cellStyle name="Saída 2 2 4 4 3 7" xfId="33426"/>
    <cellStyle name="Saída 2 2 4 4 3 8" xfId="37101"/>
    <cellStyle name="Saída 2 2 4 4 4" xfId="4522"/>
    <cellStyle name="Saída 2 2 4 4 4 2" xfId="13676"/>
    <cellStyle name="Saída 2 2 4 4 4 3" xfId="20674"/>
    <cellStyle name="Saída 2 2 4 4 4 4" xfId="27575"/>
    <cellStyle name="Saída 2 2 4 4 4 5" xfId="28167"/>
    <cellStyle name="Saída 2 2 4 4 4 6" xfId="24362"/>
    <cellStyle name="Saída 2 2 4 4 4 7" xfId="32255"/>
    <cellStyle name="Saída 2 2 4 4 4 8" xfId="35930"/>
    <cellStyle name="Saída 2 2 4 4 5" xfId="4776"/>
    <cellStyle name="Saída 2 2 4 4 5 2" xfId="13930"/>
    <cellStyle name="Saída 2 2 4 4 5 3" xfId="20928"/>
    <cellStyle name="Saída 2 2 4 4 5 4" xfId="27450"/>
    <cellStyle name="Saída 2 2 4 4 5 5" xfId="10010"/>
    <cellStyle name="Saída 2 2 4 4 5 6" xfId="17579"/>
    <cellStyle name="Saída 2 2 4 4 5 7" xfId="32139"/>
    <cellStyle name="Saída 2 2 4 4 5 8" xfId="35814"/>
    <cellStyle name="Saída 2 2 4 4 6" xfId="5022"/>
    <cellStyle name="Saída 2 2 4 4 6 2" xfId="14176"/>
    <cellStyle name="Saída 2 2 4 4 6 3" xfId="21174"/>
    <cellStyle name="Saída 2 2 4 4 6 4" xfId="9338"/>
    <cellStyle name="Saída 2 2 4 4 6 5" xfId="9948"/>
    <cellStyle name="Saída 2 2 4 4 6 6" xfId="32068"/>
    <cellStyle name="Saída 2 2 4 4 6 7" xfId="35746"/>
    <cellStyle name="Saída 2 2 4 4 6 8" xfId="38657"/>
    <cellStyle name="Saída 2 2 4 4 7" xfId="11556"/>
    <cellStyle name="Saída 2 2 4 4 8" xfId="18559"/>
    <cellStyle name="Saída 2 2 4 4 9" xfId="17611"/>
    <cellStyle name="Saída 2 2 4 5" xfId="2426"/>
    <cellStyle name="Saída 2 2 4 5 10" xfId="9545"/>
    <cellStyle name="Saída 2 2 4 5 11" xfId="30115"/>
    <cellStyle name="Saída 2 2 4 5 12" xfId="9548"/>
    <cellStyle name="Saída 2 2 4 5 13" xfId="18006"/>
    <cellStyle name="Saída 2 2 4 5 2" xfId="2826"/>
    <cellStyle name="Saída 2 2 4 5 2 2" xfId="11980"/>
    <cellStyle name="Saída 2 2 4 5 2 3" xfId="18983"/>
    <cellStyle name="Saída 2 2 4 5 2 4" xfId="18275"/>
    <cellStyle name="Saída 2 2 4 5 2 5" xfId="28757"/>
    <cellStyle name="Saída 2 2 4 5 2 6" xfId="29920"/>
    <cellStyle name="Saída 2 2 4 5 2 7" xfId="33897"/>
    <cellStyle name="Saída 2 2 4 5 2 8" xfId="37459"/>
    <cellStyle name="Saída 2 2 4 5 3" xfId="4108"/>
    <cellStyle name="Saída 2 2 4 5 3 2" xfId="13262"/>
    <cellStyle name="Saída 2 2 4 5 3 3" xfId="20260"/>
    <cellStyle name="Saída 2 2 4 5 3 4" xfId="17192"/>
    <cellStyle name="Saída 2 2 4 5 3 5" xfId="28562"/>
    <cellStyle name="Saída 2 2 4 5 3 6" xfId="28130"/>
    <cellStyle name="Saída 2 2 4 5 3 7" xfId="25619"/>
    <cellStyle name="Saída 2 2 4 5 3 8" xfId="28795"/>
    <cellStyle name="Saída 2 2 4 5 4" xfId="4546"/>
    <cellStyle name="Saída 2 2 4 5 4 2" xfId="13700"/>
    <cellStyle name="Saída 2 2 4 5 4 3" xfId="20698"/>
    <cellStyle name="Saída 2 2 4 5 4 4" xfId="15492"/>
    <cellStyle name="Saída 2 2 4 5 4 5" xfId="17753"/>
    <cellStyle name="Saída 2 2 4 5 4 6" xfId="28788"/>
    <cellStyle name="Saída 2 2 4 5 4 7" xfId="31157"/>
    <cellStyle name="Saída 2 2 4 5 4 8" xfId="35048"/>
    <cellStyle name="Saída 2 2 4 5 5" xfId="4800"/>
    <cellStyle name="Saída 2 2 4 5 5 2" xfId="13954"/>
    <cellStyle name="Saída 2 2 4 5 5 3" xfId="20952"/>
    <cellStyle name="Saída 2 2 4 5 5 4" xfId="24246"/>
    <cellStyle name="Saída 2 2 4 5 5 5" xfId="28611"/>
    <cellStyle name="Saída 2 2 4 5 5 6" xfId="29152"/>
    <cellStyle name="Saída 2 2 4 5 5 7" xfId="32127"/>
    <cellStyle name="Saída 2 2 4 5 5 8" xfId="35802"/>
    <cellStyle name="Saída 2 2 4 5 6" xfId="5046"/>
    <cellStyle name="Saída 2 2 4 5 6 2" xfId="14200"/>
    <cellStyle name="Saída 2 2 4 5 6 3" xfId="21198"/>
    <cellStyle name="Saída 2 2 4 5 6 4" xfId="27316"/>
    <cellStyle name="Saída 2 2 4 5 6 5" xfId="25006"/>
    <cellStyle name="Saída 2 2 4 5 6 6" xfId="32092"/>
    <cellStyle name="Saída 2 2 4 5 6 7" xfId="35770"/>
    <cellStyle name="Saída 2 2 4 5 6 8" xfId="38681"/>
    <cellStyle name="Saída 2 2 4 5 7" xfId="11580"/>
    <cellStyle name="Saída 2 2 4 5 8" xfId="18583"/>
    <cellStyle name="Saída 2 2 4 5 9" xfId="17654"/>
    <cellStyle name="Saída 2 2 4 6" xfId="2628"/>
    <cellStyle name="Saída 2 2 4 6 2" xfId="11782"/>
    <cellStyle name="Saída 2 2 4 6 3" xfId="18785"/>
    <cellStyle name="Saída 2 2 4 6 4" xfId="17761"/>
    <cellStyle name="Saída 2 2 4 6 5" xfId="26281"/>
    <cellStyle name="Saída 2 2 4 6 6" xfId="21208"/>
    <cellStyle name="Saída 2 2 4 6 7" xfId="33995"/>
    <cellStyle name="Saída 2 2 4 6 8" xfId="37557"/>
    <cellStyle name="Saída 2 2 4 7" xfId="3196"/>
    <cellStyle name="Saída 2 2 4 7 2" xfId="12350"/>
    <cellStyle name="Saída 2 2 4 7 3" xfId="19353"/>
    <cellStyle name="Saída 2 2 4 7 4" xfId="21247"/>
    <cellStyle name="Saída 2 2 4 7 5" xfId="23326"/>
    <cellStyle name="Saída 2 2 4 7 6" xfId="22717"/>
    <cellStyle name="Saída 2 2 4 7 7" xfId="18374"/>
    <cellStyle name="Saída 2 2 4 7 8" xfId="33653"/>
    <cellStyle name="Saída 2 2 4 8" xfId="2969"/>
    <cellStyle name="Saída 2 2 4 8 2" xfId="12123"/>
    <cellStyle name="Saída 2 2 4 8 3" xfId="19126"/>
    <cellStyle name="Saída 2 2 4 8 4" xfId="29517"/>
    <cellStyle name="Saída 2 2 4 8 5" xfId="26390"/>
    <cellStyle name="Saída 2 2 4 8 6" xfId="29850"/>
    <cellStyle name="Saída 2 2 4 8 7" xfId="33827"/>
    <cellStyle name="Saída 2 2 4 8 8" xfId="37389"/>
    <cellStyle name="Saída 2 2 4 9" xfId="3859"/>
    <cellStyle name="Saída 2 2 4 9 2" xfId="13013"/>
    <cellStyle name="Saída 2 2 4 9 3" xfId="20012"/>
    <cellStyle name="Saída 2 2 4 9 4" xfId="15431"/>
    <cellStyle name="Saída 2 2 4 9 5" xfId="29195"/>
    <cellStyle name="Saída 2 2 4 9 6" xfId="27279"/>
    <cellStyle name="Saída 2 2 4 9 7" xfId="31657"/>
    <cellStyle name="Saída 2 2 4 9 8" xfId="35337"/>
    <cellStyle name="Saída 2 2 5" xfId="2284"/>
    <cellStyle name="Saída 2 2 5 10" xfId="23038"/>
    <cellStyle name="Saída 2 2 5 11" xfId="30188"/>
    <cellStyle name="Saída 2 2 5 12" xfId="31468"/>
    <cellStyle name="Saída 2 2 5 13" xfId="35178"/>
    <cellStyle name="Saída 2 2 5 2" xfId="2684"/>
    <cellStyle name="Saída 2 2 5 2 2" xfId="11838"/>
    <cellStyle name="Saída 2 2 5 2 3" xfId="18841"/>
    <cellStyle name="Saída 2 2 5 2 4" xfId="24616"/>
    <cellStyle name="Saída 2 2 5 2 5" xfId="26302"/>
    <cellStyle name="Saída 2 2 5 2 6" xfId="29991"/>
    <cellStyle name="Saída 2 2 5 2 7" xfId="33967"/>
    <cellStyle name="Saída 2 2 5 2 8" xfId="37529"/>
    <cellStyle name="Saída 2 2 5 3" xfId="3966"/>
    <cellStyle name="Saída 2 2 5 3 2" xfId="13120"/>
    <cellStyle name="Saída 2 2 5 3 3" xfId="20118"/>
    <cellStyle name="Saída 2 2 5 3 4" xfId="27847"/>
    <cellStyle name="Saída 2 2 5 3 5" xfId="27887"/>
    <cellStyle name="Saída 2 2 5 3 6" xfId="19702"/>
    <cellStyle name="Saída 2 2 5 3 7" xfId="24127"/>
    <cellStyle name="Saída 2 2 5 3 8" xfId="35081"/>
    <cellStyle name="Saída 2 2 5 4" xfId="4404"/>
    <cellStyle name="Saída 2 2 5 4 2" xfId="13558"/>
    <cellStyle name="Saída 2 2 5 4 3" xfId="20556"/>
    <cellStyle name="Saída 2 2 5 4 4" xfId="27633"/>
    <cellStyle name="Saída 2 2 5 4 5" xfId="28586"/>
    <cellStyle name="Saída 2 2 5 4 6" xfId="17703"/>
    <cellStyle name="Saída 2 2 5 4 7" xfId="19752"/>
    <cellStyle name="Saída 2 2 5 4 8" xfId="32101"/>
    <cellStyle name="Saída 2 2 5 5" xfId="4658"/>
    <cellStyle name="Saída 2 2 5 5 2" xfId="13812"/>
    <cellStyle name="Saída 2 2 5 5 3" xfId="20810"/>
    <cellStyle name="Saída 2 2 5 5 4" xfId="20054"/>
    <cellStyle name="Saída 2 2 5 5 5" xfId="29249"/>
    <cellStyle name="Saída 2 2 5 5 6" xfId="19512"/>
    <cellStyle name="Saída 2 2 5 5 7" xfId="32190"/>
    <cellStyle name="Saída 2 2 5 5 8" xfId="35865"/>
    <cellStyle name="Saída 2 2 5 6" xfId="4904"/>
    <cellStyle name="Saída 2 2 5 6 2" xfId="14058"/>
    <cellStyle name="Saída 2 2 5 6 3" xfId="21056"/>
    <cellStyle name="Saída 2 2 5 6 4" xfId="24038"/>
    <cellStyle name="Saída 2 2 5 6 5" xfId="29456"/>
    <cellStyle name="Saída 2 2 5 6 6" xfId="31950"/>
    <cellStyle name="Saída 2 2 5 6 7" xfId="35628"/>
    <cellStyle name="Saída 2 2 5 6 8" xfId="38539"/>
    <cellStyle name="Saída 2 2 5 7" xfId="11438"/>
    <cellStyle name="Saída 2 2 5 8" xfId="18441"/>
    <cellStyle name="Saída 2 2 5 9" xfId="17806"/>
    <cellStyle name="Saída 2 2 6" xfId="1676"/>
    <cellStyle name="Saída 2 2 6 10" xfId="25981"/>
    <cellStyle name="Saída 2 2 6 11" xfId="30990"/>
    <cellStyle name="Saída 2 2 6 12" xfId="34914"/>
    <cellStyle name="Saída 2 2 6 13" xfId="38377"/>
    <cellStyle name="Saída 2 2 6 2" xfId="2503"/>
    <cellStyle name="Saída 2 2 6 2 2" xfId="11657"/>
    <cellStyle name="Saída 2 2 6 2 3" xfId="18660"/>
    <cellStyle name="Saída 2 2 6 2 4" xfId="22917"/>
    <cellStyle name="Saída 2 2 6 2 5" xfId="26221"/>
    <cellStyle name="Saída 2 2 6 2 6" xfId="30079"/>
    <cellStyle name="Saída 2 2 6 2 7" xfId="31082"/>
    <cellStyle name="Saída 2 2 6 2 8" xfId="31324"/>
    <cellStyle name="Saída 2 2 6 3" xfId="3653"/>
    <cellStyle name="Saída 2 2 6 3 2" xfId="12807"/>
    <cellStyle name="Saída 2 2 6 3 3" xfId="19806"/>
    <cellStyle name="Saída 2 2 6 3 4" xfId="25454"/>
    <cellStyle name="Saída 2 2 6 3 5" xfId="15502"/>
    <cellStyle name="Saída 2 2 6 3 6" xfId="19364"/>
    <cellStyle name="Saída 2 2 6 3 7" xfId="31139"/>
    <cellStyle name="Saída 2 2 6 3 8" xfId="35012"/>
    <cellStyle name="Saída 2 2 6 4" xfId="4162"/>
    <cellStyle name="Saída 2 2 6 4 2" xfId="13316"/>
    <cellStyle name="Saída 2 2 6 4 3" xfId="20314"/>
    <cellStyle name="Saída 2 2 6 4 4" xfId="27751"/>
    <cellStyle name="Saída 2 2 6 4 5" xfId="26667"/>
    <cellStyle name="Saída 2 2 6 4 6" xfId="24189"/>
    <cellStyle name="Saída 2 2 6 4 7" xfId="33389"/>
    <cellStyle name="Saída 2 2 6 4 8" xfId="37064"/>
    <cellStyle name="Saída 2 2 6 5" xfId="3074"/>
    <cellStyle name="Saída 2 2 6 5 2" xfId="12228"/>
    <cellStyle name="Saída 2 2 6 5 3" xfId="19231"/>
    <cellStyle name="Saída 2 2 6 5 4" xfId="29515"/>
    <cellStyle name="Saída 2 2 6 5 5" xfId="17998"/>
    <cellStyle name="Saída 2 2 6 5 6" xfId="26026"/>
    <cellStyle name="Saída 2 2 6 5 7" xfId="33778"/>
    <cellStyle name="Saída 2 2 6 5 8" xfId="37340"/>
    <cellStyle name="Saída 2 2 6 6" xfId="3148"/>
    <cellStyle name="Saída 2 2 6 6 2" xfId="12302"/>
    <cellStyle name="Saída 2 2 6 6 3" xfId="19305"/>
    <cellStyle name="Saída 2 2 6 6 4" xfId="24008"/>
    <cellStyle name="Saída 2 2 6 6 5" xfId="25479"/>
    <cellStyle name="Saída 2 2 6 6 6" xfId="29766"/>
    <cellStyle name="Saída 2 2 6 6 7" xfId="33743"/>
    <cellStyle name="Saída 2 2 6 6 8" xfId="37305"/>
    <cellStyle name="Saída 2 2 6 7" xfId="10830"/>
    <cellStyle name="Saída 2 2 6 8" xfId="18242"/>
    <cellStyle name="Saída 2 2 6 9" xfId="28664"/>
    <cellStyle name="Saída 2 2 7" xfId="2257"/>
    <cellStyle name="Saída 2 2 7 10" xfId="9924"/>
    <cellStyle name="Saída 2 2 7 11" xfId="30202"/>
    <cellStyle name="Saída 2 2 7 12" xfId="34177"/>
    <cellStyle name="Saída 2 2 7 13" xfId="37739"/>
    <cellStyle name="Saída 2 2 7 2" xfId="2657"/>
    <cellStyle name="Saída 2 2 7 2 2" xfId="11811"/>
    <cellStyle name="Saída 2 2 7 2 3" xfId="18814"/>
    <cellStyle name="Saída 2 2 7 2 4" xfId="24610"/>
    <cellStyle name="Saída 2 2 7 2 5" xfId="26289"/>
    <cellStyle name="Saída 2 2 7 2 6" xfId="25922"/>
    <cellStyle name="Saída 2 2 7 2 7" xfId="33981"/>
    <cellStyle name="Saída 2 2 7 2 8" xfId="37543"/>
    <cellStyle name="Saída 2 2 7 3" xfId="3939"/>
    <cellStyle name="Saída 2 2 7 3 2" xfId="13093"/>
    <cellStyle name="Saída 2 2 7 3 3" xfId="20091"/>
    <cellStyle name="Saída 2 2 7 3 4" xfId="23051"/>
    <cellStyle name="Saída 2 2 7 3 5" xfId="17142"/>
    <cellStyle name="Saída 2 2 7 3 6" xfId="24118"/>
    <cellStyle name="Saída 2 2 7 3 7" xfId="25821"/>
    <cellStyle name="Saída 2 2 7 3 8" xfId="28019"/>
    <cellStyle name="Saída 2 2 7 4" xfId="4377"/>
    <cellStyle name="Saída 2 2 7 4 2" xfId="13531"/>
    <cellStyle name="Saída 2 2 7 4 3" xfId="20529"/>
    <cellStyle name="Saída 2 2 7 4 4" xfId="24743"/>
    <cellStyle name="Saída 2 2 7 4 5" xfId="15506"/>
    <cellStyle name="Saída 2 2 7 4 6" xfId="25588"/>
    <cellStyle name="Saída 2 2 7 4 7" xfId="31861"/>
    <cellStyle name="Saída 2 2 7 4 8" xfId="35515"/>
    <cellStyle name="Saída 2 2 7 5" xfId="4631"/>
    <cellStyle name="Saída 2 2 7 5 2" xfId="13785"/>
    <cellStyle name="Saída 2 2 7 5 3" xfId="20783"/>
    <cellStyle name="Saída 2 2 7 5 4" xfId="27521"/>
    <cellStyle name="Saída 2 2 7 5 5" xfId="17454"/>
    <cellStyle name="Saída 2 2 7 5 6" xfId="17652"/>
    <cellStyle name="Saída 2 2 7 5 7" xfId="32202"/>
    <cellStyle name="Saída 2 2 7 5 8" xfId="35877"/>
    <cellStyle name="Saída 2 2 7 6" xfId="4877"/>
    <cellStyle name="Saída 2 2 7 6 2" xfId="14031"/>
    <cellStyle name="Saída 2 2 7 6 3" xfId="21029"/>
    <cellStyle name="Saída 2 2 7 6 4" xfId="27400"/>
    <cellStyle name="Saída 2 2 7 6 5" xfId="26772"/>
    <cellStyle name="Saída 2 2 7 6 6" xfId="19562"/>
    <cellStyle name="Saída 2 2 7 6 7" xfId="35601"/>
    <cellStyle name="Saída 2 2 7 6 8" xfId="38512"/>
    <cellStyle name="Saída 2 2 7 7" xfId="11411"/>
    <cellStyle name="Saída 2 2 7 8" xfId="18414"/>
    <cellStyle name="Saída 2 2 7 9" xfId="25248"/>
    <cellStyle name="Saída 2 2 8" xfId="2125"/>
    <cellStyle name="Saída 2 2 8 10" xfId="29110"/>
    <cellStyle name="Saída 2 2 8 11" xfId="30364"/>
    <cellStyle name="Saída 2 2 8 12" xfId="34280"/>
    <cellStyle name="Saída 2 2 8 13" xfId="37832"/>
    <cellStyle name="Saída 2 2 8 2" xfId="2609"/>
    <cellStyle name="Saída 2 2 8 2 2" xfId="11763"/>
    <cellStyle name="Saída 2 2 8 2 3" xfId="18766"/>
    <cellStyle name="Saída 2 2 8 2 4" xfId="23264"/>
    <cellStyle name="Saída 2 2 8 2 5" xfId="22958"/>
    <cellStyle name="Saída 2 2 8 2 6" xfId="18118"/>
    <cellStyle name="Saída 2 2 8 2 7" xfId="28981"/>
    <cellStyle name="Saída 2 2 8 2 8" xfId="34819"/>
    <cellStyle name="Saída 2 2 8 3" xfId="3856"/>
    <cellStyle name="Saída 2 2 8 3 2" xfId="13010"/>
    <cellStyle name="Saída 2 2 8 3 3" xfId="20009"/>
    <cellStyle name="Saída 2 2 8 3 4" xfId="27902"/>
    <cellStyle name="Saída 2 2 8 3 5" xfId="26599"/>
    <cellStyle name="Saída 2 2 8 3 6" xfId="28209"/>
    <cellStyle name="Saída 2 2 8 3 7" xfId="33490"/>
    <cellStyle name="Saída 2 2 8 3 8" xfId="37158"/>
    <cellStyle name="Saída 2 2 8 4" xfId="4324"/>
    <cellStyle name="Saída 2 2 8 4 2" xfId="13478"/>
    <cellStyle name="Saída 2 2 8 4 3" xfId="20476"/>
    <cellStyle name="Saída 2 2 8 4 4" xfId="10086"/>
    <cellStyle name="Saída 2 2 8 4 5" xfId="19740"/>
    <cellStyle name="Saída 2 2 8 4 6" xfId="27260"/>
    <cellStyle name="Saída 2 2 8 4 7" xfId="33330"/>
    <cellStyle name="Saída 2 2 8 4 8" xfId="37005"/>
    <cellStyle name="Saída 2 2 8 5" xfId="4591"/>
    <cellStyle name="Saída 2 2 8 5 2" xfId="13745"/>
    <cellStyle name="Saída 2 2 8 5 3" xfId="20743"/>
    <cellStyle name="Saída 2 2 8 5 4" xfId="27542"/>
    <cellStyle name="Saída 2 2 8 5 5" xfId="23178"/>
    <cellStyle name="Saída 2 2 8 5 6" xfId="25331"/>
    <cellStyle name="Saída 2 2 8 5 7" xfId="29717"/>
    <cellStyle name="Saída 2 2 8 5 8" xfId="33695"/>
    <cellStyle name="Saída 2 2 8 6" xfId="4841"/>
    <cellStyle name="Saída 2 2 8 6 2" xfId="13995"/>
    <cellStyle name="Saída 2 2 8 6 3" xfId="20993"/>
    <cellStyle name="Saída 2 2 8 6 4" xfId="24035"/>
    <cellStyle name="Saída 2 2 8 6 5" xfId="29274"/>
    <cellStyle name="Saída 2 2 8 6 6" xfId="17025"/>
    <cellStyle name="Saída 2 2 8 6 7" xfId="17199"/>
    <cellStyle name="Saída 2 2 8 6 8" xfId="31120"/>
    <cellStyle name="Saída 2 2 8 7" xfId="11279"/>
    <cellStyle name="Saída 2 2 8 8" xfId="9389"/>
    <cellStyle name="Saída 2 2 8 9" xfId="24602"/>
    <cellStyle name="Saída 2 2 9" xfId="1607"/>
    <cellStyle name="Saída 2 2 9 2" xfId="10761"/>
    <cellStyle name="Saída 2 2 9 3" xfId="17012"/>
    <cellStyle name="Saída 2 2 9 4" xfId="18310"/>
    <cellStyle name="Saída 2 2 9 5" xfId="15443"/>
    <cellStyle name="Saída 2 2 9 6" xfId="25747"/>
    <cellStyle name="Saída 2 2 9 7" xfId="31359"/>
    <cellStyle name="Saída 2 2 9 8" xfId="35118"/>
    <cellStyle name="Saída 2 3" xfId="1131"/>
    <cellStyle name="Saída 2 3 10" xfId="4278"/>
    <cellStyle name="Saída 2 3 10 2" xfId="13432"/>
    <cellStyle name="Saída 2 3 10 3" xfId="20430"/>
    <cellStyle name="Saída 2 3 10 4" xfId="27693"/>
    <cellStyle name="Saída 2 3 10 5" xfId="17477"/>
    <cellStyle name="Saída 2 3 10 6" xfId="25524"/>
    <cellStyle name="Saída 2 3 10 7" xfId="17878"/>
    <cellStyle name="Saída 2 3 10 8" xfId="25751"/>
    <cellStyle name="Saída 2 3 11" xfId="4553"/>
    <cellStyle name="Saída 2 3 11 2" xfId="13707"/>
    <cellStyle name="Saída 2 3 11 3" xfId="20705"/>
    <cellStyle name="Saída 2 3 11 4" xfId="27560"/>
    <cellStyle name="Saída 2 3 11 5" xfId="21370"/>
    <cellStyle name="Saída 2 3 11 6" xfId="29003"/>
    <cellStyle name="Saída 2 3 11 7" xfId="32241"/>
    <cellStyle name="Saída 2 3 11 8" xfId="35916"/>
    <cellStyle name="Saída 2 3 12" xfId="1527"/>
    <cellStyle name="Saída 2 3 12 2" xfId="10681"/>
    <cellStyle name="Saída 2 3 12 3" xfId="9936"/>
    <cellStyle name="Saída 2 3 12 4" xfId="28736"/>
    <cellStyle name="Saída 2 3 12 5" xfId="25949"/>
    <cellStyle name="Saída 2 3 12 6" xfId="31045"/>
    <cellStyle name="Saída 2 3 12 7" xfId="34940"/>
    <cellStyle name="Saída 2 3 12 8" xfId="38402"/>
    <cellStyle name="Saída 2 3 13" xfId="10285"/>
    <cellStyle name="Saída 2 3 14" xfId="17281"/>
    <cellStyle name="Saída 2 3 15" xfId="22906"/>
    <cellStyle name="Saída 2 3 16" xfId="31219"/>
    <cellStyle name="Saída 2 3 17" xfId="35087"/>
    <cellStyle name="Saída 2 3 18" xfId="38416"/>
    <cellStyle name="Saída 2 3 19" xfId="40295"/>
    <cellStyle name="Saída 2 3 2" xfId="2286"/>
    <cellStyle name="Saída 2 3 2 10" xfId="26114"/>
    <cellStyle name="Saída 2 3 2 11" xfId="30187"/>
    <cellStyle name="Saída 2 3 2 12" xfId="34162"/>
    <cellStyle name="Saída 2 3 2 13" xfId="37724"/>
    <cellStyle name="Saída 2 3 2 2" xfId="2686"/>
    <cellStyle name="Saída 2 3 2 2 2" xfId="11840"/>
    <cellStyle name="Saída 2 3 2 2 3" xfId="18843"/>
    <cellStyle name="Saída 2 3 2 2 4" xfId="28431"/>
    <cellStyle name="Saída 2 3 2 2 5" xfId="29120"/>
    <cellStyle name="Saída 2 3 2 2 6" xfId="29987"/>
    <cellStyle name="Saída 2 3 2 2 7" xfId="33966"/>
    <cellStyle name="Saída 2 3 2 2 8" xfId="37528"/>
    <cellStyle name="Saída 2 3 2 3" xfId="3968"/>
    <cellStyle name="Saída 2 3 2 3 2" xfId="13122"/>
    <cellStyle name="Saída 2 3 2 3 3" xfId="20120"/>
    <cellStyle name="Saída 2 3 2 3 4" xfId="27846"/>
    <cellStyle name="Saída 2 3 2 3 5" xfId="26626"/>
    <cellStyle name="Saída 2 3 2 3 6" xfId="26003"/>
    <cellStyle name="Saída 2 3 2 3 7" xfId="31666"/>
    <cellStyle name="Saída 2 3 2 3 8" xfId="35346"/>
    <cellStyle name="Saída 2 3 2 4" xfId="4406"/>
    <cellStyle name="Saída 2 3 2 4 2" xfId="13560"/>
    <cellStyle name="Saída 2 3 2 4 3" xfId="20558"/>
    <cellStyle name="Saída 2 3 2 4 4" xfId="27632"/>
    <cellStyle name="Saída 2 3 2 4 5" xfId="17289"/>
    <cellStyle name="Saída 2 3 2 4 6" xfId="18177"/>
    <cellStyle name="Saída 2 3 2 4 7" xfId="31847"/>
    <cellStyle name="Saída 2 3 2 4 8" xfId="35501"/>
    <cellStyle name="Saída 2 3 2 5" xfId="4660"/>
    <cellStyle name="Saída 2 3 2 5 2" xfId="13814"/>
    <cellStyle name="Saída 2 3 2 5 3" xfId="20812"/>
    <cellStyle name="Saída 2 3 2 5 4" xfId="24776"/>
    <cellStyle name="Saída 2 3 2 5 5" xfId="18081"/>
    <cellStyle name="Saída 2 3 2 5 6" xfId="24110"/>
    <cellStyle name="Saída 2 3 2 5 7" xfId="29390"/>
    <cellStyle name="Saída 2 3 2 5 8" xfId="31912"/>
    <cellStyle name="Saída 2 3 2 6" xfId="4906"/>
    <cellStyle name="Saída 2 3 2 6 2" xfId="14060"/>
    <cellStyle name="Saída 2 3 2 6 3" xfId="21058"/>
    <cellStyle name="Saída 2 3 2 6 4" xfId="27378"/>
    <cellStyle name="Saída 2 3 2 6 5" xfId="17362"/>
    <cellStyle name="Saída 2 3 2 6 6" xfId="31952"/>
    <cellStyle name="Saída 2 3 2 6 7" xfId="35630"/>
    <cellStyle name="Saída 2 3 2 6 8" xfId="38541"/>
    <cellStyle name="Saída 2 3 2 7" xfId="11440"/>
    <cellStyle name="Saída 2 3 2 8" xfId="18443"/>
    <cellStyle name="Saída 2 3 2 9" xfId="23334"/>
    <cellStyle name="Saída 2 3 3" xfId="2119"/>
    <cellStyle name="Saída 2 3 3 10" xfId="26060"/>
    <cellStyle name="Saída 2 3 3 11" xfId="30367"/>
    <cellStyle name="Saída 2 3 3 12" xfId="31455"/>
    <cellStyle name="Saída 2 3 3 13" xfId="35166"/>
    <cellStyle name="Saída 2 3 3 2" xfId="2603"/>
    <cellStyle name="Saída 2 3 3 2 2" xfId="11757"/>
    <cellStyle name="Saída 2 3 3 2 3" xfId="18760"/>
    <cellStyle name="Saída 2 3 3 2 4" xfId="23261"/>
    <cellStyle name="Saída 2 3 3 2 5" xfId="19611"/>
    <cellStyle name="Saída 2 3 3 2 6" xfId="30028"/>
    <cellStyle name="Saída 2 3 3 2 7" xfId="34005"/>
    <cellStyle name="Saída 2 3 3 2 8" xfId="37567"/>
    <cellStyle name="Saída 2 3 3 3" xfId="3850"/>
    <cellStyle name="Saída 2 3 3 3 2" xfId="13004"/>
    <cellStyle name="Saída 2 3 3 3 3" xfId="20003"/>
    <cellStyle name="Saída 2 3 3 3 4" xfId="27905"/>
    <cellStyle name="Saída 2 3 3 3 5" xfId="28549"/>
    <cellStyle name="Saída 2 3 3 3 6" xfId="26008"/>
    <cellStyle name="Saída 2 3 3 3 7" xfId="21300"/>
    <cellStyle name="Saída 2 3 3 3 8" xfId="31815"/>
    <cellStyle name="Saída 2 3 3 4" xfId="4318"/>
    <cellStyle name="Saída 2 3 3 4 2" xfId="13472"/>
    <cellStyle name="Saída 2 3 3 4 3" xfId="20470"/>
    <cellStyle name="Saída 2 3 3 4 4" xfId="27673"/>
    <cellStyle name="Saída 2 3 3 4 5" xfId="24175"/>
    <cellStyle name="Saída 2 3 3 4 6" xfId="28102"/>
    <cellStyle name="Saída 2 3 3 4 7" xfId="31166"/>
    <cellStyle name="Saída 2 3 3 4 8" xfId="35042"/>
    <cellStyle name="Saída 2 3 3 5" xfId="4585"/>
    <cellStyle name="Saída 2 3 3 5 2" xfId="13739"/>
    <cellStyle name="Saída 2 3 3 5 3" xfId="20737"/>
    <cellStyle name="Saída 2 3 3 5 4" xfId="22765"/>
    <cellStyle name="Saída 2 3 3 5 5" xfId="19384"/>
    <cellStyle name="Saída 2 3 3 5 6" xfId="26834"/>
    <cellStyle name="Saída 2 3 3 5 7" xfId="17389"/>
    <cellStyle name="Saída 2 3 3 5 8" xfId="31050"/>
    <cellStyle name="Saída 2 3 3 6" xfId="4835"/>
    <cellStyle name="Saída 2 3 3 6 2" xfId="13989"/>
    <cellStyle name="Saída 2 3 3 6 3" xfId="20987"/>
    <cellStyle name="Saída 2 3 3 6 4" xfId="27417"/>
    <cellStyle name="Saída 2 3 3 6 5" xfId="26761"/>
    <cellStyle name="Saída 2 3 3 6 6" xfId="23325"/>
    <cellStyle name="Saída 2 3 3 6 7" xfId="30977"/>
    <cellStyle name="Saída 2 3 3 6 8" xfId="31381"/>
    <cellStyle name="Saída 2 3 3 7" xfId="11273"/>
    <cellStyle name="Saída 2 3 3 8" xfId="9403"/>
    <cellStyle name="Saída 2 3 3 9" xfId="24599"/>
    <cellStyle name="Saída 2 3 4" xfId="2258"/>
    <cellStyle name="Saída 2 3 4 10" xfId="25206"/>
    <cellStyle name="Saída 2 3 4 11" xfId="21215"/>
    <cellStyle name="Saída 2 3 4 12" xfId="17773"/>
    <cellStyle name="Saída 2 3 4 13" xfId="33447"/>
    <cellStyle name="Saída 2 3 4 2" xfId="2658"/>
    <cellStyle name="Saída 2 3 4 2 2" xfId="11812"/>
    <cellStyle name="Saída 2 3 4 2 3" xfId="18815"/>
    <cellStyle name="Saída 2 3 4 2 4" xfId="25152"/>
    <cellStyle name="Saída 2 3 4 2 5" xfId="26292"/>
    <cellStyle name="Saída 2 3 4 2 6" xfId="30004"/>
    <cellStyle name="Saída 2 3 4 2 7" xfId="31090"/>
    <cellStyle name="Saída 2 3 4 2 8" xfId="34978"/>
    <cellStyle name="Saída 2 3 4 3" xfId="3940"/>
    <cellStyle name="Saída 2 3 4 3 2" xfId="13094"/>
    <cellStyle name="Saída 2 3 4 3 3" xfId="20092"/>
    <cellStyle name="Saída 2 3 4 3 4" xfId="27860"/>
    <cellStyle name="Saída 2 3 4 3 5" xfId="26622"/>
    <cellStyle name="Saída 2 3 4 3 6" xfId="28640"/>
    <cellStyle name="Saída 2 3 4 3 7" xfId="33449"/>
    <cellStyle name="Saída 2 3 4 3 8" xfId="37123"/>
    <cellStyle name="Saída 2 3 4 4" xfId="4378"/>
    <cellStyle name="Saída 2 3 4 4 2" xfId="13532"/>
    <cellStyle name="Saída 2 3 4 4 3" xfId="20530"/>
    <cellStyle name="Saída 2 3 4 4 4" xfId="27644"/>
    <cellStyle name="Saída 2 3 4 4 5" xfId="29228"/>
    <cellStyle name="Saída 2 3 4 4 6" xfId="25595"/>
    <cellStyle name="Saída 2 3 4 4 7" xfId="35532"/>
    <cellStyle name="Saída 2 3 4 4 8" xfId="38458"/>
    <cellStyle name="Saída 2 3 4 5" xfId="4632"/>
    <cellStyle name="Saída 2 3 4 5 2" xfId="13786"/>
    <cellStyle name="Saída 2 3 4 5 3" xfId="20784"/>
    <cellStyle name="Saída 2 3 4 5 4" xfId="10151"/>
    <cellStyle name="Saída 2 3 4 5 5" xfId="24445"/>
    <cellStyle name="Saída 2 3 4 5 6" xfId="17058"/>
    <cellStyle name="Saída 2 3 4 5 7" xfId="32205"/>
    <cellStyle name="Saída 2 3 4 5 8" xfId="35880"/>
    <cellStyle name="Saída 2 3 4 6" xfId="4878"/>
    <cellStyle name="Saída 2 3 4 6 2" xfId="14032"/>
    <cellStyle name="Saída 2 3 4 6 3" xfId="21030"/>
    <cellStyle name="Saída 2 3 4 6 4" xfId="19531"/>
    <cellStyle name="Saída 2 3 4 6 5" xfId="22676"/>
    <cellStyle name="Saída 2 3 4 6 6" xfId="25555"/>
    <cellStyle name="Saída 2 3 4 6 7" xfId="35602"/>
    <cellStyle name="Saída 2 3 4 6 8" xfId="38513"/>
    <cellStyle name="Saída 2 3 4 7" xfId="11412"/>
    <cellStyle name="Saída 2 3 4 8" xfId="18415"/>
    <cellStyle name="Saída 2 3 4 9" xfId="22639"/>
    <cellStyle name="Saída 2 3 5" xfId="2090"/>
    <cellStyle name="Saída 2 3 5 10" xfId="28056"/>
    <cellStyle name="Saída 2 3 5 11" xfId="30840"/>
    <cellStyle name="Saída 2 3 5 12" xfId="9162"/>
    <cellStyle name="Saída 2 3 5 13" xfId="30858"/>
    <cellStyle name="Saída 2 3 5 2" xfId="2590"/>
    <cellStyle name="Saída 2 3 5 2 2" xfId="11744"/>
    <cellStyle name="Saída 2 3 5 2 3" xfId="18747"/>
    <cellStyle name="Saída 2 3 5 2 4" xfId="17211"/>
    <cellStyle name="Saída 2 3 5 2 5" xfId="26258"/>
    <cellStyle name="Saída 2 3 5 2 6" xfId="30038"/>
    <cellStyle name="Saída 2 3 5 2 7" xfId="31086"/>
    <cellStyle name="Saída 2 3 5 2 8" xfId="34971"/>
    <cellStyle name="Saída 2 3 5 3" xfId="3837"/>
    <cellStyle name="Saída 2 3 5 3 2" xfId="12991"/>
    <cellStyle name="Saída 2 3 5 3 3" xfId="19990"/>
    <cellStyle name="Saída 2 3 5 3 4" xfId="27906"/>
    <cellStyle name="Saída 2 3 5 3 5" xfId="29193"/>
    <cellStyle name="Saída 2 3 5 3 6" xfId="26481"/>
    <cellStyle name="Saída 2 3 5 3 7" xfId="33499"/>
    <cellStyle name="Saída 2 3 5 3 8" xfId="37167"/>
    <cellStyle name="Saída 2 3 5 4" xfId="4301"/>
    <cellStyle name="Saída 2 3 5 4 2" xfId="13455"/>
    <cellStyle name="Saída 2 3 5 4 3" xfId="20453"/>
    <cellStyle name="Saída 2 3 5 4 4" xfId="27676"/>
    <cellStyle name="Saída 2 3 5 4 5" xfId="28156"/>
    <cellStyle name="Saída 2 3 5 4 6" xfId="25521"/>
    <cellStyle name="Saída 2 3 5 4 7" xfId="26540"/>
    <cellStyle name="Saída 2 3 5 4 8" xfId="35040"/>
    <cellStyle name="Saída 2 3 5 5" xfId="4572"/>
    <cellStyle name="Saída 2 3 5 5 2" xfId="13726"/>
    <cellStyle name="Saída 2 3 5 5 3" xfId="20724"/>
    <cellStyle name="Saída 2 3 5 5 4" xfId="25258"/>
    <cellStyle name="Saída 2 3 5 5 5" xfId="19704"/>
    <cellStyle name="Saída 2 3 5 5 6" xfId="17403"/>
    <cellStyle name="Saída 2 3 5 5 7" xfId="32232"/>
    <cellStyle name="Saída 2 3 5 5 8" xfId="35907"/>
    <cellStyle name="Saída 2 3 5 6" xfId="4822"/>
    <cellStyle name="Saída 2 3 5 6 2" xfId="13976"/>
    <cellStyle name="Saída 2 3 5 6 3" xfId="20974"/>
    <cellStyle name="Saída 2 3 5 6 4" xfId="24798"/>
    <cellStyle name="Saída 2 3 5 6 5" xfId="28607"/>
    <cellStyle name="Saída 2 3 5 6 6" xfId="22527"/>
    <cellStyle name="Saída 2 3 5 6 7" xfId="32117"/>
    <cellStyle name="Saída 2 3 5 6 8" xfId="35792"/>
    <cellStyle name="Saída 2 3 5 7" xfId="11244"/>
    <cellStyle name="Saída 2 3 5 8" xfId="9447"/>
    <cellStyle name="Saída 2 3 5 9" xfId="24586"/>
    <cellStyle name="Saída 2 3 6" xfId="1652"/>
    <cellStyle name="Saída 2 3 6 10" xfId="25739"/>
    <cellStyle name="Saída 2 3 6 11" xfId="31370"/>
    <cellStyle name="Saída 2 3 6 12" xfId="35130"/>
    <cellStyle name="Saída 2 3 6 2" xfId="3567"/>
    <cellStyle name="Saída 2 3 6 2 2" xfId="12721"/>
    <cellStyle name="Saída 2 3 6 2 3" xfId="19722"/>
    <cellStyle name="Saída 2 3 6 2 4" xfId="10050"/>
    <cellStyle name="Saída 2 3 6 2 5" xfId="17832"/>
    <cellStyle name="Saída 2 3 6 2 6" xfId="29594"/>
    <cellStyle name="Saída 2 3 6 2 7" xfId="17474"/>
    <cellStyle name="Saída 2 3 6 2 8" xfId="35011"/>
    <cellStyle name="Saída 2 3 6 3" xfId="4127"/>
    <cellStyle name="Saída 2 3 6 3 2" xfId="13281"/>
    <cellStyle name="Saída 2 3 6 3 3" xfId="20279"/>
    <cellStyle name="Saída 2 3 6 3 4" xfId="22751"/>
    <cellStyle name="Saída 2 3 6 3 5" xfId="22521"/>
    <cellStyle name="Saída 2 3 6 3 6" xfId="29004"/>
    <cellStyle name="Saída 2 3 6 3 7" xfId="25795"/>
    <cellStyle name="Saída 2 3 6 3 8" xfId="35030"/>
    <cellStyle name="Saída 2 3 6 4" xfId="4215"/>
    <cellStyle name="Saída 2 3 6 4 2" xfId="13369"/>
    <cellStyle name="Saída 2 3 6 4 3" xfId="20367"/>
    <cellStyle name="Saída 2 3 6 4 4" xfId="19572"/>
    <cellStyle name="Saída 2 3 6 4 5" xfId="17043"/>
    <cellStyle name="Saída 2 3 6 4 6" xfId="25597"/>
    <cellStyle name="Saída 2 3 6 4 7" xfId="33363"/>
    <cellStyle name="Saída 2 3 6 4 8" xfId="37038"/>
    <cellStyle name="Saída 2 3 6 5" xfId="3125"/>
    <cellStyle name="Saída 2 3 6 5 2" xfId="12279"/>
    <cellStyle name="Saída 2 3 6 5 3" xfId="19282"/>
    <cellStyle name="Saída 2 3 6 5 4" xfId="24009"/>
    <cellStyle name="Saída 2 3 6 5 5" xfId="26432"/>
    <cellStyle name="Saída 2 3 6 5 6" xfId="29775"/>
    <cellStyle name="Saída 2 3 6 5 7" xfId="31118"/>
    <cellStyle name="Saída 2 3 6 5 8" xfId="35004"/>
    <cellStyle name="Saída 2 3 6 6" xfId="10806"/>
    <cellStyle name="Saída 2 3 6 7" xfId="9274"/>
    <cellStyle name="Saída 2 3 6 8" xfId="28676"/>
    <cellStyle name="Saída 2 3 6 9" xfId="22997"/>
    <cellStyle name="Saída 2 3 7" xfId="2480"/>
    <cellStyle name="Saída 2 3 7 2" xfId="11634"/>
    <cellStyle name="Saída 2 3 7 3" xfId="18637"/>
    <cellStyle name="Saída 2 3 7 4" xfId="21237"/>
    <cellStyle name="Saída 2 3 7 5" xfId="26209"/>
    <cellStyle name="Saída 2 3 7 6" xfId="17667"/>
    <cellStyle name="Saída 2 3 7 7" xfId="24462"/>
    <cellStyle name="Saída 2 3 7 8" xfId="34810"/>
    <cellStyle name="Saída 2 3 8" xfId="3083"/>
    <cellStyle name="Saída 2 3 8 2" xfId="12237"/>
    <cellStyle name="Saída 2 3 8 3" xfId="19240"/>
    <cellStyle name="Saída 2 3 8 4" xfId="24706"/>
    <cellStyle name="Saída 2 3 8 5" xfId="19593"/>
    <cellStyle name="Saída 2 3 8 6" xfId="24367"/>
    <cellStyle name="Saída 2 3 8 7" xfId="29663"/>
    <cellStyle name="Saída 2 3 8 8" xfId="33650"/>
    <cellStyle name="Saída 2 3 9" xfId="3773"/>
    <cellStyle name="Saída 2 3 9 2" xfId="12927"/>
    <cellStyle name="Saída 2 3 9 3" xfId="19926"/>
    <cellStyle name="Saída 2 3 9 4" xfId="19410"/>
    <cellStyle name="Saída 2 3 9 5" xfId="23158"/>
    <cellStyle name="Saída 2 3 9 6" xfId="18101"/>
    <cellStyle name="Saída 2 3 9 7" xfId="31643"/>
    <cellStyle name="Saída 2 3 9 8" xfId="35317"/>
    <cellStyle name="Saída 2 4" xfId="1175"/>
    <cellStyle name="Saída 2 4 10" xfId="2862"/>
    <cellStyle name="Saída 2 4 10 2" xfId="12016"/>
    <cellStyle name="Saída 2 4 10 3" xfId="19019"/>
    <cellStyle name="Saída 2 4 10 4" xfId="24218"/>
    <cellStyle name="Saída 2 4 10 5" xfId="26364"/>
    <cellStyle name="Saída 2 4 10 6" xfId="25214"/>
    <cellStyle name="Saída 2 4 10 7" xfId="24156"/>
    <cellStyle name="Saída 2 4 10 8" xfId="31422"/>
    <cellStyle name="Saída 2 4 11" xfId="2224"/>
    <cellStyle name="Saída 2 4 11 2" xfId="11378"/>
    <cellStyle name="Saída 2 4 11 3" xfId="18381"/>
    <cellStyle name="Saída 2 4 11 4" xfId="22650"/>
    <cellStyle name="Saída 2 4 11 5" xfId="25277"/>
    <cellStyle name="Saída 2 4 11 6" xfId="30199"/>
    <cellStyle name="Saída 2 4 11 7" xfId="25771"/>
    <cellStyle name="Saída 2 4 11 8" xfId="34952"/>
    <cellStyle name="Saída 2 4 12" xfId="10329"/>
    <cellStyle name="Saída 2 4 13" xfId="9320"/>
    <cellStyle name="Saída 2 4 14" xfId="23269"/>
    <cellStyle name="Saída 2 4 15" xfId="31202"/>
    <cellStyle name="Saída 2 4 16" xfId="35071"/>
    <cellStyle name="Saída 2 4 17" xfId="38409"/>
    <cellStyle name="Saída 2 4 18" xfId="40311"/>
    <cellStyle name="Saída 2 4 2" xfId="2347"/>
    <cellStyle name="Saída 2 4 2 10" xfId="17776"/>
    <cellStyle name="Saída 2 4 2 11" xfId="30154"/>
    <cellStyle name="Saída 2 4 2 12" xfId="34130"/>
    <cellStyle name="Saída 2 4 2 13" xfId="37692"/>
    <cellStyle name="Saída 2 4 2 2" xfId="2747"/>
    <cellStyle name="Saída 2 4 2 2 2" xfId="11901"/>
    <cellStyle name="Saída 2 4 2 2 3" xfId="18904"/>
    <cellStyle name="Saída 2 4 2 2 4" xfId="28409"/>
    <cellStyle name="Saída 2 4 2 2 5" xfId="26327"/>
    <cellStyle name="Saída 2 4 2 2 6" xfId="26507"/>
    <cellStyle name="Saída 2 4 2 2 7" xfId="33936"/>
    <cellStyle name="Saída 2 4 2 2 8" xfId="37498"/>
    <cellStyle name="Saída 2 4 2 3" xfId="4029"/>
    <cellStyle name="Saída 2 4 2 3 2" xfId="13183"/>
    <cellStyle name="Saída 2 4 2 3 3" xfId="20181"/>
    <cellStyle name="Saída 2 4 2 3 4" xfId="27816"/>
    <cellStyle name="Saída 2 4 2 3 5" xfId="17698"/>
    <cellStyle name="Saída 2 4 2 3 6" xfId="28030"/>
    <cellStyle name="Saída 2 4 2 3 7" xfId="31684"/>
    <cellStyle name="Saída 2 4 2 3 8" xfId="35364"/>
    <cellStyle name="Saída 2 4 2 4" xfId="4467"/>
    <cellStyle name="Saída 2 4 2 4 2" xfId="13621"/>
    <cellStyle name="Saída 2 4 2 4 3" xfId="20619"/>
    <cellStyle name="Saída 2 4 2 4 4" xfId="27602"/>
    <cellStyle name="Saída 2 4 2 4 5" xfId="29236"/>
    <cellStyle name="Saída 2 4 2 4 6" xfId="25571"/>
    <cellStyle name="Saída 2 4 2 4 7" xfId="22617"/>
    <cellStyle name="Saída 2 4 2 4 8" xfId="33690"/>
    <cellStyle name="Saída 2 4 2 5" xfId="4721"/>
    <cellStyle name="Saída 2 4 2 5 2" xfId="13875"/>
    <cellStyle name="Saída 2 4 2 5 3" xfId="20873"/>
    <cellStyle name="Saída 2 4 2 5 4" xfId="27477"/>
    <cellStyle name="Saída 2 4 2 5 5" xfId="26746"/>
    <cellStyle name="Saída 2 4 2 5 6" xfId="26805"/>
    <cellStyle name="Saída 2 4 2 5 7" xfId="32164"/>
    <cellStyle name="Saída 2 4 2 5 8" xfId="35839"/>
    <cellStyle name="Saída 2 4 2 6" xfId="4967"/>
    <cellStyle name="Saída 2 4 2 6 2" xfId="14121"/>
    <cellStyle name="Saída 2 4 2 6 3" xfId="21119"/>
    <cellStyle name="Saída 2 4 2 6 4" xfId="19694"/>
    <cellStyle name="Saída 2 4 2 6 5" xfId="28176"/>
    <cellStyle name="Saída 2 4 2 6 6" xfId="32013"/>
    <cellStyle name="Saída 2 4 2 6 7" xfId="35691"/>
    <cellStyle name="Saída 2 4 2 6 8" xfId="38602"/>
    <cellStyle name="Saída 2 4 2 7" xfId="11501"/>
    <cellStyle name="Saída 2 4 2 8" xfId="18504"/>
    <cellStyle name="Saída 2 4 2 9" xfId="21354"/>
    <cellStyle name="Saída 2 4 3" xfId="2375"/>
    <cellStyle name="Saída 2 4 3 10" xfId="22938"/>
    <cellStyle name="Saída 2 4 3 11" xfId="23176"/>
    <cellStyle name="Saída 2 4 3 12" xfId="28107"/>
    <cellStyle name="Saída 2 4 3 13" xfId="26083"/>
    <cellStyle name="Saída 2 4 3 2" xfId="2775"/>
    <cellStyle name="Saída 2 4 3 2 2" xfId="11929"/>
    <cellStyle name="Saída 2 4 3 2 3" xfId="18932"/>
    <cellStyle name="Saída 2 4 3 2 4" xfId="9517"/>
    <cellStyle name="Saída 2 4 3 2 5" xfId="23002"/>
    <cellStyle name="Saída 2 4 3 2 6" xfId="29946"/>
    <cellStyle name="Saída 2 4 3 2 7" xfId="31528"/>
    <cellStyle name="Saída 2 4 3 2 8" xfId="35244"/>
    <cellStyle name="Saída 2 4 3 3" xfId="4057"/>
    <cellStyle name="Saída 2 4 3 3 2" xfId="13211"/>
    <cellStyle name="Saída 2 4 3 3 3" xfId="20209"/>
    <cellStyle name="Saída 2 4 3 3 4" xfId="17230"/>
    <cellStyle name="Saída 2 4 3 3 5" xfId="28834"/>
    <cellStyle name="Saída 2 4 3 3 6" xfId="27283"/>
    <cellStyle name="Saída 2 4 3 3 7" xfId="29691"/>
    <cellStyle name="Saída 2 4 3 3 8" xfId="33666"/>
    <cellStyle name="Saída 2 4 3 4" xfId="4495"/>
    <cellStyle name="Saída 2 4 3 4 2" xfId="13649"/>
    <cellStyle name="Saída 2 4 3 4 3" xfId="20647"/>
    <cellStyle name="Saída 2 4 3 4 4" xfId="27585"/>
    <cellStyle name="Saída 2 4 3 4 5" xfId="28161"/>
    <cellStyle name="Saída 2 4 3 4 6" xfId="25565"/>
    <cellStyle name="Saída 2 4 3 4 7" xfId="32267"/>
    <cellStyle name="Saída 2 4 3 4 8" xfId="35942"/>
    <cellStyle name="Saída 2 4 3 5" xfId="4749"/>
    <cellStyle name="Saída 2 4 3 5 2" xfId="13903"/>
    <cellStyle name="Saída 2 4 3 5 3" xfId="20901"/>
    <cellStyle name="Saída 2 4 3 5 4" xfId="27460"/>
    <cellStyle name="Saída 2 4 3 5 5" xfId="26745"/>
    <cellStyle name="Saída 2 4 3 5 6" xfId="18226"/>
    <cellStyle name="Saída 2 4 3 5 7" xfId="32151"/>
    <cellStyle name="Saída 2 4 3 5 8" xfId="35826"/>
    <cellStyle name="Saída 2 4 3 6" xfId="4995"/>
    <cellStyle name="Saída 2 4 3 6 2" xfId="14149"/>
    <cellStyle name="Saída 2 4 3 6 3" xfId="21147"/>
    <cellStyle name="Saída 2 4 3 6 4" xfId="17416"/>
    <cellStyle name="Saída 2 4 3 6 5" xfId="25499"/>
    <cellStyle name="Saída 2 4 3 6 6" xfId="32041"/>
    <cellStyle name="Saída 2 4 3 6 7" xfId="35719"/>
    <cellStyle name="Saída 2 4 3 6 8" xfId="38630"/>
    <cellStyle name="Saída 2 4 3 7" xfId="11529"/>
    <cellStyle name="Saída 2 4 3 8" xfId="18532"/>
    <cellStyle name="Saída 2 4 3 9" xfId="22518"/>
    <cellStyle name="Saída 2 4 4" xfId="2399"/>
    <cellStyle name="Saída 2 4 4 10" xfId="22501"/>
    <cellStyle name="Saída 2 4 4 11" xfId="24181"/>
    <cellStyle name="Saída 2 4 4 12" xfId="34107"/>
    <cellStyle name="Saída 2 4 4 13" xfId="37669"/>
    <cellStyle name="Saída 2 4 4 2" xfId="2799"/>
    <cellStyle name="Saída 2 4 4 2 2" xfId="11953"/>
    <cellStyle name="Saída 2 4 4 2 3" xfId="18956"/>
    <cellStyle name="Saída 2 4 4 2 4" xfId="28384"/>
    <cellStyle name="Saída 2 4 4 2 5" xfId="26349"/>
    <cellStyle name="Saída 2 4 4 2 6" xfId="29934"/>
    <cellStyle name="Saída 2 4 4 2 7" xfId="33911"/>
    <cellStyle name="Saída 2 4 4 2 8" xfId="37473"/>
    <cellStyle name="Saída 2 4 4 3" xfId="4081"/>
    <cellStyle name="Saída 2 4 4 3 2" xfId="13235"/>
    <cellStyle name="Saída 2 4 4 3 3" xfId="20233"/>
    <cellStyle name="Saída 2 4 4 3 4" xfId="19409"/>
    <cellStyle name="Saída 2 4 4 3 5" xfId="26647"/>
    <cellStyle name="Saída 2 4 4 3 6" xfId="22853"/>
    <cellStyle name="Saída 2 4 4 3 7" xfId="22748"/>
    <cellStyle name="Saída 2 4 4 3 8" xfId="25293"/>
    <cellStyle name="Saída 2 4 4 4" xfId="4519"/>
    <cellStyle name="Saída 2 4 4 4 2" xfId="13673"/>
    <cellStyle name="Saída 2 4 4 4 3" xfId="20671"/>
    <cellStyle name="Saída 2 4 4 4 4" xfId="10154"/>
    <cellStyle name="Saída 2 4 4 4 5" xfId="26709"/>
    <cellStyle name="Saída 2 4 4 4 6" xfId="25392"/>
    <cellStyle name="Saída 2 4 4 4 7" xfId="31174"/>
    <cellStyle name="Saída 2 4 4 4 8" xfId="35047"/>
    <cellStyle name="Saída 2 4 4 5" xfId="4773"/>
    <cellStyle name="Saída 2 4 4 5 2" xfId="13927"/>
    <cellStyle name="Saída 2 4 4 5 3" xfId="20925"/>
    <cellStyle name="Saída 2 4 4 5 4" xfId="24031"/>
    <cellStyle name="Saída 2 4 4 5 5" xfId="26749"/>
    <cellStyle name="Saída 2 4 4 5 6" xfId="26457"/>
    <cellStyle name="Saída 2 4 4 5 7" xfId="31186"/>
    <cellStyle name="Saída 2 4 4 5 8" xfId="31199"/>
    <cellStyle name="Saída 2 4 4 6" xfId="5019"/>
    <cellStyle name="Saída 2 4 4 6 2" xfId="14173"/>
    <cellStyle name="Saída 2 4 4 6 3" xfId="21171"/>
    <cellStyle name="Saída 2 4 4 6 4" xfId="24822"/>
    <cellStyle name="Saída 2 4 4 6 5" xfId="26787"/>
    <cellStyle name="Saída 2 4 4 6 6" xfId="32065"/>
    <cellStyle name="Saída 2 4 4 6 7" xfId="35743"/>
    <cellStyle name="Saída 2 4 4 6 8" xfId="38654"/>
    <cellStyle name="Saída 2 4 4 7" xfId="11553"/>
    <cellStyle name="Saída 2 4 4 8" xfId="18556"/>
    <cellStyle name="Saída 2 4 4 9" xfId="10025"/>
    <cellStyle name="Saída 2 4 5" xfId="2423"/>
    <cellStyle name="Saída 2 4 5 10" xfId="26185"/>
    <cellStyle name="Saída 2 4 5 11" xfId="24723"/>
    <cellStyle name="Saída 2 4 5 12" xfId="34095"/>
    <cellStyle name="Saída 2 4 5 13" xfId="37657"/>
    <cellStyle name="Saída 2 4 5 2" xfId="2823"/>
    <cellStyle name="Saída 2 4 5 2 2" xfId="11977"/>
    <cellStyle name="Saída 2 4 5 2 3" xfId="18980"/>
    <cellStyle name="Saída 2 4 5 2 4" xfId="28372"/>
    <cellStyle name="Saída 2 4 5 2 5" xfId="28487"/>
    <cellStyle name="Saída 2 4 5 2 6" xfId="29921"/>
    <cellStyle name="Saída 2 4 5 2 7" xfId="31210"/>
    <cellStyle name="Saída 2 4 5 2 8" xfId="35078"/>
    <cellStyle name="Saída 2 4 5 3" xfId="4105"/>
    <cellStyle name="Saída 2 4 5 3 2" xfId="13259"/>
    <cellStyle name="Saída 2 4 5 3 3" xfId="20257"/>
    <cellStyle name="Saída 2 4 5 3 4" xfId="27779"/>
    <cellStyle name="Saída 2 4 5 3 5" xfId="26653"/>
    <cellStyle name="Saída 2 4 5 3 6" xfId="24831"/>
    <cellStyle name="Saída 2 4 5 3 7" xfId="33417"/>
    <cellStyle name="Saída 2 4 5 3 8" xfId="37092"/>
    <cellStyle name="Saída 2 4 5 4" xfId="4543"/>
    <cellStyle name="Saída 2 4 5 4 2" xfId="13697"/>
    <cellStyle name="Saída 2 4 5 4 3" xfId="20695"/>
    <cellStyle name="Saída 2 4 5 4 4" xfId="27565"/>
    <cellStyle name="Saída 2 4 5 4 5" xfId="18353"/>
    <cellStyle name="Saída 2 4 5 4 6" xfId="24081"/>
    <cellStyle name="Saída 2 4 5 4 7" xfId="31775"/>
    <cellStyle name="Saída 2 4 5 4 8" xfId="35455"/>
    <cellStyle name="Saída 2 4 5 5" xfId="4797"/>
    <cellStyle name="Saída 2 4 5 5 2" xfId="13951"/>
    <cellStyle name="Saída 2 4 5 5 3" xfId="20949"/>
    <cellStyle name="Saída 2 4 5 5 4" xfId="19691"/>
    <cellStyle name="Saída 2 4 5 5 5" xfId="26756"/>
    <cellStyle name="Saída 2 4 5 5 6" xfId="25182"/>
    <cellStyle name="Saída 2 4 5 5 7" xfId="31190"/>
    <cellStyle name="Saída 2 4 5 5 8" xfId="23078"/>
    <cellStyle name="Saída 2 4 5 6" xfId="5043"/>
    <cellStyle name="Saída 2 4 5 6 2" xfId="14197"/>
    <cellStyle name="Saída 2 4 5 6 3" xfId="21195"/>
    <cellStyle name="Saída 2 4 5 6 4" xfId="27310"/>
    <cellStyle name="Saída 2 4 5 6 5" xfId="18317"/>
    <cellStyle name="Saída 2 4 5 6 6" xfId="32089"/>
    <cellStyle name="Saída 2 4 5 6 7" xfId="35767"/>
    <cellStyle name="Saída 2 4 5 6 8" xfId="38678"/>
    <cellStyle name="Saída 2 4 5 7" xfId="11577"/>
    <cellStyle name="Saída 2 4 5 8" xfId="18580"/>
    <cellStyle name="Saída 2 4 5 9" xfId="9572"/>
    <cellStyle name="Saída 2 4 6" xfId="2625"/>
    <cellStyle name="Saída 2 4 6 2" xfId="11779"/>
    <cellStyle name="Saída 2 4 6 3" xfId="18782"/>
    <cellStyle name="Saída 2 4 6 4" xfId="22971"/>
    <cellStyle name="Saída 2 4 6 5" xfId="22934"/>
    <cellStyle name="Saída 2 4 6 6" xfId="17247"/>
    <cellStyle name="Saída 2 4 6 7" xfId="33993"/>
    <cellStyle name="Saída 2 4 6 8" xfId="37555"/>
    <cellStyle name="Saída 2 4 7" xfId="3193"/>
    <cellStyle name="Saída 2 4 7 2" xfId="12347"/>
    <cellStyle name="Saída 2 4 7 3" xfId="19350"/>
    <cellStyle name="Saída 2 4 7 4" xfId="28230"/>
    <cellStyle name="Saída 2 4 7 5" xfId="17934"/>
    <cellStyle name="Saída 2 4 7 6" xfId="29744"/>
    <cellStyle name="Saída 2 4 7 7" xfId="33721"/>
    <cellStyle name="Saída 2 4 7 8" xfId="37283"/>
    <cellStyle name="Saída 2 4 8" xfId="3708"/>
    <cellStyle name="Saída 2 4 8 2" xfId="12862"/>
    <cellStyle name="Saída 2 4 8 3" xfId="19861"/>
    <cellStyle name="Saída 2 4 8 4" xfId="21229"/>
    <cellStyle name="Saída 2 4 8 5" xfId="26567"/>
    <cellStyle name="Saída 2 4 8 6" xfId="29539"/>
    <cellStyle name="Saída 2 4 8 7" xfId="33544"/>
    <cellStyle name="Saída 2 4 8 8" xfId="37212"/>
    <cellStyle name="Saída 2 4 9" xfId="3804"/>
    <cellStyle name="Saída 2 4 9 2" xfId="12958"/>
    <cellStyle name="Saída 2 4 9 3" xfId="19957"/>
    <cellStyle name="Saída 2 4 9 4" xfId="23339"/>
    <cellStyle name="Saída 2 4 9 5" xfId="23108"/>
    <cellStyle name="Saída 2 4 9 6" xfId="19545"/>
    <cellStyle name="Saída 2 4 9 7" xfId="31640"/>
    <cellStyle name="Saída 2 4 9 8" xfId="35326"/>
    <cellStyle name="Saída 2 5" xfId="1604"/>
    <cellStyle name="Saída 2 5 2" xfId="10758"/>
    <cellStyle name="Saída 2 5 3" xfId="17018"/>
    <cellStyle name="Saída 2 5 4" xfId="28698"/>
    <cellStyle name="Saída 2 5 5" xfId="23048"/>
    <cellStyle name="Saída 2 5 6" xfId="25748"/>
    <cellStyle name="Saída 2 5 7" xfId="17315"/>
    <cellStyle name="Saída 2 5 8" xfId="33710"/>
    <cellStyle name="Saída 2 6" xfId="2437"/>
    <cellStyle name="Saída 2 6 2" xfId="11591"/>
    <cellStyle name="Saída 2 6 3" xfId="18594"/>
    <cellStyle name="Saída 2 6 4" xfId="21301"/>
    <cellStyle name="Saída 2 6 5" xfId="17480"/>
    <cellStyle name="Saída 2 6 6" xfId="24430"/>
    <cellStyle name="Saída 2 6 7" xfId="25777"/>
    <cellStyle name="Saída 2 6 8" xfId="34965"/>
    <cellStyle name="Saída 2 7" xfId="9308"/>
    <cellStyle name="Saída 2 8" xfId="18119"/>
    <cellStyle name="Saída 2 9" xfId="25124"/>
    <cellStyle name="Saída 3" xfId="860"/>
    <cellStyle name="Saída 3 10" xfId="2441"/>
    <cellStyle name="Saída 3 10 2" xfId="11595"/>
    <cellStyle name="Saída 3 10 3" xfId="18598"/>
    <cellStyle name="Saída 3 10 4" xfId="9208"/>
    <cellStyle name="Saída 3 10 5" xfId="28725"/>
    <cellStyle name="Saída 3 10 6" xfId="29097"/>
    <cellStyle name="Saída 3 10 7" xfId="30867"/>
    <cellStyle name="Saída 3 10 8" xfId="34811"/>
    <cellStyle name="Saída 3 11" xfId="3084"/>
    <cellStyle name="Saída 3 11 2" xfId="12238"/>
    <cellStyle name="Saída 3 11 3" xfId="19241"/>
    <cellStyle name="Saída 3 11 4" xfId="24707"/>
    <cellStyle name="Saída 3 11 5" xfId="26418"/>
    <cellStyle name="Saída 3 11 6" xfId="15451"/>
    <cellStyle name="Saída 3 11 7" xfId="33774"/>
    <cellStyle name="Saída 3 11 8" xfId="37336"/>
    <cellStyle name="Saída 3 12" xfId="3019"/>
    <cellStyle name="Saída 3 12 2" xfId="12173"/>
    <cellStyle name="Saída 3 12 3" xfId="19176"/>
    <cellStyle name="Saída 3 12 4" xfId="17706"/>
    <cellStyle name="Saída 3 12 5" xfId="29137"/>
    <cellStyle name="Saída 3 12 6" xfId="17311"/>
    <cellStyle name="Saída 3 12 7" xfId="33801"/>
    <cellStyle name="Saída 3 12 8" xfId="37363"/>
    <cellStyle name="Saída 3 13" xfId="3032"/>
    <cellStyle name="Saída 3 13 2" xfId="12186"/>
    <cellStyle name="Saída 3 13 3" xfId="19189"/>
    <cellStyle name="Saída 3 13 4" xfId="28299"/>
    <cellStyle name="Saída 3 13 5" xfId="28087"/>
    <cellStyle name="Saída 3 13 6" xfId="29818"/>
    <cellStyle name="Saída 3 13 7" xfId="33795"/>
    <cellStyle name="Saída 3 13 8" xfId="37357"/>
    <cellStyle name="Saída 3 14" xfId="3783"/>
    <cellStyle name="Saída 3 14 2" xfId="12937"/>
    <cellStyle name="Saída 3 14 3" xfId="19936"/>
    <cellStyle name="Saída 3 14 4" xfId="14208"/>
    <cellStyle name="Saída 3 14 5" xfId="26585"/>
    <cellStyle name="Saída 3 14 6" xfId="23034"/>
    <cellStyle name="Saída 3 14 7" xfId="33523"/>
    <cellStyle name="Saída 3 14 8" xfId="37191"/>
    <cellStyle name="Saída 3 15" xfId="10015"/>
    <cellStyle name="Saída 3 16" xfId="10174"/>
    <cellStyle name="Saída 3 17" xfId="29061"/>
    <cellStyle name="Saída 3 18" xfId="17610"/>
    <cellStyle name="Saída 3 19" xfId="31356"/>
    <cellStyle name="Saída 3 2" xfId="861"/>
    <cellStyle name="Saída 3 2 10" xfId="3018"/>
    <cellStyle name="Saída 3 2 10 2" xfId="12172"/>
    <cellStyle name="Saída 3 2 10 3" xfId="19175"/>
    <cellStyle name="Saída 3 2 10 4" xfId="28306"/>
    <cellStyle name="Saída 3 2 10 5" xfId="24547"/>
    <cellStyle name="Saída 3 2 10 6" xfId="29826"/>
    <cellStyle name="Saída 3 2 10 7" xfId="31116"/>
    <cellStyle name="Saída 3 2 10 8" xfId="30837"/>
    <cellStyle name="Saída 3 2 11" xfId="3033"/>
    <cellStyle name="Saída 3 2 11 2" xfId="12187"/>
    <cellStyle name="Saída 3 2 11 3" xfId="19190"/>
    <cellStyle name="Saída 3 2 11 4" xfId="24000"/>
    <cellStyle name="Saída 3 2 11 5" xfId="26406"/>
    <cellStyle name="Saída 3 2 11 6" xfId="22965"/>
    <cellStyle name="Saída 3 2 11 7" xfId="30238"/>
    <cellStyle name="Saída 3 2 11 8" xfId="34203"/>
    <cellStyle name="Saída 3 2 12" xfId="4284"/>
    <cellStyle name="Saída 3 2 12 2" xfId="13438"/>
    <cellStyle name="Saída 3 2 12 3" xfId="20436"/>
    <cellStyle name="Saída 3 2 12 4" xfId="27690"/>
    <cellStyle name="Saída 3 2 12 5" xfId="29222"/>
    <cellStyle name="Saída 3 2 12 6" xfId="17222"/>
    <cellStyle name="Saída 3 2 12 7" xfId="23013"/>
    <cellStyle name="Saída 3 2 12 8" xfId="23224"/>
    <cellStyle name="Saída 3 2 13" xfId="10016"/>
    <cellStyle name="Saída 3 2 14" xfId="17458"/>
    <cellStyle name="Saída 3 2 15" xfId="22677"/>
    <cellStyle name="Saída 3 2 16" xfId="25744"/>
    <cellStyle name="Saída 3 2 17" xfId="31355"/>
    <cellStyle name="Saída 3 2 18" xfId="35112"/>
    <cellStyle name="Saída 3 2 19" xfId="38427"/>
    <cellStyle name="Saída 3 2 2" xfId="862"/>
    <cellStyle name="Saída 3 2 2 10" xfId="3794"/>
    <cellStyle name="Saída 3 2 2 10 2" xfId="12948"/>
    <cellStyle name="Saída 3 2 2 10 3" xfId="19947"/>
    <cellStyle name="Saída 3 2 2 10 4" xfId="27933"/>
    <cellStyle name="Saída 3 2 2 10 5" xfId="24209"/>
    <cellStyle name="Saída 3 2 2 10 6" xfId="28645"/>
    <cellStyle name="Saída 3 2 2 10 7" xfId="10178"/>
    <cellStyle name="Saída 3 2 2 10 8" xfId="33663"/>
    <cellStyle name="Saída 3 2 2 11" xfId="2832"/>
    <cellStyle name="Saída 3 2 2 11 2" xfId="11986"/>
    <cellStyle name="Saída 3 2 2 11 3" xfId="18989"/>
    <cellStyle name="Saída 3 2 2 11 4" xfId="28368"/>
    <cellStyle name="Saída 3 2 2 11 5" xfId="19620"/>
    <cellStyle name="Saída 3 2 2 11 6" xfId="28748"/>
    <cellStyle name="Saída 3 2 2 11 7" xfId="31542"/>
    <cellStyle name="Saída 3 2 2 11 8" xfId="35252"/>
    <cellStyle name="Saída 3 2 2 12" xfId="10017"/>
    <cellStyle name="Saída 3 2 2 13" xfId="17459"/>
    <cellStyle name="Saída 3 2 2 14" xfId="29060"/>
    <cellStyle name="Saída 3 2 2 15" xfId="22986"/>
    <cellStyle name="Saída 3 2 2 16" xfId="31354"/>
    <cellStyle name="Saída 3 2 2 17" xfId="35114"/>
    <cellStyle name="Saída 3 2 2 18" xfId="38429"/>
    <cellStyle name="Saída 3 2 2 2" xfId="2289"/>
    <cellStyle name="Saída 3 2 2 2 10" xfId="26118"/>
    <cellStyle name="Saída 3 2 2 2 11" xfId="22643"/>
    <cellStyle name="Saída 3 2 2 2 12" xfId="9285"/>
    <cellStyle name="Saída 3 2 2 2 13" xfId="31590"/>
    <cellStyle name="Saída 3 2 2 2 2" xfId="2689"/>
    <cellStyle name="Saída 3 2 2 2 2 2" xfId="11843"/>
    <cellStyle name="Saída 3 2 2 2 2 3" xfId="18846"/>
    <cellStyle name="Saída 3 2 2 2 2 4" xfId="22731"/>
    <cellStyle name="Saída 3 2 2 2 2 5" xfId="26304"/>
    <cellStyle name="Saída 3 2 2 2 2 6" xfId="29989"/>
    <cellStyle name="Saída 3 2 2 2 2 7" xfId="33965"/>
    <cellStyle name="Saída 3 2 2 2 2 8" xfId="37527"/>
    <cellStyle name="Saída 3 2 2 2 3" xfId="3971"/>
    <cellStyle name="Saída 3 2 2 2 3 2" xfId="13125"/>
    <cellStyle name="Saída 3 2 2 2 3 3" xfId="20123"/>
    <cellStyle name="Saída 3 2 2 2 3 4" xfId="23159"/>
    <cellStyle name="Saída 3 2 2 2 3 5" xfId="25372"/>
    <cellStyle name="Saída 3 2 2 2 3 6" xfId="25613"/>
    <cellStyle name="Saída 3 2 2 2 3 7" xfId="26187"/>
    <cellStyle name="Saída 3 2 2 2 3 8" xfId="17868"/>
    <cellStyle name="Saída 3 2 2 2 4" xfId="4409"/>
    <cellStyle name="Saída 3 2 2 2 4 2" xfId="13563"/>
    <cellStyle name="Saída 3 2 2 2 4 3" xfId="20561"/>
    <cellStyle name="Saída 3 2 2 2 4 4" xfId="17531"/>
    <cellStyle name="Saída 3 2 2 2 4 5" xfId="25199"/>
    <cellStyle name="Saída 3 2 2 2 4 6" xfId="19776"/>
    <cellStyle name="Saída 3 2 2 2 4 7" xfId="17208"/>
    <cellStyle name="Saída 3 2 2 2 4 8" xfId="28017"/>
    <cellStyle name="Saída 3 2 2 2 5" xfId="4663"/>
    <cellStyle name="Saída 3 2 2 2 5 2" xfId="13817"/>
    <cellStyle name="Saída 3 2 2 2 5 3" xfId="20815"/>
    <cellStyle name="Saída 3 2 2 2 5 4" xfId="27505"/>
    <cellStyle name="Saída 3 2 2 2 5 5" xfId="28860"/>
    <cellStyle name="Saída 3 2 2 2 5 6" xfId="25562"/>
    <cellStyle name="Saída 3 2 2 2 5 7" xfId="32191"/>
    <cellStyle name="Saída 3 2 2 2 5 8" xfId="35866"/>
    <cellStyle name="Saída 3 2 2 2 6" xfId="4909"/>
    <cellStyle name="Saída 3 2 2 2 6 2" xfId="14063"/>
    <cellStyle name="Saída 3 2 2 2 6 3" xfId="21061"/>
    <cellStyle name="Saída 3 2 2 2 6 4" xfId="27384"/>
    <cellStyle name="Saída 3 2 2 2 6 5" xfId="23394"/>
    <cellStyle name="Saída 3 2 2 2 6 6" xfId="31955"/>
    <cellStyle name="Saída 3 2 2 2 6 7" xfId="35633"/>
    <cellStyle name="Saída 3 2 2 2 6 8" xfId="38544"/>
    <cellStyle name="Saída 3 2 2 2 7" xfId="11443"/>
    <cellStyle name="Saída 3 2 2 2 8" xfId="18446"/>
    <cellStyle name="Saída 3 2 2 2 9" xfId="22433"/>
    <cellStyle name="Saída 3 2 2 3" xfId="1677"/>
    <cellStyle name="Saída 3 2 2 3 10" xfId="25977"/>
    <cellStyle name="Saída 3 2 2 3 11" xfId="23094"/>
    <cellStyle name="Saída 3 2 2 3 12" xfId="31049"/>
    <cellStyle name="Saída 3 2 2 3 13" xfId="31342"/>
    <cellStyle name="Saída 3 2 2 3 2" xfId="2504"/>
    <cellStyle name="Saída 3 2 2 3 2 2" xfId="11658"/>
    <cellStyle name="Saída 3 2 2 3 2 3" xfId="18661"/>
    <cellStyle name="Saída 3 2 2 3 2 4" xfId="19460"/>
    <cellStyle name="Saída 3 2 2 3 2 5" xfId="10063"/>
    <cellStyle name="Saída 3 2 2 3 2 6" xfId="28799"/>
    <cellStyle name="Saída 3 2 2 3 2 7" xfId="34056"/>
    <cellStyle name="Saída 3 2 2 3 2 8" xfId="37618"/>
    <cellStyle name="Saída 3 2 2 3 3" xfId="3654"/>
    <cellStyle name="Saída 3 2 2 3 3 2" xfId="12808"/>
    <cellStyle name="Saída 3 2 2 3 3 3" xfId="19807"/>
    <cellStyle name="Saída 3 2 2 3 3 4" xfId="28002"/>
    <cellStyle name="Saída 3 2 2 3 3 5" xfId="28916"/>
    <cellStyle name="Saída 3 2 2 3 3 6" xfId="29563"/>
    <cellStyle name="Saída 3 2 2 3 3 7" xfId="33581"/>
    <cellStyle name="Saída 3 2 2 3 3 8" xfId="37249"/>
    <cellStyle name="Saída 3 2 2 3 4" xfId="4163"/>
    <cellStyle name="Saída 3 2 2 3 4 2" xfId="13317"/>
    <cellStyle name="Saída 3 2 2 3 4 3" xfId="20315"/>
    <cellStyle name="Saída 3 2 2 3 4 4" xfId="23212"/>
    <cellStyle name="Saída 3 2 2 3 4 5" xfId="17985"/>
    <cellStyle name="Saída 3 2 2 3 4 6" xfId="9953"/>
    <cellStyle name="Saída 3 2 2 3 4 7" xfId="31161"/>
    <cellStyle name="Saída 3 2 2 3 4 8" xfId="31294"/>
    <cellStyle name="Saída 3 2 2 3 5" xfId="3075"/>
    <cellStyle name="Saída 3 2 2 3 5 2" xfId="12229"/>
    <cellStyle name="Saída 3 2 2 3 5 3" xfId="19232"/>
    <cellStyle name="Saída 3 2 2 3 5 4" xfId="29514"/>
    <cellStyle name="Saída 3 2 2 3 5 5" xfId="29141"/>
    <cellStyle name="Saída 3 2 2 3 5 6" xfId="9179"/>
    <cellStyle name="Saída 3 2 2 3 5 7" xfId="25531"/>
    <cellStyle name="Saída 3 2 2 3 5 8" xfId="31111"/>
    <cellStyle name="Saída 3 2 2 3 6" xfId="3764"/>
    <cellStyle name="Saída 3 2 2 3 6 2" xfId="12918"/>
    <cellStyle name="Saída 3 2 2 3 6 3" xfId="19917"/>
    <cellStyle name="Saída 3 2 2 3 6 4" xfId="27948"/>
    <cellStyle name="Saída 3 2 2 3 6 5" xfId="17963"/>
    <cellStyle name="Saída 3 2 2 3 6 6" xfId="28728"/>
    <cellStyle name="Saída 3 2 2 3 6 7" xfId="31145"/>
    <cellStyle name="Saída 3 2 2 3 6 8" xfId="17299"/>
    <cellStyle name="Saída 3 2 2 3 7" xfId="10831"/>
    <cellStyle name="Saída 3 2 2 3 8" xfId="18245"/>
    <cellStyle name="Saída 3 2 2 3 9" xfId="24482"/>
    <cellStyle name="Saída 3 2 2 4" xfId="2260"/>
    <cellStyle name="Saída 3 2 2 4 10" xfId="18298"/>
    <cellStyle name="Saída 3 2 2 4 11" xfId="23282"/>
    <cellStyle name="Saída 3 2 2 4 12" xfId="34172"/>
    <cellStyle name="Saída 3 2 2 4 13" xfId="37734"/>
    <cellStyle name="Saída 3 2 2 4 2" xfId="2660"/>
    <cellStyle name="Saída 3 2 2 4 2 2" xfId="11814"/>
    <cellStyle name="Saída 3 2 2 4 2 3" xfId="18817"/>
    <cellStyle name="Saída 3 2 2 4 2 4" xfId="29519"/>
    <cellStyle name="Saída 3 2 2 4 2 5" xfId="26293"/>
    <cellStyle name="Saída 3 2 2 4 2 6" xfId="30003"/>
    <cellStyle name="Saída 3 2 2 4 2 7" xfId="29644"/>
    <cellStyle name="Saída 3 2 2 4 2 8" xfId="33630"/>
    <cellStyle name="Saída 3 2 2 4 3" xfId="3942"/>
    <cellStyle name="Saída 3 2 2 4 3 2" xfId="13096"/>
    <cellStyle name="Saída 3 2 2 4 3 3" xfId="20094"/>
    <cellStyle name="Saída 3 2 2 4 3 4" xfId="24728"/>
    <cellStyle name="Saída 3 2 2 4 3 5" xfId="28820"/>
    <cellStyle name="Saída 3 2 2 4 3 6" xfId="9612"/>
    <cellStyle name="Saída 3 2 2 4 3 7" xfId="31154"/>
    <cellStyle name="Saída 3 2 2 4 3 8" xfId="35026"/>
    <cellStyle name="Saída 3 2 2 4 4" xfId="4380"/>
    <cellStyle name="Saída 3 2 2 4 4 2" xfId="13534"/>
    <cellStyle name="Saída 3 2 2 4 4 3" xfId="20532"/>
    <cellStyle name="Saída 3 2 2 4 4 4" xfId="19498"/>
    <cellStyle name="Saída 3 2 2 4 4 5" xfId="25032"/>
    <cellStyle name="Saída 3 2 2 4 4 6" xfId="22447"/>
    <cellStyle name="Saída 3 2 2 4 4 7" xfId="31730"/>
    <cellStyle name="Saída 3 2 2 4 4 8" xfId="35410"/>
    <cellStyle name="Saída 3 2 2 4 5" xfId="4634"/>
    <cellStyle name="Saída 3 2 2 4 5 2" xfId="13788"/>
    <cellStyle name="Saída 3 2 2 4 5 3" xfId="20786"/>
    <cellStyle name="Saída 3 2 2 4 5 4" xfId="17735"/>
    <cellStyle name="Saída 3 2 2 4 5 5" xfId="23398"/>
    <cellStyle name="Saída 3 2 2 4 5 6" xfId="26824"/>
    <cellStyle name="Saída 3 2 2 4 5 7" xfId="32204"/>
    <cellStyle name="Saída 3 2 2 4 5 8" xfId="35879"/>
    <cellStyle name="Saída 3 2 2 4 6" xfId="4880"/>
    <cellStyle name="Saída 3 2 2 4 6 2" xfId="14034"/>
    <cellStyle name="Saída 3 2 2 4 6 3" xfId="21032"/>
    <cellStyle name="Saída 3 2 2 4 6 4" xfId="24037"/>
    <cellStyle name="Saída 3 2 2 4 6 5" xfId="22719"/>
    <cellStyle name="Saída 3 2 2 4 6 6" xfId="28700"/>
    <cellStyle name="Saída 3 2 2 4 6 7" xfId="35604"/>
    <cellStyle name="Saída 3 2 2 4 6 8" xfId="38515"/>
    <cellStyle name="Saída 3 2 2 4 7" xfId="11414"/>
    <cellStyle name="Saída 3 2 2 4 8" xfId="18417"/>
    <cellStyle name="Saída 3 2 2 4 9" xfId="24084"/>
    <cellStyle name="Saída 3 2 2 5" xfId="2304"/>
    <cellStyle name="Saída 3 2 2 5 10" xfId="10181"/>
    <cellStyle name="Saída 3 2 2 5 11" xfId="28514"/>
    <cellStyle name="Saída 3 2 2 5 12" xfId="34154"/>
    <cellStyle name="Saída 3 2 2 5 13" xfId="37716"/>
    <cellStyle name="Saída 3 2 2 5 2" xfId="2704"/>
    <cellStyle name="Saída 3 2 2 5 2 2" xfId="11858"/>
    <cellStyle name="Saída 3 2 2 5 2 3" xfId="18861"/>
    <cellStyle name="Saída 3 2 2 5 2 4" xfId="24626"/>
    <cellStyle name="Saída 3 2 2 5 2 5" xfId="26311"/>
    <cellStyle name="Saída 3 2 2 5 2 6" xfId="29981"/>
    <cellStyle name="Saída 3 2 2 5 2 7" xfId="33958"/>
    <cellStyle name="Saída 3 2 2 5 2 8" xfId="37520"/>
    <cellStyle name="Saída 3 2 2 5 3" xfId="3986"/>
    <cellStyle name="Saída 3 2 2 5 3 2" xfId="13140"/>
    <cellStyle name="Saída 3 2 2 5 3 3" xfId="20138"/>
    <cellStyle name="Saída 3 2 2 5 3 4" xfId="25448"/>
    <cellStyle name="Saída 3 2 2 5 3 5" xfId="22843"/>
    <cellStyle name="Saída 3 2 2 5 3 6" xfId="17830"/>
    <cellStyle name="Saída 3 2 2 5 3 7" xfId="17657"/>
    <cellStyle name="Saída 3 2 2 5 3 8" xfId="30362"/>
    <cellStyle name="Saída 3 2 2 5 4" xfId="4424"/>
    <cellStyle name="Saída 3 2 2 5 4 2" xfId="13578"/>
    <cellStyle name="Saída 3 2 2 5 4 3" xfId="20576"/>
    <cellStyle name="Saída 3 2 2 5 4 4" xfId="27623"/>
    <cellStyle name="Saída 3 2 2 5 4 5" xfId="9326"/>
    <cellStyle name="Saída 3 2 2 5 4 6" xfId="10072"/>
    <cellStyle name="Saída 3 2 2 5 4 7" xfId="22585"/>
    <cellStyle name="Saída 3 2 2 5 4 8" xfId="31233"/>
    <cellStyle name="Saída 3 2 2 5 5" xfId="4678"/>
    <cellStyle name="Saída 3 2 2 5 5 2" xfId="13832"/>
    <cellStyle name="Saída 3 2 2 5 5 3" xfId="20830"/>
    <cellStyle name="Saída 3 2 2 5 5 4" xfId="27498"/>
    <cellStyle name="Saída 3 2 2 5 5 5" xfId="26729"/>
    <cellStyle name="Saída 3 2 2 5 5 6" xfId="24978"/>
    <cellStyle name="Saída 3 2 2 5 5 7" xfId="32184"/>
    <cellStyle name="Saída 3 2 2 5 5 8" xfId="35859"/>
    <cellStyle name="Saída 3 2 2 5 6" xfId="4924"/>
    <cellStyle name="Saída 3 2 2 5 6 2" xfId="14078"/>
    <cellStyle name="Saída 3 2 2 5 6 3" xfId="21076"/>
    <cellStyle name="Saída 3 2 2 5 6 4" xfId="24273"/>
    <cellStyle name="Saída 3 2 2 5 6 5" xfId="26771"/>
    <cellStyle name="Saída 3 2 2 5 6 6" xfId="31970"/>
    <cellStyle name="Saída 3 2 2 5 6 7" xfId="35648"/>
    <cellStyle name="Saída 3 2 2 5 6 8" xfId="38559"/>
    <cellStyle name="Saída 3 2 2 5 7" xfId="11458"/>
    <cellStyle name="Saída 3 2 2 5 8" xfId="18461"/>
    <cellStyle name="Saída 3 2 2 5 9" xfId="17203"/>
    <cellStyle name="Saída 3 2 2 6" xfId="1654"/>
    <cellStyle name="Saída 3 2 2 6 10" xfId="25741"/>
    <cellStyle name="Saída 3 2 2 6 11" xfId="31372"/>
    <cellStyle name="Saída 3 2 2 6 12" xfId="35132"/>
    <cellStyle name="Saída 3 2 2 6 2" xfId="3569"/>
    <cellStyle name="Saída 3 2 2 6 2 2" xfId="12723"/>
    <cellStyle name="Saída 3 2 2 6 2 3" xfId="19724"/>
    <cellStyle name="Saída 3 2 2 6 2 4" xfId="23021"/>
    <cellStyle name="Saída 3 2 2 6 2 5" xfId="23238"/>
    <cellStyle name="Saída 3 2 2 6 2 6" xfId="25897"/>
    <cellStyle name="Saída 3 2 2 6 2 7" xfId="26078"/>
    <cellStyle name="Saída 3 2 2 6 2 8" xfId="33656"/>
    <cellStyle name="Saída 3 2 2 6 3" xfId="4129"/>
    <cellStyle name="Saída 3 2 2 6 3 2" xfId="13283"/>
    <cellStyle name="Saída 3 2 2 6 3 3" xfId="20281"/>
    <cellStyle name="Saída 3 2 2 6 3 4" xfId="27762"/>
    <cellStyle name="Saída 3 2 2 6 3 5" xfId="26659"/>
    <cellStyle name="Saída 3 2 2 6 3 6" xfId="26475"/>
    <cellStyle name="Saída 3 2 2 6 3 7" xfId="10026"/>
    <cellStyle name="Saída 3 2 2 6 3 8" xfId="30892"/>
    <cellStyle name="Saída 3 2 2 6 4" xfId="2896"/>
    <cellStyle name="Saída 3 2 2 6 4 2" xfId="12050"/>
    <cellStyle name="Saída 3 2 2 6 4 3" xfId="19053"/>
    <cellStyle name="Saída 3 2 2 6 4 4" xfId="18109"/>
    <cellStyle name="Saída 3 2 2 6 4 5" xfId="28079"/>
    <cellStyle name="Saída 3 2 2 6 4 6" xfId="29870"/>
    <cellStyle name="Saída 3 2 2 6 4 7" xfId="33855"/>
    <cellStyle name="Saída 3 2 2 6 4 8" xfId="37417"/>
    <cellStyle name="Saída 3 2 2 6 5" xfId="3817"/>
    <cellStyle name="Saída 3 2 2 6 5 2" xfId="12971"/>
    <cellStyle name="Saída 3 2 2 6 5 3" xfId="19970"/>
    <cellStyle name="Saída 3 2 2 6 5 4" xfId="19579"/>
    <cellStyle name="Saída 3 2 2 6 5 5" xfId="21273"/>
    <cellStyle name="Saída 3 2 2 6 5 6" xfId="22794"/>
    <cellStyle name="Saída 3 2 2 6 5 7" xfId="22985"/>
    <cellStyle name="Saída 3 2 2 6 5 8" xfId="31398"/>
    <cellStyle name="Saída 3 2 2 6 6" xfId="10808"/>
    <cellStyle name="Saída 3 2 2 6 7" xfId="9273"/>
    <cellStyle name="Saída 3 2 2 6 8" xfId="17309"/>
    <cellStyle name="Saída 3 2 2 6 9" xfId="25973"/>
    <cellStyle name="Saída 3 2 2 7" xfId="2482"/>
    <cellStyle name="Saída 3 2 2 7 2" xfId="11636"/>
    <cellStyle name="Saída 3 2 2 7 3" xfId="18639"/>
    <cellStyle name="Saída 3 2 2 7 4" xfId="10104"/>
    <cellStyle name="Saída 3 2 2 7 5" xfId="26210"/>
    <cellStyle name="Saída 3 2 2 7 6" xfId="30083"/>
    <cellStyle name="Saída 3 2 2 7 7" xfId="31494"/>
    <cellStyle name="Saída 3 2 2 7 8" xfId="35204"/>
    <cellStyle name="Saída 3 2 2 8" xfId="3086"/>
    <cellStyle name="Saída 3 2 2 8 2" xfId="12240"/>
    <cellStyle name="Saída 3 2 2 8 3" xfId="19243"/>
    <cellStyle name="Saída 3 2 2 8 4" xfId="24709"/>
    <cellStyle name="Saída 3 2 2 8 5" xfId="26413"/>
    <cellStyle name="Saída 3 2 2 8 6" xfId="29780"/>
    <cellStyle name="Saída 3 2 2 8 7" xfId="31576"/>
    <cellStyle name="Saída 3 2 2 8 8" xfId="35286"/>
    <cellStyle name="Saída 3 2 2 9" xfId="3017"/>
    <cellStyle name="Saída 3 2 2 9 2" xfId="12171"/>
    <cellStyle name="Saída 3 2 2 9 3" xfId="19174"/>
    <cellStyle name="Saída 3 2 2 9 4" xfId="28305"/>
    <cellStyle name="Saída 3 2 2 9 5" xfId="21232"/>
    <cellStyle name="Saída 3 2 2 9 6" xfId="26500"/>
    <cellStyle name="Saída 3 2 2 9 7" xfId="33802"/>
    <cellStyle name="Saída 3 2 2 9 8" xfId="37364"/>
    <cellStyle name="Saída 3 2 3" xfId="2288"/>
    <cellStyle name="Saída 3 2 3 10" xfId="9567"/>
    <cellStyle name="Saída 3 2 3 11" xfId="30186"/>
    <cellStyle name="Saída 3 2 3 12" xfId="34161"/>
    <cellStyle name="Saída 3 2 3 13" xfId="37723"/>
    <cellStyle name="Saída 3 2 3 2" xfId="2688"/>
    <cellStyle name="Saída 3 2 3 2 2" xfId="11842"/>
    <cellStyle name="Saída 3 2 3 2 3" xfId="18845"/>
    <cellStyle name="Saída 3 2 3 2 4" xfId="28430"/>
    <cellStyle name="Saída 3 2 3 2 5" xfId="22461"/>
    <cellStyle name="Saída 3 2 3 2 6" xfId="25915"/>
    <cellStyle name="Saída 3 2 3 2 7" xfId="33962"/>
    <cellStyle name="Saída 3 2 3 2 8" xfId="37524"/>
    <cellStyle name="Saída 3 2 3 3" xfId="3970"/>
    <cellStyle name="Saída 3 2 3 3 2" xfId="13124"/>
    <cellStyle name="Saída 3 2 3 3 3" xfId="20122"/>
    <cellStyle name="Saída 3 2 3 3 4" xfId="27845"/>
    <cellStyle name="Saída 3 2 3 3 5" xfId="28557"/>
    <cellStyle name="Saída 3 2 3 3 6" xfId="28969"/>
    <cellStyle name="Saída 3 2 3 3 7" xfId="31833"/>
    <cellStyle name="Saída 3 2 3 3 8" xfId="35489"/>
    <cellStyle name="Saída 3 2 3 4" xfId="4408"/>
    <cellStyle name="Saída 3 2 3 4 2" xfId="13562"/>
    <cellStyle name="Saída 3 2 3 4 3" xfId="20560"/>
    <cellStyle name="Saída 3 2 3 4 4" xfId="27631"/>
    <cellStyle name="Saída 3 2 3 4 5" xfId="17583"/>
    <cellStyle name="Saída 3 2 3 4 6" xfId="25582"/>
    <cellStyle name="Saída 3 2 3 4 7" xfId="25844"/>
    <cellStyle name="Saída 3 2 3 4 8" xfId="22545"/>
    <cellStyle name="Saída 3 2 3 5" xfId="4662"/>
    <cellStyle name="Saída 3 2 3 5 2" xfId="13816"/>
    <cellStyle name="Saída 3 2 3 5 3" xfId="20814"/>
    <cellStyle name="Saída 3 2 3 5 4" xfId="27490"/>
    <cellStyle name="Saída 3 2 3 5 5" xfId="26725"/>
    <cellStyle name="Saída 3 2 3 5 6" xfId="17979"/>
    <cellStyle name="Saída 3 2 3 5 7" xfId="17730"/>
    <cellStyle name="Saída 3 2 3 5 8" xfId="31595"/>
    <cellStyle name="Saída 3 2 3 6" xfId="4908"/>
    <cellStyle name="Saída 3 2 3 6 2" xfId="14062"/>
    <cellStyle name="Saída 3 2 3 6 3" xfId="21060"/>
    <cellStyle name="Saída 3 2 3 6 4" xfId="17419"/>
    <cellStyle name="Saída 3 2 3 6 5" xfId="24444"/>
    <cellStyle name="Saída 3 2 3 6 6" xfId="31954"/>
    <cellStyle name="Saída 3 2 3 6 7" xfId="35632"/>
    <cellStyle name="Saída 3 2 3 6 8" xfId="38543"/>
    <cellStyle name="Saída 3 2 3 7" xfId="11442"/>
    <cellStyle name="Saída 3 2 3 8" xfId="18445"/>
    <cellStyle name="Saída 3 2 3 9" xfId="18022"/>
    <cellStyle name="Saída 3 2 4" xfId="2121"/>
    <cellStyle name="Saída 3 2 4 10" xfId="19509"/>
    <cellStyle name="Saída 3 2 4 11" xfId="30366"/>
    <cellStyle name="Saída 3 2 4 12" xfId="34282"/>
    <cellStyle name="Saída 3 2 4 13" xfId="37834"/>
    <cellStyle name="Saída 3 2 4 2" xfId="2605"/>
    <cellStyle name="Saída 3 2 4 2 2" xfId="11759"/>
    <cellStyle name="Saída 3 2 4 2 3" xfId="18762"/>
    <cellStyle name="Saída 3 2 4 2 4" xfId="18049"/>
    <cellStyle name="Saída 3 2 4 2 5" xfId="18153"/>
    <cellStyle name="Saída 3 2 4 2 6" xfId="29013"/>
    <cellStyle name="Saída 3 2 4 2 7" xfId="31084"/>
    <cellStyle name="Saída 3 2 4 2 8" xfId="31314"/>
    <cellStyle name="Saída 3 2 4 3" xfId="3852"/>
    <cellStyle name="Saída 3 2 4 3 2" xfId="13006"/>
    <cellStyle name="Saída 3 2 4 3 3" xfId="20005"/>
    <cellStyle name="Saída 3 2 4 3 4" xfId="27904"/>
    <cellStyle name="Saída 3 2 4 3 5" xfId="26598"/>
    <cellStyle name="Saída 3 2 4 3 6" xfId="24493"/>
    <cellStyle name="Saída 3 2 4 3 7" xfId="33492"/>
    <cellStyle name="Saída 3 2 4 3 8" xfId="37160"/>
    <cellStyle name="Saída 3 2 4 4" xfId="4320"/>
    <cellStyle name="Saída 3 2 4 4 2" xfId="13474"/>
    <cellStyle name="Saída 3 2 4 4 3" xfId="20472"/>
    <cellStyle name="Saída 3 2 4 4 4" xfId="27672"/>
    <cellStyle name="Saída 3 2 4 4 5" xfId="28146"/>
    <cellStyle name="Saída 3 2 4 4 6" xfId="25391"/>
    <cellStyle name="Saída 3 2 4 4 7" xfId="28469"/>
    <cellStyle name="Saída 3 2 4 4 8" xfId="25295"/>
    <cellStyle name="Saída 3 2 4 5" xfId="4587"/>
    <cellStyle name="Saída 3 2 4 5 2" xfId="13741"/>
    <cellStyle name="Saída 3 2 4 5 3" xfId="20739"/>
    <cellStyle name="Saída 3 2 4 5 4" xfId="25230"/>
    <cellStyle name="Saída 3 2 4 5 5" xfId="24414"/>
    <cellStyle name="Saída 3 2 4 5 6" xfId="21347"/>
    <cellStyle name="Saída 3 2 4 5 7" xfId="32222"/>
    <cellStyle name="Saída 3 2 4 5 8" xfId="35897"/>
    <cellStyle name="Saída 3 2 4 6" xfId="4837"/>
    <cellStyle name="Saída 3 2 4 6 2" xfId="13991"/>
    <cellStyle name="Saída 3 2 4 6 3" xfId="20989"/>
    <cellStyle name="Saída 3 2 4 6 4" xfId="17417"/>
    <cellStyle name="Saída 3 2 4 6 5" xfId="10217"/>
    <cellStyle name="Saída 3 2 4 6 6" xfId="22875"/>
    <cellStyle name="Saída 3 2 4 6 7" xfId="32106"/>
    <cellStyle name="Saída 3 2 4 6 8" xfId="35781"/>
    <cellStyle name="Saída 3 2 4 7" xfId="11275"/>
    <cellStyle name="Saída 3 2 4 8" xfId="9175"/>
    <cellStyle name="Saída 3 2 4 9" xfId="28443"/>
    <cellStyle name="Saída 3 2 5" xfId="2259"/>
    <cellStyle name="Saída 3 2 5 10" xfId="25060"/>
    <cellStyle name="Saída 3 2 5 11" xfId="17135"/>
    <cellStyle name="Saída 3 2 5 12" xfId="25800"/>
    <cellStyle name="Saída 3 2 5 13" xfId="25955"/>
    <cellStyle name="Saída 3 2 5 2" xfId="2659"/>
    <cellStyle name="Saída 3 2 5 2 2" xfId="11813"/>
    <cellStyle name="Saída 3 2 5 2 3" xfId="18816"/>
    <cellStyle name="Saída 3 2 5 2 4" xfId="29520"/>
    <cellStyle name="Saída 3 2 5 2 5" xfId="22471"/>
    <cellStyle name="Saída 3 2 5 2 6" xfId="26514"/>
    <cellStyle name="Saída 3 2 5 2 7" xfId="33980"/>
    <cellStyle name="Saída 3 2 5 2 8" xfId="37542"/>
    <cellStyle name="Saída 3 2 5 3" xfId="3941"/>
    <cellStyle name="Saída 3 2 5 3 2" xfId="13095"/>
    <cellStyle name="Saída 3 2 5 3 3" xfId="20093"/>
    <cellStyle name="Saída 3 2 5 3 4" xfId="17775"/>
    <cellStyle name="Saída 3 2 5 3 5" xfId="19486"/>
    <cellStyle name="Saída 3 2 5 3 6" xfId="27280"/>
    <cellStyle name="Saída 3 2 5 3 7" xfId="33456"/>
    <cellStyle name="Saída 3 2 5 3 8" xfId="37130"/>
    <cellStyle name="Saída 3 2 5 4" xfId="4379"/>
    <cellStyle name="Saída 3 2 5 4 2" xfId="13533"/>
    <cellStyle name="Saída 3 2 5 4 3" xfId="20531"/>
    <cellStyle name="Saída 3 2 5 4 4" xfId="27645"/>
    <cellStyle name="Saída 3 2 5 4 5" xfId="25031"/>
    <cellStyle name="Saída 3 2 5 4 6" xfId="28966"/>
    <cellStyle name="Saída 3 2 5 4 7" xfId="18038"/>
    <cellStyle name="Saída 3 2 5 4 8" xfId="30319"/>
    <cellStyle name="Saída 3 2 5 5" xfId="4633"/>
    <cellStyle name="Saída 3 2 5 5 2" xfId="13787"/>
    <cellStyle name="Saída 3 2 5 5 3" xfId="20785"/>
    <cellStyle name="Saída 3 2 5 5 4" xfId="27520"/>
    <cellStyle name="Saída 3 2 5 5 5" xfId="29443"/>
    <cellStyle name="Saída 3 2 5 5 6" xfId="17240"/>
    <cellStyle name="Saída 3 2 5 5 7" xfId="29407"/>
    <cellStyle name="Saída 3 2 5 5 8" xfId="17800"/>
    <cellStyle name="Saída 3 2 5 6" xfId="4879"/>
    <cellStyle name="Saída 3 2 5 6 2" xfId="14033"/>
    <cellStyle name="Saída 3 2 5 6 3" xfId="21031"/>
    <cellStyle name="Saída 3 2 5 6 4" xfId="27399"/>
    <cellStyle name="Saída 3 2 5 6 5" xfId="9514"/>
    <cellStyle name="Saída 3 2 5 6 6" xfId="19712"/>
    <cellStyle name="Saída 3 2 5 6 7" xfId="35603"/>
    <cellStyle name="Saída 3 2 5 6 8" xfId="38514"/>
    <cellStyle name="Saída 3 2 5 7" xfId="11413"/>
    <cellStyle name="Saída 3 2 5 8" xfId="18416"/>
    <cellStyle name="Saída 3 2 5 9" xfId="23195"/>
    <cellStyle name="Saída 3 2 6" xfId="1694"/>
    <cellStyle name="Saída 3 2 6 10" xfId="25982"/>
    <cellStyle name="Saída 3 2 6 11" xfId="26090"/>
    <cellStyle name="Saída 3 2 6 12" xfId="24170"/>
    <cellStyle name="Saída 3 2 6 13" xfId="29610"/>
    <cellStyle name="Saída 3 2 6 2" xfId="2517"/>
    <cellStyle name="Saída 3 2 6 2 2" xfId="11671"/>
    <cellStyle name="Saída 3 2 6 2 3" xfId="18674"/>
    <cellStyle name="Saída 3 2 6 2 4" xfId="17801"/>
    <cellStyle name="Saída 3 2 6 2 5" xfId="26228"/>
    <cellStyle name="Saída 3 2 6 2 6" xfId="30073"/>
    <cellStyle name="Saída 3 2 6 2 7" xfId="34034"/>
    <cellStyle name="Saída 3 2 6 2 8" xfId="37596"/>
    <cellStyle name="Saída 3 2 6 3" xfId="3671"/>
    <cellStyle name="Saída 3 2 6 3 2" xfId="12825"/>
    <cellStyle name="Saída 3 2 6 3 3" xfId="19824"/>
    <cellStyle name="Saída 3 2 6 3 4" xfId="17859"/>
    <cellStyle name="Saída 3 2 6 3 5" xfId="26560"/>
    <cellStyle name="Saída 3 2 6 3 6" xfId="29555"/>
    <cellStyle name="Saída 3 2 6 3 7" xfId="22902"/>
    <cellStyle name="Saída 3 2 6 3 8" xfId="34840"/>
    <cellStyle name="Saída 3 2 6 4" xfId="4176"/>
    <cellStyle name="Saída 3 2 6 4 2" xfId="13330"/>
    <cellStyle name="Saída 3 2 6 4 3" xfId="20328"/>
    <cellStyle name="Saída 3 2 6 4 4" xfId="23338"/>
    <cellStyle name="Saída 3 2 6 4 5" xfId="29500"/>
    <cellStyle name="Saída 3 2 6 4 6" xfId="19715"/>
    <cellStyle name="Saída 3 2 6 4 7" xfId="17650"/>
    <cellStyle name="Saída 3 2 6 4 8" xfId="25406"/>
    <cellStyle name="Saída 3 2 6 5" xfId="3680"/>
    <cellStyle name="Saída 3 2 6 5 2" xfId="12834"/>
    <cellStyle name="Saída 3 2 6 5 3" xfId="19833"/>
    <cellStyle name="Saída 3 2 6 5 4" xfId="27989"/>
    <cellStyle name="Saída 3 2 6 5 5" xfId="26562"/>
    <cellStyle name="Saída 3 2 6 5 6" xfId="29548"/>
    <cellStyle name="Saída 3 2 6 5 7" xfId="33573"/>
    <cellStyle name="Saída 3 2 6 5 8" xfId="37241"/>
    <cellStyle name="Saída 3 2 6 6" xfId="3147"/>
    <cellStyle name="Saída 3 2 6 6 2" xfId="12301"/>
    <cellStyle name="Saída 3 2 6 6 3" xfId="19304"/>
    <cellStyle name="Saída 3 2 6 6 4" xfId="28251"/>
    <cellStyle name="Saída 3 2 6 6 5" xfId="24544"/>
    <cellStyle name="Saída 3 2 6 6 6" xfId="29751"/>
    <cellStyle name="Saída 3 2 6 6 7" xfId="33736"/>
    <cellStyle name="Saída 3 2 6 6 8" xfId="37298"/>
    <cellStyle name="Saída 3 2 6 7" xfId="10848"/>
    <cellStyle name="Saída 3 2 6 8" xfId="9258"/>
    <cellStyle name="Saída 3 2 6 9" xfId="25137"/>
    <cellStyle name="Saída 3 2 7" xfId="1653"/>
    <cellStyle name="Saída 3 2 7 10" xfId="10239"/>
    <cellStyle name="Saída 3 2 7 11" xfId="31371"/>
    <cellStyle name="Saída 3 2 7 12" xfId="35125"/>
    <cellStyle name="Saída 3 2 7 2" xfId="3568"/>
    <cellStyle name="Saída 3 2 7 2 2" xfId="12722"/>
    <cellStyle name="Saída 3 2 7 2 3" xfId="19723"/>
    <cellStyle name="Saída 3 2 7 2 4" xfId="28045"/>
    <cellStyle name="Saída 3 2 7 2 5" xfId="9613"/>
    <cellStyle name="Saída 3 2 7 2 6" xfId="29597"/>
    <cellStyle name="Saída 3 2 7 2 7" xfId="33593"/>
    <cellStyle name="Saída 3 2 7 2 8" xfId="37260"/>
    <cellStyle name="Saída 3 2 7 3" xfId="4128"/>
    <cellStyle name="Saída 3 2 7 3 2" xfId="13282"/>
    <cellStyle name="Saída 3 2 7 3 3" xfId="20280"/>
    <cellStyle name="Saída 3 2 7 3 4" xfId="9359"/>
    <cellStyle name="Saída 3 2 7 3 5" xfId="23318"/>
    <cellStyle name="Saída 3 2 7 3 6" xfId="28637"/>
    <cellStyle name="Saída 3 2 7 3 7" xfId="33406"/>
    <cellStyle name="Saída 3 2 7 3 8" xfId="37081"/>
    <cellStyle name="Saída 3 2 7 4" xfId="3068"/>
    <cellStyle name="Saída 3 2 7 4 2" xfId="12222"/>
    <cellStyle name="Saída 3 2 7 4 3" xfId="19225"/>
    <cellStyle name="Saída 3 2 7 4 4" xfId="28283"/>
    <cellStyle name="Saída 3 2 7 4 5" xfId="9675"/>
    <cellStyle name="Saída 3 2 7 4 6" xfId="29798"/>
    <cellStyle name="Saída 3 2 7 4 7" xfId="31829"/>
    <cellStyle name="Saída 3 2 7 4 8" xfId="35486"/>
    <cellStyle name="Saída 3 2 7 5" xfId="3768"/>
    <cellStyle name="Saída 3 2 7 5 2" xfId="12922"/>
    <cellStyle name="Saída 3 2 7 5 3" xfId="19921"/>
    <cellStyle name="Saída 3 2 7 5 4" xfId="19709"/>
    <cellStyle name="Saída 3 2 7 5 5" xfId="18031"/>
    <cellStyle name="Saída 3 2 7 5 6" xfId="28461"/>
    <cellStyle name="Saída 3 2 7 5 7" xfId="24169"/>
    <cellStyle name="Saída 3 2 7 5 8" xfId="34845"/>
    <cellStyle name="Saída 3 2 7 6" xfId="10807"/>
    <cellStyle name="Saída 3 2 7 7" xfId="9769"/>
    <cellStyle name="Saída 3 2 7 8" xfId="24468"/>
    <cellStyle name="Saída 3 2 7 9" xfId="23297"/>
    <cellStyle name="Saída 3 2 8" xfId="2481"/>
    <cellStyle name="Saída 3 2 8 2" xfId="11635"/>
    <cellStyle name="Saída 3 2 8 3" xfId="18638"/>
    <cellStyle name="Saída 3 2 8 4" xfId="18010"/>
    <cellStyle name="Saída 3 2 8 5" xfId="22614"/>
    <cellStyle name="Saída 3 2 8 6" xfId="23033"/>
    <cellStyle name="Saída 3 2 8 7" xfId="31493"/>
    <cellStyle name="Saída 3 2 8 8" xfId="35203"/>
    <cellStyle name="Saída 3 2 9" xfId="3085"/>
    <cellStyle name="Saída 3 2 9 2" xfId="12239"/>
    <cellStyle name="Saída 3 2 9 3" xfId="19242"/>
    <cellStyle name="Saída 3 2 9 4" xfId="24702"/>
    <cellStyle name="Saída 3 2 9 5" xfId="28777"/>
    <cellStyle name="Saída 3 2 9 6" xfId="25534"/>
    <cellStyle name="Saída 3 2 9 7" xfId="28704"/>
    <cellStyle name="Saída 3 2 9 8" xfId="29177"/>
    <cellStyle name="Saída 3 20" xfId="35115"/>
    <cellStyle name="Saída 3 21" xfId="38430"/>
    <cellStyle name="Saída 3 3" xfId="1176"/>
    <cellStyle name="Saída 3 3 10" xfId="31203"/>
    <cellStyle name="Saída 3 3 11" xfId="31284"/>
    <cellStyle name="Saída 3 3 12" xfId="35104"/>
    <cellStyle name="Saída 3 3 13" xfId="40312"/>
    <cellStyle name="Saída 3 3 2" xfId="2367"/>
    <cellStyle name="Saída 3 3 2 10" xfId="26149"/>
    <cellStyle name="Saída 3 3 2 11" xfId="30148"/>
    <cellStyle name="Saída 3 3 2 12" xfId="18082"/>
    <cellStyle name="Saída 3 3 2 13" xfId="17623"/>
    <cellStyle name="Saída 3 3 2 2" xfId="2767"/>
    <cellStyle name="Saída 3 3 2 2 2" xfId="11921"/>
    <cellStyle name="Saída 3 3 2 2 3" xfId="18924"/>
    <cellStyle name="Saída 3 3 2 2 4" xfId="17545"/>
    <cellStyle name="Saída 3 3 2 2 5" xfId="9645"/>
    <cellStyle name="Saída 3 3 2 2 6" xfId="29950"/>
    <cellStyle name="Saída 3 3 2 2 7" xfId="33927"/>
    <cellStyle name="Saída 3 3 2 2 8" xfId="37489"/>
    <cellStyle name="Saída 3 3 2 3" xfId="4049"/>
    <cellStyle name="Saída 3 3 2 3 2" xfId="13203"/>
    <cellStyle name="Saída 3 3 2 3 3" xfId="20201"/>
    <cellStyle name="Saída 3 3 2 3 4" xfId="22673"/>
    <cellStyle name="Saída 3 3 2 3 5" xfId="23106"/>
    <cellStyle name="Saída 3 3 2 3 6" xfId="19767"/>
    <cellStyle name="Saída 3 3 2 3 7" xfId="29690"/>
    <cellStyle name="Saída 3 3 2 3 8" xfId="31129"/>
    <cellStyle name="Saída 3 3 2 4" xfId="4487"/>
    <cellStyle name="Saída 3 3 2 4 2" xfId="13641"/>
    <cellStyle name="Saída 3 3 2 4 3" xfId="20639"/>
    <cellStyle name="Saída 3 3 2 4 4" xfId="17430"/>
    <cellStyle name="Saída 3 3 2 4 5" xfId="26700"/>
    <cellStyle name="Saída 3 3 2 4 6" xfId="28712"/>
    <cellStyle name="Saída 3 3 2 4 7" xfId="32271"/>
    <cellStyle name="Saída 3 3 2 4 8" xfId="35946"/>
    <cellStyle name="Saída 3 3 2 5" xfId="4741"/>
    <cellStyle name="Saída 3 3 2 5 2" xfId="13895"/>
    <cellStyle name="Saída 3 3 2 5 3" xfId="20893"/>
    <cellStyle name="Saída 3 3 2 5 4" xfId="24786"/>
    <cellStyle name="Saída 3 3 2 5 5" xfId="29271"/>
    <cellStyle name="Saída 3 3 2 5 6" xfId="23117"/>
    <cellStyle name="Saída 3 3 2 5 7" xfId="32155"/>
    <cellStyle name="Saída 3 3 2 5 8" xfId="35830"/>
    <cellStyle name="Saída 3 3 2 6" xfId="4987"/>
    <cellStyle name="Saída 3 3 2 6 2" xfId="14141"/>
    <cellStyle name="Saída 3 3 2 6 3" xfId="21139"/>
    <cellStyle name="Saída 3 3 2 6 4" xfId="27345"/>
    <cellStyle name="Saída 3 3 2 6 5" xfId="29288"/>
    <cellStyle name="Saída 3 3 2 6 6" xfId="32033"/>
    <cellStyle name="Saída 3 3 2 6 7" xfId="35711"/>
    <cellStyle name="Saída 3 3 2 6 8" xfId="38622"/>
    <cellStyle name="Saída 3 3 2 7" xfId="11521"/>
    <cellStyle name="Saída 3 3 2 8" xfId="18524"/>
    <cellStyle name="Saída 3 3 2 9" xfId="25284"/>
    <cellStyle name="Saída 3 3 3" xfId="2391"/>
    <cellStyle name="Saída 3 3 3 10" xfId="26161"/>
    <cellStyle name="Saída 3 3 3 11" xfId="30136"/>
    <cellStyle name="Saída 3 3 3 12" xfId="34110"/>
    <cellStyle name="Saída 3 3 3 13" xfId="37672"/>
    <cellStyle name="Saída 3 3 3 2" xfId="2791"/>
    <cellStyle name="Saída 3 3 3 2 2" xfId="11945"/>
    <cellStyle name="Saída 3 3 3 2 3" xfId="18948"/>
    <cellStyle name="Saída 3 3 3 2 4" xfId="17440"/>
    <cellStyle name="Saída 3 3 3 2 5" xfId="25353"/>
    <cellStyle name="Saída 3 3 3 2 6" xfId="29922"/>
    <cellStyle name="Saída 3 3 3 2 7" xfId="33907"/>
    <cellStyle name="Saída 3 3 3 2 8" xfId="37469"/>
    <cellStyle name="Saída 3 3 3 3" xfId="4073"/>
    <cellStyle name="Saída 3 3 3 3 2" xfId="13227"/>
    <cellStyle name="Saída 3 3 3 3 3" xfId="20225"/>
    <cellStyle name="Saída 3 3 3 3 4" xfId="22655"/>
    <cellStyle name="Saída 3 3 3 3 5" xfId="22604"/>
    <cellStyle name="Saída 3 3 3 3 6" xfId="17522"/>
    <cellStyle name="Saída 3 3 3 3 7" xfId="31691"/>
    <cellStyle name="Saída 3 3 3 3 8" xfId="35371"/>
    <cellStyle name="Saída 3 3 3 4" xfId="4511"/>
    <cellStyle name="Saída 3 3 3 4 2" xfId="13665"/>
    <cellStyle name="Saída 3 3 3 4 3" xfId="20663"/>
    <cellStyle name="Saída 3 3 3 4 4" xfId="17429"/>
    <cellStyle name="Saída 3 3 3 4 5" xfId="26707"/>
    <cellStyle name="Saída 3 3 3 4 6" xfId="24539"/>
    <cellStyle name="Saída 3 3 3 4 7" xfId="28512"/>
    <cellStyle name="Saída 3 3 3 4 8" xfId="29022"/>
    <cellStyle name="Saída 3 3 3 5" xfId="4765"/>
    <cellStyle name="Saída 3 3 3 5 2" xfId="13919"/>
    <cellStyle name="Saída 3 3 3 5 3" xfId="20917"/>
    <cellStyle name="Saída 3 3 3 5 4" xfId="24034"/>
    <cellStyle name="Saída 3 3 3 5 5" xfId="17990"/>
    <cellStyle name="Saída 3 3 3 5 6" xfId="28524"/>
    <cellStyle name="Saída 3 3 3 5 7" xfId="29730"/>
    <cellStyle name="Saída 3 3 3 5 8" xfId="31126"/>
    <cellStyle name="Saída 3 3 3 6" xfId="5011"/>
    <cellStyle name="Saída 3 3 3 6 2" xfId="14165"/>
    <cellStyle name="Saída 3 3 3 6 3" xfId="21163"/>
    <cellStyle name="Saída 3 3 3 6 4" xfId="27334"/>
    <cellStyle name="Saída 3 3 3 6 5" xfId="17404"/>
    <cellStyle name="Saída 3 3 3 6 6" xfId="32057"/>
    <cellStyle name="Saída 3 3 3 6 7" xfId="35735"/>
    <cellStyle name="Saída 3 3 3 6 8" xfId="38646"/>
    <cellStyle name="Saída 3 3 3 7" xfId="11545"/>
    <cellStyle name="Saída 3 3 3 8" xfId="18548"/>
    <cellStyle name="Saída 3 3 3 9" xfId="22940"/>
    <cellStyle name="Saída 3 3 4" xfId="2415"/>
    <cellStyle name="Saída 3 3 4 10" xfId="26179"/>
    <cellStyle name="Saída 3 3 4 11" xfId="24521"/>
    <cellStyle name="Saída 3 3 4 12" xfId="29626"/>
    <cellStyle name="Saída 3 3 4 13" xfId="33612"/>
    <cellStyle name="Saída 3 3 4 2" xfId="2815"/>
    <cellStyle name="Saída 3 3 4 2 2" xfId="11969"/>
    <cellStyle name="Saída 3 3 4 2 3" xfId="18972"/>
    <cellStyle name="Saída 3 3 4 2 4" xfId="28376"/>
    <cellStyle name="Saída 3 3 4 2 5" xfId="24554"/>
    <cellStyle name="Saída 3 3 4 2 6" xfId="22685"/>
    <cellStyle name="Saída 3 3 4 2 7" xfId="31534"/>
    <cellStyle name="Saída 3 3 4 2 8" xfId="35250"/>
    <cellStyle name="Saída 3 3 4 3" xfId="4097"/>
    <cellStyle name="Saída 3 3 4 3 2" xfId="13251"/>
    <cellStyle name="Saída 3 3 4 3 3" xfId="20249"/>
    <cellStyle name="Saída 3 3 4 3 4" xfId="27783"/>
    <cellStyle name="Saída 3 3 4 3 5" xfId="23274"/>
    <cellStyle name="Saída 3 3 4 3 6" xfId="23235"/>
    <cellStyle name="Saída 3 3 4 3 7" xfId="33402"/>
    <cellStyle name="Saída 3 3 4 3 8" xfId="37077"/>
    <cellStyle name="Saída 3 3 4 4" xfId="4535"/>
    <cellStyle name="Saída 3 3 4 4 2" xfId="13689"/>
    <cellStyle name="Saída 3 3 4 4 3" xfId="20687"/>
    <cellStyle name="Saída 3 3 4 4 4" xfId="27568"/>
    <cellStyle name="Saída 3 3 4 4 5" xfId="28857"/>
    <cellStyle name="Saída 3 3 4 4 6" xfId="24963"/>
    <cellStyle name="Saída 3 3 4 4 7" xfId="31874"/>
    <cellStyle name="Saída 3 3 4 4 8" xfId="35528"/>
    <cellStyle name="Saída 3 3 4 5" xfId="4789"/>
    <cellStyle name="Saída 3 3 4 5 2" xfId="13943"/>
    <cellStyle name="Saída 3 3 4 5 3" xfId="20941"/>
    <cellStyle name="Saída 3 3 4 5 4" xfId="24793"/>
    <cellStyle name="Saída 3 3 4 5 5" xfId="17863"/>
    <cellStyle name="Saída 3 3 4 5 6" xfId="17352"/>
    <cellStyle name="Saída 3 3 4 5 7" xfId="26558"/>
    <cellStyle name="Saída 3 3 4 5 8" xfId="35062"/>
    <cellStyle name="Saída 3 3 4 6" xfId="5035"/>
    <cellStyle name="Saída 3 3 4 6 2" xfId="14189"/>
    <cellStyle name="Saída 3 3 4 6 3" xfId="21187"/>
    <cellStyle name="Saída 3 3 4 6 4" xfId="27318"/>
    <cellStyle name="Saída 3 3 4 6 5" xfId="26795"/>
    <cellStyle name="Saída 3 3 4 6 6" xfId="32081"/>
    <cellStyle name="Saída 3 3 4 6 7" xfId="35759"/>
    <cellStyle name="Saída 3 3 4 6 8" xfId="38670"/>
    <cellStyle name="Saída 3 3 4 7" xfId="11569"/>
    <cellStyle name="Saída 3 3 4 8" xfId="18572"/>
    <cellStyle name="Saída 3 3 4 9" xfId="17561"/>
    <cellStyle name="Saída 3 3 5" xfId="2617"/>
    <cellStyle name="Saída 3 3 5 10" xfId="29480"/>
    <cellStyle name="Saída 3 3 5 11" xfId="25709"/>
    <cellStyle name="Saída 3 3 5 12" xfId="31826"/>
    <cellStyle name="Saída 3 3 5 2" xfId="3906"/>
    <cellStyle name="Saída 3 3 5 2 2" xfId="13060"/>
    <cellStyle name="Saída 3 3 5 2 3" xfId="20058"/>
    <cellStyle name="Saída 3 3 5 2 4" xfId="27877"/>
    <cellStyle name="Saída 3 3 5 2 5" xfId="25316"/>
    <cellStyle name="Saída 3 3 5 2 6" xfId="17178"/>
    <cellStyle name="Saída 3 3 5 2 7" xfId="33472"/>
    <cellStyle name="Saída 3 3 5 2 8" xfId="37144"/>
    <cellStyle name="Saída 3 3 5 3" xfId="4347"/>
    <cellStyle name="Saída 3 3 5 3 2" xfId="13501"/>
    <cellStyle name="Saída 3 3 5 3 3" xfId="20499"/>
    <cellStyle name="Saída 3 3 5 3 4" xfId="27661"/>
    <cellStyle name="Saída 3 3 5 3 5" xfId="26687"/>
    <cellStyle name="Saída 3 3 5 3 6" xfId="28199"/>
    <cellStyle name="Saída 3 3 5 3 7" xfId="31719"/>
    <cellStyle name="Saída 3 3 5 3 8" xfId="35399"/>
    <cellStyle name="Saída 3 3 5 4" xfId="4602"/>
    <cellStyle name="Saída 3 3 5 4 2" xfId="13756"/>
    <cellStyle name="Saída 3 3 5 4 3" xfId="20754"/>
    <cellStyle name="Saída 3 3 5 4 4" xfId="19533"/>
    <cellStyle name="Saída 3 3 5 4 5" xfId="22695"/>
    <cellStyle name="Saída 3 3 5 4 6" xfId="28021"/>
    <cellStyle name="Saída 3 3 5 4 7" xfId="31779"/>
    <cellStyle name="Saída 3 3 5 4 8" xfId="35459"/>
    <cellStyle name="Saída 3 3 5 5" xfId="4849"/>
    <cellStyle name="Saída 3 3 5 5 2" xfId="14003"/>
    <cellStyle name="Saída 3 3 5 5 3" xfId="21001"/>
    <cellStyle name="Saída 3 3 5 5 4" xfId="17527"/>
    <cellStyle name="Saída 3 3 5 5 5" xfId="26769"/>
    <cellStyle name="Saída 3 3 5 5 6" xfId="25179"/>
    <cellStyle name="Saída 3 3 5 5 7" xfId="32104"/>
    <cellStyle name="Saída 3 3 5 5 8" xfId="35779"/>
    <cellStyle name="Saída 3 3 5 6" xfId="11771"/>
    <cellStyle name="Saída 3 3 5 7" xfId="18774"/>
    <cellStyle name="Saída 3 3 5 8" xfId="19497"/>
    <cellStyle name="Saída 3 3 5 9" xfId="23246"/>
    <cellStyle name="Saída 3 3 6" xfId="2212"/>
    <cellStyle name="Saída 3 3 6 2" xfId="11366"/>
    <cellStyle name="Saída 3 3 6 3" xfId="18369"/>
    <cellStyle name="Saída 3 3 6 4" xfId="21213"/>
    <cellStyle name="Saída 3 3 6 5" xfId="21236"/>
    <cellStyle name="Saída 3 3 6 6" xfId="26529"/>
    <cellStyle name="Saída 3 3 6 7" xfId="34196"/>
    <cellStyle name="Saída 3 3 6 8" xfId="37756"/>
    <cellStyle name="Saída 3 3 7" xfId="10330"/>
    <cellStyle name="Saída 3 3 8" xfId="17251"/>
    <cellStyle name="Saída 3 3 9" xfId="17394"/>
    <cellStyle name="Saída 3 4" xfId="1177"/>
    <cellStyle name="Saída 3 4 10" xfId="4114"/>
    <cellStyle name="Saída 3 4 10 2" xfId="13268"/>
    <cellStyle name="Saída 3 4 10 3" xfId="20266"/>
    <cellStyle name="Saída 3 4 10 4" xfId="19496"/>
    <cellStyle name="Saída 3 4 10 5" xfId="26655"/>
    <cellStyle name="Saída 3 4 10 6" xfId="25883"/>
    <cellStyle name="Saída 3 4 10 7" xfId="29689"/>
    <cellStyle name="Saída 3 4 10 8" xfId="31603"/>
    <cellStyle name="Saída 3 4 11" xfId="2228"/>
    <cellStyle name="Saída 3 4 11 2" xfId="11382"/>
    <cellStyle name="Saída 3 4 11 3" xfId="18385"/>
    <cellStyle name="Saída 3 4 11 4" xfId="23210"/>
    <cellStyle name="Saída 3 4 11 5" xfId="29494"/>
    <cellStyle name="Saída 3 4 11 6" xfId="28098"/>
    <cellStyle name="Saída 3 4 11 7" xfId="23521"/>
    <cellStyle name="Saída 3 4 11 8" xfId="26095"/>
    <cellStyle name="Saída 3 4 12" xfId="10331"/>
    <cellStyle name="Saída 3 4 13" xfId="17258"/>
    <cellStyle name="Saída 3 4 14" xfId="17649"/>
    <cellStyle name="Saída 3 4 15" xfId="15441"/>
    <cellStyle name="Saída 3 4 16" xfId="31808"/>
    <cellStyle name="Saída 3 4 17" xfId="35481"/>
    <cellStyle name="Saída 3 4 18" xfId="40313"/>
    <cellStyle name="Saída 3 4 2" xfId="2351"/>
    <cellStyle name="Saída 3 4 2 10" xfId="17168"/>
    <cellStyle name="Saída 3 4 2 11" xfId="28527"/>
    <cellStyle name="Saída 3 4 2 12" xfId="29618"/>
    <cellStyle name="Saída 3 4 2 13" xfId="31615"/>
    <cellStyle name="Saída 3 4 2 2" xfId="2751"/>
    <cellStyle name="Saída 3 4 2 2 2" xfId="11905"/>
    <cellStyle name="Saída 3 4 2 2 3" xfId="18908"/>
    <cellStyle name="Saída 3 4 2 2 4" xfId="28407"/>
    <cellStyle name="Saída 3 4 2 2 5" xfId="26336"/>
    <cellStyle name="Saída 3 4 2 2 6" xfId="29958"/>
    <cellStyle name="Saída 3 4 2 2 7" xfId="33931"/>
    <cellStyle name="Saída 3 4 2 2 8" xfId="37493"/>
    <cellStyle name="Saída 3 4 2 3" xfId="4033"/>
    <cellStyle name="Saída 3 4 2 3 2" xfId="13187"/>
    <cellStyle name="Saída 3 4 2 3 3" xfId="20185"/>
    <cellStyle name="Saída 3 4 2 3 4" xfId="19412"/>
    <cellStyle name="Saída 3 4 2 3 5" xfId="24398"/>
    <cellStyle name="Saída 3 4 2 3 6" xfId="28723"/>
    <cellStyle name="Saída 3 4 2 3 7" xfId="25843"/>
    <cellStyle name="Saída 3 4 2 3 8" xfId="31237"/>
    <cellStyle name="Saída 3 4 2 4" xfId="4471"/>
    <cellStyle name="Saída 3 4 2 4 2" xfId="13625"/>
    <cellStyle name="Saída 3 4 2 4 3" xfId="20623"/>
    <cellStyle name="Saída 3 4 2 4 4" xfId="27600"/>
    <cellStyle name="Saída 3 4 2 4 5" xfId="10286"/>
    <cellStyle name="Saída 3 4 2 4 6" xfId="18306"/>
    <cellStyle name="Saída 3 4 2 4 7" xfId="31765"/>
    <cellStyle name="Saída 3 4 2 4 8" xfId="35445"/>
    <cellStyle name="Saída 3 4 2 5" xfId="4725"/>
    <cellStyle name="Saída 3 4 2 5 2" xfId="13879"/>
    <cellStyle name="Saída 3 4 2 5 3" xfId="20877"/>
    <cellStyle name="Saída 3 4 2 5 4" xfId="24779"/>
    <cellStyle name="Saída 3 4 2 5 5" xfId="19428"/>
    <cellStyle name="Saída 3 4 2 5 6" xfId="28958"/>
    <cellStyle name="Saída 3 4 2 5 7" xfId="29041"/>
    <cellStyle name="Saída 3 4 2 5 8" xfId="31026"/>
    <cellStyle name="Saída 3 4 2 6" xfId="4971"/>
    <cellStyle name="Saída 3 4 2 6 2" xfId="14125"/>
    <cellStyle name="Saída 3 4 2 6 3" xfId="21123"/>
    <cellStyle name="Saída 3 4 2 6 4" xfId="17415"/>
    <cellStyle name="Saída 3 4 2 6 5" xfId="29298"/>
    <cellStyle name="Saída 3 4 2 6 6" xfId="32017"/>
    <cellStyle name="Saída 3 4 2 6 7" xfId="35695"/>
    <cellStyle name="Saída 3 4 2 6 8" xfId="38606"/>
    <cellStyle name="Saída 3 4 2 7" xfId="11505"/>
    <cellStyle name="Saída 3 4 2 8" xfId="18508"/>
    <cellStyle name="Saída 3 4 2 9" xfId="25429"/>
    <cellStyle name="Saída 3 4 3" xfId="2379"/>
    <cellStyle name="Saída 3 4 3 10" xfId="26155"/>
    <cellStyle name="Saída 3 4 3 11" xfId="30142"/>
    <cellStyle name="Saída 3 4 3 12" xfId="34118"/>
    <cellStyle name="Saída 3 4 3 13" xfId="37680"/>
    <cellStyle name="Saída 3 4 3 2" xfId="2779"/>
    <cellStyle name="Saída 3 4 3 2 2" xfId="11933"/>
    <cellStyle name="Saída 3 4 3 2 3" xfId="18936"/>
    <cellStyle name="Saída 3 4 3 2 4" xfId="24644"/>
    <cellStyle name="Saída 3 4 3 2 5" xfId="17181"/>
    <cellStyle name="Saída 3 4 3 2 6" xfId="29944"/>
    <cellStyle name="Saída 3 4 3 2 7" xfId="33920"/>
    <cellStyle name="Saída 3 4 3 2 8" xfId="37482"/>
    <cellStyle name="Saída 3 4 3 3" xfId="4061"/>
    <cellStyle name="Saída 3 4 3 3 2" xfId="13215"/>
    <cellStyle name="Saída 3 4 3 3 3" xfId="20213"/>
    <cellStyle name="Saída 3 4 3 3 4" xfId="15538"/>
    <cellStyle name="Saída 3 4 3 3 5" xfId="10137"/>
    <cellStyle name="Saída 3 4 3 3 6" xfId="29476"/>
    <cellStyle name="Saída 3 4 3 3 7" xfId="33434"/>
    <cellStyle name="Saída 3 4 3 3 8" xfId="37109"/>
    <cellStyle name="Saída 3 4 3 4" xfId="4499"/>
    <cellStyle name="Saída 3 4 3 4 2" xfId="13653"/>
    <cellStyle name="Saída 3 4 3 4 3" xfId="20651"/>
    <cellStyle name="Saída 3 4 3 4 4" xfId="22886"/>
    <cellStyle name="Saída 3 4 3 4 5" xfId="26708"/>
    <cellStyle name="Saída 3 4 3 4 6" xfId="25877"/>
    <cellStyle name="Saída 3 4 3 4 7" xfId="32262"/>
    <cellStyle name="Saída 3 4 3 4 8" xfId="35937"/>
    <cellStyle name="Saída 3 4 3 5" xfId="4753"/>
    <cellStyle name="Saída 3 4 3 5 2" xfId="13907"/>
    <cellStyle name="Saída 3 4 3 5 3" xfId="20905"/>
    <cellStyle name="Saída 3 4 3 5 4" xfId="15490"/>
    <cellStyle name="Saída 3 4 3 5 5" xfId="24162"/>
    <cellStyle name="Saída 3 4 3 5 6" xfId="25275"/>
    <cellStyle name="Saída 3 4 3 5 7" xfId="32149"/>
    <cellStyle name="Saída 3 4 3 5 8" xfId="35824"/>
    <cellStyle name="Saída 3 4 3 6" xfId="4999"/>
    <cellStyle name="Saída 3 4 3 6 2" xfId="14153"/>
    <cellStyle name="Saída 3 4 3 6 3" xfId="21151"/>
    <cellStyle name="Saída 3 4 3 6 4" xfId="24040"/>
    <cellStyle name="Saída 3 4 3 6 5" xfId="29308"/>
    <cellStyle name="Saída 3 4 3 6 6" xfId="32045"/>
    <cellStyle name="Saída 3 4 3 6 7" xfId="35723"/>
    <cellStyle name="Saída 3 4 3 6 8" xfId="38634"/>
    <cellStyle name="Saída 3 4 3 7" xfId="11533"/>
    <cellStyle name="Saída 3 4 3 8" xfId="18536"/>
    <cellStyle name="Saída 3 4 3 9" xfId="21241"/>
    <cellStyle name="Saída 3 4 4" xfId="2403"/>
    <cellStyle name="Saída 3 4 4 10" xfId="26172"/>
    <cellStyle name="Saída 3 4 4 11" xfId="25671"/>
    <cellStyle name="Saída 3 4 4 12" xfId="31484"/>
    <cellStyle name="Saída 3 4 4 13" xfId="35189"/>
    <cellStyle name="Saída 3 4 4 2" xfId="2803"/>
    <cellStyle name="Saída 3 4 4 2 2" xfId="11957"/>
    <cellStyle name="Saída 3 4 4 2 3" xfId="18960"/>
    <cellStyle name="Saída 3 4 4 2 4" xfId="24647"/>
    <cellStyle name="Saída 3 4 4 2 5" xfId="15434"/>
    <cellStyle name="Saída 3 4 4 2 6" xfId="29932"/>
    <cellStyle name="Saída 3 4 4 2 7" xfId="33909"/>
    <cellStyle name="Saída 3 4 4 2 8" xfId="37471"/>
    <cellStyle name="Saída 3 4 4 3" xfId="4085"/>
    <cellStyle name="Saída 3 4 4 3 2" xfId="13239"/>
    <cellStyle name="Saída 3 4 4 3 3" xfId="20237"/>
    <cellStyle name="Saída 3 4 4 3 4" xfId="22558"/>
    <cellStyle name="Saída 3 4 4 3 5" xfId="29204"/>
    <cellStyle name="Saída 3 4 4 3 6" xfId="10193"/>
    <cellStyle name="Saída 3 4 4 3 7" xfId="30231"/>
    <cellStyle name="Saída 3 4 4 3 8" xfId="34201"/>
    <cellStyle name="Saída 3 4 4 4" xfId="4523"/>
    <cellStyle name="Saída 3 4 4 4 2" xfId="13677"/>
    <cellStyle name="Saída 3 4 4 4 3" xfId="20675"/>
    <cellStyle name="Saída 3 4 4 4 4" xfId="17533"/>
    <cellStyle name="Saída 3 4 4 4 5" xfId="26710"/>
    <cellStyle name="Saída 3 4 4 4 6" xfId="24200"/>
    <cellStyle name="Saída 3 4 4 4 7" xfId="22981"/>
    <cellStyle name="Saída 3 4 4 4 8" xfId="34868"/>
    <cellStyle name="Saída 3 4 4 5" xfId="4777"/>
    <cellStyle name="Saída 3 4 4 5 2" xfId="13931"/>
    <cellStyle name="Saída 3 4 4 5 3" xfId="20929"/>
    <cellStyle name="Saída 3 4 4 5 4" xfId="24259"/>
    <cellStyle name="Saída 3 4 4 5 5" xfId="29266"/>
    <cellStyle name="Saída 3 4 4 5 6" xfId="24409"/>
    <cellStyle name="Saída 3 4 4 5 7" xfId="30974"/>
    <cellStyle name="Saída 3 4 4 5 8" xfId="34897"/>
    <cellStyle name="Saída 3 4 4 6" xfId="5023"/>
    <cellStyle name="Saída 3 4 4 6 2" xfId="14177"/>
    <cellStyle name="Saída 3 4 4 6 3" xfId="21175"/>
    <cellStyle name="Saída 3 4 4 6 4" xfId="27327"/>
    <cellStyle name="Saída 3 4 4 6 5" xfId="26789"/>
    <cellStyle name="Saída 3 4 4 6 6" xfId="32069"/>
    <cellStyle name="Saída 3 4 4 6 7" xfId="35747"/>
    <cellStyle name="Saída 3 4 4 6 8" xfId="38658"/>
    <cellStyle name="Saída 3 4 4 7" xfId="11557"/>
    <cellStyle name="Saída 3 4 4 8" xfId="18560"/>
    <cellStyle name="Saída 3 4 4 9" xfId="24142"/>
    <cellStyle name="Saída 3 4 5" xfId="2427"/>
    <cellStyle name="Saída 3 4 5 10" xfId="26184"/>
    <cellStyle name="Saída 3 4 5 11" xfId="30118"/>
    <cellStyle name="Saída 3 4 5 12" xfId="34091"/>
    <cellStyle name="Saída 3 4 5 13" xfId="37653"/>
    <cellStyle name="Saída 3 4 5 2" xfId="2827"/>
    <cellStyle name="Saída 3 4 5 2 2" xfId="11981"/>
    <cellStyle name="Saída 3 4 5 2 3" xfId="18984"/>
    <cellStyle name="Saída 3 4 5 2 4" xfId="28367"/>
    <cellStyle name="Saída 3 4 5 2 5" xfId="23191"/>
    <cellStyle name="Saída 3 4 5 2 6" xfId="19657"/>
    <cellStyle name="Saída 3 4 5 2 7" xfId="25545"/>
    <cellStyle name="Saída 3 4 5 2 8" xfId="31305"/>
    <cellStyle name="Saída 3 4 5 3" xfId="4109"/>
    <cellStyle name="Saída 3 4 5 3 2" xfId="13263"/>
    <cellStyle name="Saída 3 4 5 3 3" xfId="20261"/>
    <cellStyle name="Saída 3 4 5 3 4" xfId="27777"/>
    <cellStyle name="Saída 3 4 5 3 5" xfId="25435"/>
    <cellStyle name="Saída 3 4 5 3 6" xfId="25855"/>
    <cellStyle name="Saída 3 4 5 3 7" xfId="31215"/>
    <cellStyle name="Saída 3 4 5 3 8" xfId="35082"/>
    <cellStyle name="Saída 3 4 5 4" xfId="4547"/>
    <cellStyle name="Saída 3 4 5 4 2" xfId="13701"/>
    <cellStyle name="Saída 3 4 5 4 3" xfId="20699"/>
    <cellStyle name="Saída 3 4 5 4 4" xfId="27563"/>
    <cellStyle name="Saída 3 4 5 4 5" xfId="24452"/>
    <cellStyle name="Saída 3 4 5 4 6" xfId="10089"/>
    <cellStyle name="Saída 3 4 5 4 7" xfId="32244"/>
    <cellStyle name="Saída 3 4 5 4 8" xfId="35919"/>
    <cellStyle name="Saída 3 4 5 5" xfId="4801"/>
    <cellStyle name="Saída 3 4 5 5 2" xfId="13955"/>
    <cellStyle name="Saída 3 4 5 5 3" xfId="20953"/>
    <cellStyle name="Saída 3 4 5 5 4" xfId="27438"/>
    <cellStyle name="Saída 3 4 5 5 5" xfId="26758"/>
    <cellStyle name="Saída 3 4 5 5 6" xfId="17028"/>
    <cellStyle name="Saída 3 4 5 5 7" xfId="29027"/>
    <cellStyle name="Saída 3 4 5 5 8" xfId="34896"/>
    <cellStyle name="Saída 3 4 5 6" xfId="5047"/>
    <cellStyle name="Saída 3 4 5 6 2" xfId="14201"/>
    <cellStyle name="Saída 3 4 5 6 3" xfId="21199"/>
    <cellStyle name="Saída 3 4 5 6 4" xfId="22785"/>
    <cellStyle name="Saída 3 4 5 6 5" xfId="25191"/>
    <cellStyle name="Saída 3 4 5 6 6" xfId="32093"/>
    <cellStyle name="Saída 3 4 5 6 7" xfId="35771"/>
    <cellStyle name="Saída 3 4 5 6 8" xfId="38682"/>
    <cellStyle name="Saída 3 4 5 7" xfId="11581"/>
    <cellStyle name="Saída 3 4 5 8" xfId="18584"/>
    <cellStyle name="Saída 3 4 5 9" xfId="20045"/>
    <cellStyle name="Saída 3 4 6" xfId="2629"/>
    <cellStyle name="Saída 3 4 6 2" xfId="11783"/>
    <cellStyle name="Saída 3 4 6 3" xfId="18786"/>
    <cellStyle name="Saída 3 4 6 4" xfId="9971"/>
    <cellStyle name="Saída 3 4 6 5" xfId="19372"/>
    <cellStyle name="Saída 3 4 6 6" xfId="30017"/>
    <cellStyle name="Saída 3 4 6 7" xfId="29161"/>
    <cellStyle name="Saída 3 4 6 8" xfId="17124"/>
    <cellStyle name="Saída 3 4 7" xfId="3197"/>
    <cellStyle name="Saída 3 4 7 2" xfId="12351"/>
    <cellStyle name="Saída 3 4 7 3" xfId="19354"/>
    <cellStyle name="Saída 3 4 7 4" xfId="28228"/>
    <cellStyle name="Saída 3 4 7 5" xfId="19587"/>
    <cellStyle name="Saída 3 4 7 6" xfId="29742"/>
    <cellStyle name="Saída 3 4 7 7" xfId="33719"/>
    <cellStyle name="Saída 3 4 7 8" xfId="37281"/>
    <cellStyle name="Saída 3 4 8" xfId="2968"/>
    <cellStyle name="Saída 3 4 8 2" xfId="12122"/>
    <cellStyle name="Saída 3 4 8 3" xfId="19125"/>
    <cellStyle name="Saída 3 4 8 4" xfId="29518"/>
    <cellStyle name="Saída 3 4 8 5" xfId="28083"/>
    <cellStyle name="Saída 3 4 8 6" xfId="19506"/>
    <cellStyle name="Saída 3 4 8 7" xfId="19504"/>
    <cellStyle name="Saída 3 4 8 8" xfId="31790"/>
    <cellStyle name="Saída 3 4 9" xfId="3041"/>
    <cellStyle name="Saída 3 4 9 2" xfId="12195"/>
    <cellStyle name="Saída 3 4 9 3" xfId="19198"/>
    <cellStyle name="Saída 3 4 9 4" xfId="17540"/>
    <cellStyle name="Saída 3 4 9 5" xfId="24550"/>
    <cellStyle name="Saída 3 4 9 6" xfId="29814"/>
    <cellStyle name="Saída 3 4 9 7" xfId="33791"/>
    <cellStyle name="Saída 3 4 9 8" xfId="37353"/>
    <cellStyle name="Saída 3 5" xfId="2287"/>
    <cellStyle name="Saída 3 5 10" xfId="26115"/>
    <cellStyle name="Saída 3 5 11" xfId="17780"/>
    <cellStyle name="Saída 3 5 12" xfId="10299"/>
    <cellStyle name="Saída 3 5 13" xfId="34957"/>
    <cellStyle name="Saída 3 5 2" xfId="2687"/>
    <cellStyle name="Saída 3 5 2 2" xfId="11841"/>
    <cellStyle name="Saída 3 5 2 3" xfId="18844"/>
    <cellStyle name="Saída 3 5 2 4" xfId="10162"/>
    <cellStyle name="Saída 3 5 2 5" xfId="17827"/>
    <cellStyle name="Saída 3 5 2 6" xfId="29990"/>
    <cellStyle name="Saída 3 5 2 7" xfId="23295"/>
    <cellStyle name="Saída 3 5 2 8" xfId="34824"/>
    <cellStyle name="Saída 3 5 3" xfId="3969"/>
    <cellStyle name="Saída 3 5 3 2" xfId="13123"/>
    <cellStyle name="Saída 3 5 3 3" xfId="20121"/>
    <cellStyle name="Saída 3 5 3 4" xfId="18234"/>
    <cellStyle name="Saída 3 5 3 5" xfId="28697"/>
    <cellStyle name="Saída 3 5 3 6" xfId="18302"/>
    <cellStyle name="Saída 3 5 3 7" xfId="31665"/>
    <cellStyle name="Saída 3 5 3 8" xfId="35345"/>
    <cellStyle name="Saída 3 5 4" xfId="4407"/>
    <cellStyle name="Saída 3 5 4 2" xfId="13561"/>
    <cellStyle name="Saída 3 5 4 3" xfId="20559"/>
    <cellStyle name="Saída 3 5 4 4" xfId="17182"/>
    <cellStyle name="Saída 3 5 4 5" xfId="25030"/>
    <cellStyle name="Saída 3 5 4 6" xfId="23372"/>
    <cellStyle name="Saída 3 5 4 7" xfId="31742"/>
    <cellStyle name="Saída 3 5 4 8" xfId="35422"/>
    <cellStyle name="Saída 3 5 5" xfId="4661"/>
    <cellStyle name="Saída 3 5 5 2" xfId="13815"/>
    <cellStyle name="Saída 3 5 5 3" xfId="20813"/>
    <cellStyle name="Saída 3 5 5 4" xfId="24777"/>
    <cellStyle name="Saída 3 5 5 5" xfId="20043"/>
    <cellStyle name="Saída 3 5 5 6" xfId="26815"/>
    <cellStyle name="Saída 3 5 5 7" xfId="32192"/>
    <cellStyle name="Saída 3 5 5 8" xfId="35867"/>
    <cellStyle name="Saída 3 5 6" xfId="4907"/>
    <cellStyle name="Saída 3 5 6 2" xfId="14061"/>
    <cellStyle name="Saída 3 5 6 3" xfId="21059"/>
    <cellStyle name="Saída 3 5 6 4" xfId="27385"/>
    <cellStyle name="Saída 3 5 6 5" xfId="24443"/>
    <cellStyle name="Saída 3 5 6 6" xfId="31953"/>
    <cellStyle name="Saída 3 5 6 7" xfId="35631"/>
    <cellStyle name="Saída 3 5 6 8" xfId="38542"/>
    <cellStyle name="Saída 3 5 7" xfId="11441"/>
    <cellStyle name="Saída 3 5 8" xfId="18444"/>
    <cellStyle name="Saída 3 5 9" xfId="9702"/>
    <cellStyle name="Saída 3 6" xfId="2120"/>
    <cellStyle name="Saída 3 6 10" xfId="22454"/>
    <cellStyle name="Saída 3 6 11" xfId="28530"/>
    <cellStyle name="Saída 3 6 12" xfId="34279"/>
    <cellStyle name="Saída 3 6 13" xfId="37831"/>
    <cellStyle name="Saída 3 6 2" xfId="2604"/>
    <cellStyle name="Saída 3 6 2 2" xfId="11758"/>
    <cellStyle name="Saída 3 6 2 3" xfId="18761"/>
    <cellStyle name="Saída 3 6 2 4" xfId="25440"/>
    <cellStyle name="Saída 3 6 2 5" xfId="26273"/>
    <cellStyle name="Saída 3 6 2 6" xfId="30031"/>
    <cellStyle name="Saída 3 6 2 7" xfId="34008"/>
    <cellStyle name="Saída 3 6 2 8" xfId="37570"/>
    <cellStyle name="Saída 3 6 3" xfId="3851"/>
    <cellStyle name="Saída 3 6 3 2" xfId="13005"/>
    <cellStyle name="Saída 3 6 3 3" xfId="20004"/>
    <cellStyle name="Saída 3 6 3 4" xfId="19467"/>
    <cellStyle name="Saída 3 6 3 5" xfId="20025"/>
    <cellStyle name="Saída 3 6 3 6" xfId="24047"/>
    <cellStyle name="Saída 3 6 3 7" xfId="33489"/>
    <cellStyle name="Saída 3 6 3 8" xfId="37157"/>
    <cellStyle name="Saída 3 6 4" xfId="4319"/>
    <cellStyle name="Saída 3 6 4 2" xfId="13473"/>
    <cellStyle name="Saída 3 6 4 3" xfId="20471"/>
    <cellStyle name="Saída 3 6 4 4" xfId="17938"/>
    <cellStyle name="Saída 3 6 4 5" xfId="22846"/>
    <cellStyle name="Saída 3 6 4 6" xfId="29360"/>
    <cellStyle name="Saída 3 6 4 7" xfId="33335"/>
    <cellStyle name="Saída 3 6 4 8" xfId="37010"/>
    <cellStyle name="Saída 3 6 5" xfId="4586"/>
    <cellStyle name="Saída 3 6 5 2" xfId="13740"/>
    <cellStyle name="Saída 3 6 5 3" xfId="20738"/>
    <cellStyle name="Saída 3 6 5 4" xfId="27544"/>
    <cellStyle name="Saída 3 6 5 5" xfId="29465"/>
    <cellStyle name="Saída 3 6 5 6" xfId="26832"/>
    <cellStyle name="Saída 3 6 5 7" xfId="31778"/>
    <cellStyle name="Saída 3 6 5 8" xfId="35458"/>
    <cellStyle name="Saída 3 6 6" xfId="4836"/>
    <cellStyle name="Saída 3 6 6 2" xfId="13990"/>
    <cellStyle name="Saída 3 6 6 3" xfId="20988"/>
    <cellStyle name="Saída 3 6 6 4" xfId="27420"/>
    <cellStyle name="Saída 3 6 6 5" xfId="23216"/>
    <cellStyle name="Saída 3 6 6 6" xfId="10120"/>
    <cellStyle name="Saída 3 6 6 7" xfId="24515"/>
    <cellStyle name="Saída 3 6 6 8" xfId="25474"/>
    <cellStyle name="Saída 3 6 7" xfId="11274"/>
    <cellStyle name="Saída 3 6 8" xfId="9401"/>
    <cellStyle name="Saída 3 6 9" xfId="28442"/>
    <cellStyle name="Saída 3 7" xfId="2327"/>
    <cellStyle name="Saída 3 7 10" xfId="26129"/>
    <cellStyle name="Saída 3 7 11" xfId="30167"/>
    <cellStyle name="Saída 3 7 12" xfId="34142"/>
    <cellStyle name="Saída 3 7 13" xfId="37704"/>
    <cellStyle name="Saída 3 7 2" xfId="2727"/>
    <cellStyle name="Saída 3 7 2 2" xfId="11881"/>
    <cellStyle name="Saída 3 7 2 3" xfId="18884"/>
    <cellStyle name="Saída 3 7 2 4" xfId="17794"/>
    <cellStyle name="Saída 3 7 2 5" xfId="17672"/>
    <cellStyle name="Saída 3 7 2 6" xfId="17331"/>
    <cellStyle name="Saída 3 7 2 7" xfId="31522"/>
    <cellStyle name="Saída 3 7 2 8" xfId="35238"/>
    <cellStyle name="Saída 3 7 3" xfId="4009"/>
    <cellStyle name="Saída 3 7 3 2" xfId="13163"/>
    <cellStyle name="Saída 3 7 3 3" xfId="20161"/>
    <cellStyle name="Saída 3 7 3 4" xfId="27826"/>
    <cellStyle name="Saída 3 7 3 5" xfId="29429"/>
    <cellStyle name="Saída 3 7 3 6" xfId="25528"/>
    <cellStyle name="Saída 3 7 3 7" xfId="31844"/>
    <cellStyle name="Saída 3 7 3 8" xfId="35498"/>
    <cellStyle name="Saída 3 7 4" xfId="4447"/>
    <cellStyle name="Saída 3 7 4 2" xfId="13601"/>
    <cellStyle name="Saída 3 7 4 3" xfId="20599"/>
    <cellStyle name="Saída 3 7 4 4" xfId="27609"/>
    <cellStyle name="Saída 3 7 4 5" xfId="18292"/>
    <cellStyle name="Saída 3 7 4 6" xfId="28962"/>
    <cellStyle name="Saída 3 7 4 7" xfId="25836"/>
    <cellStyle name="Saída 3 7 4 8" xfId="28903"/>
    <cellStyle name="Saída 3 7 5" xfId="4701"/>
    <cellStyle name="Saída 3 7 5 2" xfId="13855"/>
    <cellStyle name="Saída 3 7 5 3" xfId="20853"/>
    <cellStyle name="Saída 3 7 5 4" xfId="10651"/>
    <cellStyle name="Saída 3 7 5 5" xfId="19539"/>
    <cellStyle name="Saída 3 7 5 6" xfId="9428"/>
    <cellStyle name="Saída 3 7 5 7" xfId="32170"/>
    <cellStyle name="Saída 3 7 5 8" xfId="35845"/>
    <cellStyle name="Saída 3 7 6" xfId="4947"/>
    <cellStyle name="Saída 3 7 6 2" xfId="14101"/>
    <cellStyle name="Saída 3 7 6 3" xfId="21099"/>
    <cellStyle name="Saída 3 7 6 4" xfId="10146"/>
    <cellStyle name="Saída 3 7 6 5" xfId="29289"/>
    <cellStyle name="Saída 3 7 6 6" xfId="31993"/>
    <cellStyle name="Saída 3 7 6 7" xfId="35671"/>
    <cellStyle name="Saída 3 7 6 8" xfId="38582"/>
    <cellStyle name="Saída 3 7 7" xfId="11481"/>
    <cellStyle name="Saída 3 7 8" xfId="18484"/>
    <cellStyle name="Saída 3 7 9" xfId="23166"/>
    <cellStyle name="Saída 3 8" xfId="2116"/>
    <cellStyle name="Saída 3 8 10" xfId="28481"/>
    <cellStyle name="Saída 3 8 11" xfId="30365"/>
    <cellStyle name="Saída 3 8 12" xfId="34318"/>
    <cellStyle name="Saída 3 8 13" xfId="37870"/>
    <cellStyle name="Saída 3 8 2" xfId="2600"/>
    <cellStyle name="Saída 3 8 2 2" xfId="11754"/>
    <cellStyle name="Saída 3 8 2 3" xfId="18757"/>
    <cellStyle name="Saída 3 8 2 4" xfId="19419"/>
    <cellStyle name="Saída 3 8 2 5" xfId="25471"/>
    <cellStyle name="Saída 3 8 2 6" xfId="28112"/>
    <cellStyle name="Saída 3 8 2 7" xfId="29633"/>
    <cellStyle name="Saída 3 8 2 8" xfId="31612"/>
    <cellStyle name="Saída 3 8 3" xfId="3847"/>
    <cellStyle name="Saída 3 8 3 2" xfId="13001"/>
    <cellStyle name="Saída 3 8 3 3" xfId="20000"/>
    <cellStyle name="Saída 3 8 3 4" xfId="23153"/>
    <cellStyle name="Saída 3 8 3 5" xfId="26597"/>
    <cellStyle name="Saída 3 8 3 6" xfId="27296"/>
    <cellStyle name="Saída 3 8 3 7" xfId="33494"/>
    <cellStyle name="Saída 3 8 3 8" xfId="37162"/>
    <cellStyle name="Saída 3 8 4" xfId="4315"/>
    <cellStyle name="Saída 3 8 4 2" xfId="13469"/>
    <cellStyle name="Saída 3 8 4 3" xfId="20467"/>
    <cellStyle name="Saída 3 8 4 4" xfId="25298"/>
    <cellStyle name="Saída 3 8 4 5" xfId="29219"/>
    <cellStyle name="Saída 3 8 4 6" xfId="29467"/>
    <cellStyle name="Saída 3 8 4 7" xfId="31717"/>
    <cellStyle name="Saída 3 8 4 8" xfId="35397"/>
    <cellStyle name="Saída 3 8 5" xfId="4582"/>
    <cellStyle name="Saída 3 8 5 2" xfId="13736"/>
    <cellStyle name="Saída 3 8 5 3" xfId="20734"/>
    <cellStyle name="Saída 3 8 5 4" xfId="27546"/>
    <cellStyle name="Saída 3 8 5 5" xfId="29242"/>
    <cellStyle name="Saída 3 8 5 6" xfId="26836"/>
    <cellStyle name="Saída 3 8 5 7" xfId="32228"/>
    <cellStyle name="Saída 3 8 5 8" xfId="35903"/>
    <cellStyle name="Saída 3 8 6" xfId="4832"/>
    <cellStyle name="Saída 3 8 6 2" xfId="13986"/>
    <cellStyle name="Saída 3 8 6 3" xfId="20984"/>
    <cellStyle name="Saída 3 8 6 4" xfId="15542"/>
    <cellStyle name="Saída 3 8 6 5" xfId="28606"/>
    <cellStyle name="Saída 3 8 6 6" xfId="18590"/>
    <cellStyle name="Saída 3 8 6 7" xfId="32112"/>
    <cellStyle name="Saída 3 8 6 8" xfId="35787"/>
    <cellStyle name="Saída 3 8 7" xfId="11270"/>
    <cellStyle name="Saída 3 8 8" xfId="9408"/>
    <cellStyle name="Saída 3 8 9" xfId="24597"/>
    <cellStyle name="Saída 3 9" xfId="1612"/>
    <cellStyle name="Saída 3 9 2" xfId="10766"/>
    <cellStyle name="Saída 3 9 3" xfId="17008"/>
    <cellStyle name="Saída 3 9 4" xfId="28694"/>
    <cellStyle name="Saída 3 9 5" xfId="17788"/>
    <cellStyle name="Saída 3 9 6" xfId="31917"/>
    <cellStyle name="Saída 3 9 7" xfId="17095"/>
    <cellStyle name="Saída 3 9 8" xfId="34939"/>
    <cellStyle name="Saída 4" xfId="863"/>
    <cellStyle name="Saída 4 10" xfId="2861"/>
    <cellStyle name="Saída 4 10 2" xfId="12015"/>
    <cellStyle name="Saída 4 10 3" xfId="19018"/>
    <cellStyle name="Saída 4 10 4" xfId="28354"/>
    <cellStyle name="Saída 4 10 5" xfId="25321"/>
    <cellStyle name="Saída 4 10 6" xfId="17640"/>
    <cellStyle name="Saída 4 10 7" xfId="33880"/>
    <cellStyle name="Saída 4 10 8" xfId="37442"/>
    <cellStyle name="Saída 4 11" xfId="3793"/>
    <cellStyle name="Saída 4 11 2" xfId="12947"/>
    <cellStyle name="Saída 4 11 3" xfId="19946"/>
    <cellStyle name="Saída 4 11 4" xfId="27928"/>
    <cellStyle name="Saída 4 11 5" xfId="26588"/>
    <cellStyle name="Saída 4 11 6" xfId="28798"/>
    <cellStyle name="Saída 4 11 7" xfId="33518"/>
    <cellStyle name="Saída 4 11 8" xfId="37186"/>
    <cellStyle name="Saída 4 12" xfId="3182"/>
    <cellStyle name="Saída 4 12 2" xfId="12336"/>
    <cellStyle name="Saída 4 12 3" xfId="19339"/>
    <cellStyle name="Saída 4 12 4" xfId="25460"/>
    <cellStyle name="Saída 4 12 5" xfId="26442"/>
    <cellStyle name="Saída 4 12 6" xfId="29749"/>
    <cellStyle name="Saída 4 12 7" xfId="33726"/>
    <cellStyle name="Saída 4 12 8" xfId="37288"/>
    <cellStyle name="Saída 4 13" xfId="10018"/>
    <cellStyle name="Saída 4 14" xfId="10173"/>
    <cellStyle name="Saída 4 15" xfId="23204"/>
    <cellStyle name="Saída 4 16" xfId="25745"/>
    <cellStyle name="Saída 4 17" xfId="31353"/>
    <cellStyle name="Saída 4 18" xfId="35113"/>
    <cellStyle name="Saída 4 19" xfId="38428"/>
    <cellStyle name="Saída 4 2" xfId="864"/>
    <cellStyle name="Saída 4 2 10" xfId="3770"/>
    <cellStyle name="Saída 4 2 10 2" xfId="12924"/>
    <cellStyle name="Saída 4 2 10 3" xfId="19923"/>
    <cellStyle name="Saída 4 2 10 4" xfId="27945"/>
    <cellStyle name="Saída 4 2 10 5" xfId="18216"/>
    <cellStyle name="Saída 4 2 10 6" xfId="27304"/>
    <cellStyle name="Saída 4 2 10 7" xfId="31641"/>
    <cellStyle name="Saída 4 2 10 8" xfId="35321"/>
    <cellStyle name="Saída 4 2 11" xfId="3034"/>
    <cellStyle name="Saída 4 2 11 2" xfId="12188"/>
    <cellStyle name="Saída 4 2 11 3" xfId="19191"/>
    <cellStyle name="Saída 4 2 11 4" xfId="24698"/>
    <cellStyle name="Saída 4 2 11 5" xfId="28502"/>
    <cellStyle name="Saída 4 2 11 6" xfId="29817"/>
    <cellStyle name="Saída 4 2 11 7" xfId="33794"/>
    <cellStyle name="Saída 4 2 11 8" xfId="37356"/>
    <cellStyle name="Saída 4 2 12" xfId="3858"/>
    <cellStyle name="Saída 4 2 12 2" xfId="13012"/>
    <cellStyle name="Saída 4 2 12 3" xfId="20011"/>
    <cellStyle name="Saída 4 2 12 4" xfId="27901"/>
    <cellStyle name="Saída 4 2 12 5" xfId="18058"/>
    <cellStyle name="Saída 4 2 12 6" xfId="25093"/>
    <cellStyle name="Saída 4 2 12 7" xfId="31652"/>
    <cellStyle name="Saída 4 2 12 8" xfId="35336"/>
    <cellStyle name="Saída 4 2 13" xfId="10019"/>
    <cellStyle name="Saída 4 2 14" xfId="9353"/>
    <cellStyle name="Saída 4 2 15" xfId="20047"/>
    <cellStyle name="Saída 4 2 16" xfId="22487"/>
    <cellStyle name="Saída 4 2 17" xfId="31349"/>
    <cellStyle name="Saída 4 2 18" xfId="35111"/>
    <cellStyle name="Saída 4 2 19" xfId="38426"/>
    <cellStyle name="Saída 4 2 2" xfId="865"/>
    <cellStyle name="Saída 4 2 2 10" xfId="4273"/>
    <cellStyle name="Saída 4 2 2 10 2" xfId="13427"/>
    <cellStyle name="Saída 4 2 2 10 3" xfId="20425"/>
    <cellStyle name="Saída 4 2 2 10 4" xfId="17663"/>
    <cellStyle name="Saída 4 2 2 10 5" xfId="26676"/>
    <cellStyle name="Saída 4 2 2 10 6" xfId="25501"/>
    <cellStyle name="Saída 4 2 2 10 7" xfId="9523"/>
    <cellStyle name="Saída 4 2 2 10 8" xfId="31918"/>
    <cellStyle name="Saída 4 2 2 11" xfId="3137"/>
    <cellStyle name="Saída 4 2 2 11 2" xfId="12291"/>
    <cellStyle name="Saída 4 2 2 11 3" xfId="19294"/>
    <cellStyle name="Saída 4 2 2 11 4" xfId="18111"/>
    <cellStyle name="Saída 4 2 2 11 5" xfId="23254"/>
    <cellStyle name="Saída 4 2 2 11 6" xfId="26036"/>
    <cellStyle name="Saída 4 2 2 11 7" xfId="33748"/>
    <cellStyle name="Saída 4 2 2 11 8" xfId="37310"/>
    <cellStyle name="Saída 4 2 2 12" xfId="10020"/>
    <cellStyle name="Saída 4 2 2 13" xfId="17456"/>
    <cellStyle name="Saída 4 2 2 14" xfId="29053"/>
    <cellStyle name="Saída 4 2 2 15" xfId="25746"/>
    <cellStyle name="Saída 4 2 2 16" xfId="31351"/>
    <cellStyle name="Saída 4 2 2 17" xfId="35110"/>
    <cellStyle name="Saída 4 2 2 18" xfId="38425"/>
    <cellStyle name="Saída 4 2 2 2" xfId="2292"/>
    <cellStyle name="Saída 4 2 2 2 10" xfId="23327"/>
    <cellStyle name="Saída 4 2 2 2 11" xfId="29020"/>
    <cellStyle name="Saída 4 2 2 2 12" xfId="34159"/>
    <cellStyle name="Saída 4 2 2 2 13" xfId="37721"/>
    <cellStyle name="Saída 4 2 2 2 2" xfId="2692"/>
    <cellStyle name="Saída 4 2 2 2 2 2" xfId="11846"/>
    <cellStyle name="Saída 4 2 2 2 2 3" xfId="18849"/>
    <cellStyle name="Saída 4 2 2 2 2 4" xfId="28425"/>
    <cellStyle name="Saída 4 2 2 2 2 5" xfId="26305"/>
    <cellStyle name="Saída 4 2 2 2 2 6" xfId="10204"/>
    <cellStyle name="Saída 4 2 2 2 2 7" xfId="29645"/>
    <cellStyle name="Saída 4 2 2 2 2 8" xfId="26606"/>
    <cellStyle name="Saída 4 2 2 2 3" xfId="3974"/>
    <cellStyle name="Saída 4 2 2 2 3 2" xfId="13128"/>
    <cellStyle name="Saída 4 2 2 2 3 3" xfId="20126"/>
    <cellStyle name="Saída 4 2 2 2 3 4" xfId="25472"/>
    <cellStyle name="Saída 4 2 2 2 3 5" xfId="26627"/>
    <cellStyle name="Saída 4 2 2 2 3 6" xfId="25349"/>
    <cellStyle name="Saída 4 2 2 2 3 7" xfId="26074"/>
    <cellStyle name="Saída 4 2 2 2 3 8" xfId="30236"/>
    <cellStyle name="Saída 4 2 2 2 4" xfId="4412"/>
    <cellStyle name="Saída 4 2 2 2 4 2" xfId="13566"/>
    <cellStyle name="Saída 4 2 2 2 4 3" xfId="20564"/>
    <cellStyle name="Saída 4 2 2 2 4 4" xfId="24237"/>
    <cellStyle name="Saída 4 2 2 2 4 5" xfId="23518"/>
    <cellStyle name="Saída 4 2 2 2 4 6" xfId="17256"/>
    <cellStyle name="Saída 4 2 2 2 4 7" xfId="31750"/>
    <cellStyle name="Saída 4 2 2 2 4 8" xfId="35430"/>
    <cellStyle name="Saída 4 2 2 2 5" xfId="4666"/>
    <cellStyle name="Saída 4 2 2 2 5 2" xfId="13820"/>
    <cellStyle name="Saída 4 2 2 2 5 3" xfId="20818"/>
    <cellStyle name="Saída 4 2 2 2 5 4" xfId="22772"/>
    <cellStyle name="Saída 4 2 2 2 5 5" xfId="26726"/>
    <cellStyle name="Saída 4 2 2 2 5 6" xfId="29001"/>
    <cellStyle name="Saída 4 2 2 2 5 7" xfId="32186"/>
    <cellStyle name="Saída 4 2 2 2 5 8" xfId="35861"/>
    <cellStyle name="Saída 4 2 2 2 6" xfId="4912"/>
    <cellStyle name="Saída 4 2 2 2 6 2" xfId="14066"/>
    <cellStyle name="Saída 4 2 2 2 6 3" xfId="21064"/>
    <cellStyle name="Saída 4 2 2 2 6 4" xfId="24039"/>
    <cellStyle name="Saída 4 2 2 2 6 5" xfId="22710"/>
    <cellStyle name="Saída 4 2 2 2 6 6" xfId="31958"/>
    <cellStyle name="Saída 4 2 2 2 6 7" xfId="35636"/>
    <cellStyle name="Saída 4 2 2 2 6 8" xfId="38547"/>
    <cellStyle name="Saída 4 2 2 2 7" xfId="11446"/>
    <cellStyle name="Saída 4 2 2 2 8" xfId="18449"/>
    <cellStyle name="Saída 4 2 2 2 9" xfId="23386"/>
    <cellStyle name="Saída 4 2 2 3" xfId="2122"/>
    <cellStyle name="Saída 4 2 2 3 10" xfId="28063"/>
    <cellStyle name="Saída 4 2 2 3 11" xfId="22970"/>
    <cellStyle name="Saída 4 2 2 3 12" xfId="25770"/>
    <cellStyle name="Saída 4 2 2 3 13" xfId="34951"/>
    <cellStyle name="Saída 4 2 2 3 2" xfId="2606"/>
    <cellStyle name="Saída 4 2 2 3 2 2" xfId="11760"/>
    <cellStyle name="Saída 4 2 2 3 2 3" xfId="18763"/>
    <cellStyle name="Saída 4 2 2 3 2 4" xfId="18011"/>
    <cellStyle name="Saída 4 2 2 3 2 5" xfId="26271"/>
    <cellStyle name="Saída 4 2 2 3 2 6" xfId="30030"/>
    <cellStyle name="Saída 4 2 2 3 2 7" xfId="34007"/>
    <cellStyle name="Saída 4 2 2 3 2 8" xfId="37569"/>
    <cellStyle name="Saída 4 2 2 3 3" xfId="3853"/>
    <cellStyle name="Saída 4 2 2 3 3 2" xfId="13007"/>
    <cellStyle name="Saída 4 2 2 3 3 3" xfId="20006"/>
    <cellStyle name="Saída 4 2 2 3 3 4" xfId="22589"/>
    <cellStyle name="Saída 4 2 2 3 3 5" xfId="28819"/>
    <cellStyle name="Saída 4 2 2 3 3 6" xfId="24596"/>
    <cellStyle name="Saída 4 2 2 3 3 7" xfId="31150"/>
    <cellStyle name="Saída 4 2 2 3 3 8" xfId="31036"/>
    <cellStyle name="Saída 4 2 2 3 4" xfId="4321"/>
    <cellStyle name="Saída 4 2 2 3 4 2" xfId="13475"/>
    <cellStyle name="Saída 4 2 2 3 4 3" xfId="20473"/>
    <cellStyle name="Saída 4 2 2 3 4 4" xfId="22559"/>
    <cellStyle name="Saída 4 2 2 3 4 5" xfId="26685"/>
    <cellStyle name="Saída 4 2 2 3 4 6" xfId="17411"/>
    <cellStyle name="Saída 4 2 2 3 4 7" xfId="33334"/>
    <cellStyle name="Saída 4 2 2 3 4 8" xfId="37009"/>
    <cellStyle name="Saída 4 2 2 3 5" xfId="4588"/>
    <cellStyle name="Saída 4 2 2 3 5 2" xfId="13742"/>
    <cellStyle name="Saída 4 2 2 3 5 3" xfId="20740"/>
    <cellStyle name="Saída 4 2 2 3 5 4" xfId="27540"/>
    <cellStyle name="Saída 4 2 2 3 5 5" xfId="24199"/>
    <cellStyle name="Saída 4 2 2 3 5 6" xfId="26835"/>
    <cellStyle name="Saída 4 2 2 3 5 7" xfId="32225"/>
    <cellStyle name="Saída 4 2 2 3 5 8" xfId="35900"/>
    <cellStyle name="Saída 4 2 2 3 6" xfId="4838"/>
    <cellStyle name="Saída 4 2 2 3 6 2" xfId="13992"/>
    <cellStyle name="Saída 4 2 2 3 6 3" xfId="20990"/>
    <cellStyle name="Saída 4 2 2 3 6 4" xfId="27419"/>
    <cellStyle name="Saída 4 2 2 3 6 5" xfId="28170"/>
    <cellStyle name="Saída 4 2 2 3 6 6" xfId="25186"/>
    <cellStyle name="Saída 4 2 2 3 6 7" xfId="32109"/>
    <cellStyle name="Saída 4 2 2 3 6 8" xfId="35784"/>
    <cellStyle name="Saída 4 2 2 3 7" xfId="11276"/>
    <cellStyle name="Saída 4 2 2 3 8" xfId="9396"/>
    <cellStyle name="Saída 4 2 2 3 9" xfId="24600"/>
    <cellStyle name="Saída 4 2 2 4" xfId="2262"/>
    <cellStyle name="Saída 4 2 2 4 10" xfId="25059"/>
    <cellStyle name="Saída 4 2 2 4 11" xfId="30180"/>
    <cellStyle name="Saída 4 2 2 4 12" xfId="25772"/>
    <cellStyle name="Saída 4 2 2 4 13" xfId="31812"/>
    <cellStyle name="Saída 4 2 2 4 2" xfId="2662"/>
    <cellStyle name="Saída 4 2 2 4 2 2" xfId="11816"/>
    <cellStyle name="Saída 4 2 2 4 2 3" xfId="18819"/>
    <cellStyle name="Saída 4 2 2 4 2 4" xfId="22878"/>
    <cellStyle name="Saída 4 2 2 4 2 5" xfId="26294"/>
    <cellStyle name="Saída 4 2 2 4 2 6" xfId="25073"/>
    <cellStyle name="Saída 4 2 2 4 2 7" xfId="30887"/>
    <cellStyle name="Saída 4 2 2 4 2 8" xfId="34823"/>
    <cellStyle name="Saída 4 2 2 4 3" xfId="3944"/>
    <cellStyle name="Saída 4 2 2 4 3 2" xfId="13098"/>
    <cellStyle name="Saída 4 2 2 4 3 3" xfId="20096"/>
    <cellStyle name="Saída 4 2 2 4 3 4" xfId="27858"/>
    <cellStyle name="Saída 4 2 2 4 3 5" xfId="28135"/>
    <cellStyle name="Saída 4 2 2 4 3 6" xfId="26474"/>
    <cellStyle name="Saída 4 2 2 4 3 7" xfId="27686"/>
    <cellStyle name="Saída 4 2 2 4 3 8" xfId="25718"/>
    <cellStyle name="Saída 4 2 2 4 4" xfId="4382"/>
    <cellStyle name="Saída 4 2 2 4 4 2" xfId="13536"/>
    <cellStyle name="Saída 4 2 2 4 4 3" xfId="20534"/>
    <cellStyle name="Saída 4 2 2 4 4 4" xfId="27641"/>
    <cellStyle name="Saída 4 2 2 4 4 5" xfId="25034"/>
    <cellStyle name="Saída 4 2 2 4 4 6" xfId="22865"/>
    <cellStyle name="Saída 4 2 2 4 4 7" xfId="31858"/>
    <cellStyle name="Saída 4 2 2 4 4 8" xfId="35512"/>
    <cellStyle name="Saída 4 2 2 4 5" xfId="4636"/>
    <cellStyle name="Saída 4 2 2 4 5 2" xfId="13790"/>
    <cellStyle name="Saída 4 2 2 4 5 3" xfId="20788"/>
    <cellStyle name="Saída 4 2 2 4 5 4" xfId="18365"/>
    <cellStyle name="Saída 4 2 2 4 5 5" xfId="29259"/>
    <cellStyle name="Saída 4 2 2 4 5 6" xfId="22868"/>
    <cellStyle name="Saída 4 2 2 4 5 7" xfId="32203"/>
    <cellStyle name="Saída 4 2 2 4 5 8" xfId="35878"/>
    <cellStyle name="Saída 4 2 2 4 6" xfId="4882"/>
    <cellStyle name="Saída 4 2 2 4 6 2" xfId="14036"/>
    <cellStyle name="Saída 4 2 2 4 6 3" xfId="21034"/>
    <cellStyle name="Saída 4 2 2 4 6 4" xfId="27398"/>
    <cellStyle name="Saída 4 2 2 4 6 5" xfId="29491"/>
    <cellStyle name="Saída 4 2 2 4 6 6" xfId="31928"/>
    <cellStyle name="Saída 4 2 2 4 6 7" xfId="35606"/>
    <cellStyle name="Saída 4 2 2 4 6 8" xfId="38517"/>
    <cellStyle name="Saída 4 2 2 4 7" xfId="11416"/>
    <cellStyle name="Saída 4 2 2 4 8" xfId="18419"/>
    <cellStyle name="Saída 4 2 2 4 9" xfId="19404"/>
    <cellStyle name="Saída 4 2 2 5" xfId="1669"/>
    <cellStyle name="Saída 4 2 2 5 10" xfId="25971"/>
    <cellStyle name="Saída 4 2 2 5 11" xfId="30991"/>
    <cellStyle name="Saída 4 2 2 5 12" xfId="27288"/>
    <cellStyle name="Saída 4 2 2 5 13" xfId="33476"/>
    <cellStyle name="Saída 4 2 2 5 2" xfId="2497"/>
    <cellStyle name="Saída 4 2 2 5 2 2" xfId="11651"/>
    <cellStyle name="Saída 4 2 2 5 2 3" xfId="18654"/>
    <cellStyle name="Saída 4 2 2 5 2 4" xfId="23353"/>
    <cellStyle name="Saída 4 2 2 5 2 5" xfId="23328"/>
    <cellStyle name="Saída 4 2 2 5 2 6" xfId="25662"/>
    <cellStyle name="Saída 4 2 2 5 2 7" xfId="29635"/>
    <cellStyle name="Saída 4 2 2 5 2 8" xfId="29671"/>
    <cellStyle name="Saída 4 2 2 5 3" xfId="3646"/>
    <cellStyle name="Saída 4 2 2 5 3 2" xfId="12800"/>
    <cellStyle name="Saída 4 2 2 5 3 3" xfId="19799"/>
    <cellStyle name="Saída 4 2 2 5 3 4" xfId="28006"/>
    <cellStyle name="Saída 4 2 2 5 3 5" xfId="26554"/>
    <cellStyle name="Saída 4 2 2 5 3 6" xfId="25894"/>
    <cellStyle name="Saída 4 2 2 5 3 7" xfId="28805"/>
    <cellStyle name="Saída 4 2 2 5 3 8" xfId="22609"/>
    <cellStyle name="Saída 4 2 2 5 4" xfId="4156"/>
    <cellStyle name="Saída 4 2 2 5 4 2" xfId="13310"/>
    <cellStyle name="Saída 4 2 2 5 4 3" xfId="20308"/>
    <cellStyle name="Saída 4 2 2 5 4 4" xfId="27754"/>
    <cellStyle name="Saída 4 2 2 5 4 5" xfId="26666"/>
    <cellStyle name="Saída 4 2 2 5 4 6" xfId="21362"/>
    <cellStyle name="Saída 4 2 2 5 4 7" xfId="25952"/>
    <cellStyle name="Saída 4 2 2 5 4 8" xfId="31293"/>
    <cellStyle name="Saída 4 2 2 5 5" xfId="3165"/>
    <cellStyle name="Saída 4 2 2 5 5 2" xfId="12319"/>
    <cellStyle name="Saída 4 2 2 5 5 3" xfId="19322"/>
    <cellStyle name="Saída 4 2 2 5 5 4" xfId="22955"/>
    <cellStyle name="Saída 4 2 2 5 5 5" xfId="10856"/>
    <cellStyle name="Saída 4 2 2 5 5 6" xfId="29758"/>
    <cellStyle name="Saída 4 2 2 5 5 7" xfId="33734"/>
    <cellStyle name="Saída 4 2 2 5 5 8" xfId="37296"/>
    <cellStyle name="Saída 4 2 2 5 6" xfId="2857"/>
    <cellStyle name="Saída 4 2 2 5 6 2" xfId="12011"/>
    <cellStyle name="Saída 4 2 2 5 6 3" xfId="19014"/>
    <cellStyle name="Saída 4 2 2 5 6 4" xfId="17746"/>
    <cellStyle name="Saída 4 2 2 5 6 5" xfId="26363"/>
    <cellStyle name="Saída 4 2 2 5 6 6" xfId="24147"/>
    <cellStyle name="Saída 4 2 2 5 6 7" xfId="33882"/>
    <cellStyle name="Saída 4 2 2 5 6 8" xfId="37444"/>
    <cellStyle name="Saída 4 2 2 5 7" xfId="10823"/>
    <cellStyle name="Saída 4 2 2 5 8" xfId="9748"/>
    <cellStyle name="Saída 4 2 2 5 9" xfId="24480"/>
    <cellStyle name="Saída 4 2 2 6" xfId="1657"/>
    <cellStyle name="Saída 4 2 2 6 10" xfId="23323"/>
    <cellStyle name="Saída 4 2 2 6 11" xfId="31374"/>
    <cellStyle name="Saída 4 2 2 6 12" xfId="35135"/>
    <cellStyle name="Saída 4 2 2 6 2" xfId="3572"/>
    <cellStyle name="Saída 4 2 2 6 2 2" xfId="12726"/>
    <cellStyle name="Saída 4 2 2 6 2 3" xfId="19727"/>
    <cellStyle name="Saída 4 2 2 6 2 4" xfId="24725"/>
    <cellStyle name="Saída 4 2 2 6 2 5" xfId="28119"/>
    <cellStyle name="Saída 4 2 2 6 2 6" xfId="29595"/>
    <cellStyle name="Saída 4 2 2 6 2 7" xfId="31623"/>
    <cellStyle name="Saída 4 2 2 6 2 8" xfId="35303"/>
    <cellStyle name="Saída 4 2 2 6 3" xfId="4132"/>
    <cellStyle name="Saída 4 2 2 6 3 2" xfId="13286"/>
    <cellStyle name="Saída 4 2 2 6 3 3" xfId="20284"/>
    <cellStyle name="Saída 4 2 2 6 3 4" xfId="27766"/>
    <cellStyle name="Saída 4 2 2 6 3 5" xfId="28563"/>
    <cellStyle name="Saída 4 2 2 6 3 6" xfId="25603"/>
    <cellStyle name="Saída 4 2 2 6 3 7" xfId="25317"/>
    <cellStyle name="Saída 4 2 2 6 3 8" xfId="26487"/>
    <cellStyle name="Saída 4 2 2 6 4" xfId="4214"/>
    <cellStyle name="Saída 4 2 2 6 4 2" xfId="13368"/>
    <cellStyle name="Saída 4 2 2 6 4 3" xfId="20366"/>
    <cellStyle name="Saída 4 2 2 6 4 4" xfId="27725"/>
    <cellStyle name="Saída 4 2 2 6 4 5" xfId="28837"/>
    <cellStyle name="Saída 4 2 2 6 4 6" xfId="28028"/>
    <cellStyle name="Saída 4 2 2 6 4 7" xfId="29697"/>
    <cellStyle name="Saída 4 2 2 6 4 8" xfId="33675"/>
    <cellStyle name="Saída 4 2 2 6 5" xfId="3124"/>
    <cellStyle name="Saída 4 2 2 6 5 2" xfId="12278"/>
    <cellStyle name="Saída 4 2 2 6 5 3" xfId="19281"/>
    <cellStyle name="Saída 4 2 2 6 5 4" xfId="28261"/>
    <cellStyle name="Saída 4 2 2 6 5 5" xfId="20060"/>
    <cellStyle name="Saída 4 2 2 6 5 6" xfId="9235"/>
    <cellStyle name="Saída 4 2 2 6 5 7" xfId="33755"/>
    <cellStyle name="Saída 4 2 2 6 5 8" xfId="37317"/>
    <cellStyle name="Saída 4 2 2 6 6" xfId="10811"/>
    <cellStyle name="Saída 4 2 2 6 7" xfId="9271"/>
    <cellStyle name="Saída 4 2 2 6 8" xfId="24475"/>
    <cellStyle name="Saída 4 2 2 6 9" xfId="29063"/>
    <cellStyle name="Saída 4 2 2 7" xfId="2485"/>
    <cellStyle name="Saída 4 2 2 7 2" xfId="11639"/>
    <cellStyle name="Saída 4 2 2 7 3" xfId="18642"/>
    <cellStyle name="Saída 4 2 2 7 4" xfId="25425"/>
    <cellStyle name="Saída 4 2 2 7 5" xfId="9467"/>
    <cellStyle name="Saída 4 2 2 7 6" xfId="30089"/>
    <cellStyle name="Saída 4 2 2 7 7" xfId="31496"/>
    <cellStyle name="Saída 4 2 2 7 8" xfId="35206"/>
    <cellStyle name="Saída 4 2 2 8" xfId="3089"/>
    <cellStyle name="Saída 4 2 2 8 2" xfId="12243"/>
    <cellStyle name="Saída 4 2 2 8 3" xfId="19246"/>
    <cellStyle name="Saída 4 2 2 8 4" xfId="24231"/>
    <cellStyle name="Saída 4 2 2 8 5" xfId="24549"/>
    <cellStyle name="Saída 4 2 2 8 6" xfId="29794"/>
    <cellStyle name="Saída 4 2 2 8 7" xfId="31117"/>
    <cellStyle name="Saída 4 2 2 8 8" xfId="35003"/>
    <cellStyle name="Saída 4 2 2 9" xfId="3016"/>
    <cellStyle name="Saída 4 2 2 9 2" xfId="12170"/>
    <cellStyle name="Saída 4 2 2 9 3" xfId="19173"/>
    <cellStyle name="Saída 4 2 2 9 4" xfId="24227"/>
    <cellStyle name="Saída 4 2 2 9 5" xfId="18021"/>
    <cellStyle name="Saída 4 2 2 9 6" xfId="29827"/>
    <cellStyle name="Saída 4 2 2 9 7" xfId="33780"/>
    <cellStyle name="Saída 4 2 2 9 8" xfId="37342"/>
    <cellStyle name="Saída 4 2 3" xfId="2291"/>
    <cellStyle name="Saída 4 2 3 10" xfId="26111"/>
    <cellStyle name="Saída 4 2 3 11" xfId="30185"/>
    <cellStyle name="Saída 4 2 3 12" xfId="34144"/>
    <cellStyle name="Saída 4 2 3 13" xfId="37706"/>
    <cellStyle name="Saída 4 2 3 2" xfId="2691"/>
    <cellStyle name="Saída 4 2 3 2 2" xfId="11845"/>
    <cellStyle name="Saída 4 2 3 2 3" xfId="18848"/>
    <cellStyle name="Saída 4 2 3 2 4" xfId="17546"/>
    <cellStyle name="Saída 4 2 3 2 5" xfId="23037"/>
    <cellStyle name="Saída 4 2 3 2 6" xfId="29988"/>
    <cellStyle name="Saída 4 2 3 2 7" xfId="33964"/>
    <cellStyle name="Saída 4 2 3 2 8" xfId="37526"/>
    <cellStyle name="Saída 4 2 3 3" xfId="3973"/>
    <cellStyle name="Saída 4 2 3 3 2" xfId="13127"/>
    <cellStyle name="Saída 4 2 3 3 3" xfId="20125"/>
    <cellStyle name="Saída 4 2 3 3 4" xfId="27844"/>
    <cellStyle name="Saída 4 2 3 3 5" xfId="19629"/>
    <cellStyle name="Saída 4 2 3 3 6" xfId="25616"/>
    <cellStyle name="Saída 4 2 3 3 7" xfId="31667"/>
    <cellStyle name="Saída 4 2 3 3 8" xfId="35347"/>
    <cellStyle name="Saída 4 2 3 4" xfId="4411"/>
    <cellStyle name="Saída 4 2 3 4 2" xfId="13565"/>
    <cellStyle name="Saída 4 2 3 4 3" xfId="20563"/>
    <cellStyle name="Saída 4 2 3 4 4" xfId="27630"/>
    <cellStyle name="Saída 4 2 3 4 5" xfId="17296"/>
    <cellStyle name="Saída 4 2 3 4 6" xfId="24122"/>
    <cellStyle name="Saída 4 2 3 4 7" xfId="29038"/>
    <cellStyle name="Saída 4 2 3 4 8" xfId="31034"/>
    <cellStyle name="Saída 4 2 3 5" xfId="4665"/>
    <cellStyle name="Saída 4 2 3 5 2" xfId="13819"/>
    <cellStyle name="Saída 4 2 3 5 3" xfId="20817"/>
    <cellStyle name="Saída 4 2 3 5 4" xfId="27504"/>
    <cellStyle name="Saída 4 2 3 5 5" xfId="17243"/>
    <cellStyle name="Saída 4 2 3 5 6" xfId="24334"/>
    <cellStyle name="Saída 4 2 3 5 7" xfId="31784"/>
    <cellStyle name="Saída 4 2 3 5 8" xfId="35464"/>
    <cellStyle name="Saída 4 2 3 6" xfId="4911"/>
    <cellStyle name="Saída 4 2 3 6 2" xfId="14065"/>
    <cellStyle name="Saída 4 2 3 6 3" xfId="21063"/>
    <cellStyle name="Saída 4 2 3 6 4" xfId="27383"/>
    <cellStyle name="Saída 4 2 3 6 5" xfId="29291"/>
    <cellStyle name="Saída 4 2 3 6 6" xfId="31957"/>
    <cellStyle name="Saída 4 2 3 6 7" xfId="35635"/>
    <cellStyle name="Saída 4 2 3 6 8" xfId="38546"/>
    <cellStyle name="Saída 4 2 3 7" xfId="11445"/>
    <cellStyle name="Saída 4 2 3 8" xfId="18448"/>
    <cellStyle name="Saída 4 2 3 9" xfId="18371"/>
    <cellStyle name="Saída 4 2 4" xfId="1808"/>
    <cellStyle name="Saída 4 2 4 10" xfId="17886"/>
    <cellStyle name="Saída 4 2 4 11" xfId="30930"/>
    <cellStyle name="Saída 4 2 4 12" xfId="25697"/>
    <cellStyle name="Saída 4 2 4 13" xfId="34791"/>
    <cellStyle name="Saída 4 2 4 2" xfId="2552"/>
    <cellStyle name="Saída 4 2 4 2 2" xfId="11706"/>
    <cellStyle name="Saída 4 2 4 2 3" xfId="18709"/>
    <cellStyle name="Saída 4 2 4 2 4" xfId="9309"/>
    <cellStyle name="Saída 4 2 4 2 5" xfId="26245"/>
    <cellStyle name="Saída 4 2 4 2 6" xfId="30056"/>
    <cellStyle name="Saída 4 2 4 2 7" xfId="34032"/>
    <cellStyle name="Saída 4 2 4 2 8" xfId="37594"/>
    <cellStyle name="Saída 4 2 4 3" xfId="3726"/>
    <cellStyle name="Saída 4 2 4 3 2" xfId="12880"/>
    <cellStyle name="Saída 4 2 4 3 3" xfId="19879"/>
    <cellStyle name="Saída 4 2 4 3 4" xfId="17647"/>
    <cellStyle name="Saída 4 2 4 3 5" xfId="17136"/>
    <cellStyle name="Saída 4 2 4 3 6" xfId="29378"/>
    <cellStyle name="Saída 4 2 4 3 7" xfId="33551"/>
    <cellStyle name="Saída 4 2 4 3 8" xfId="37219"/>
    <cellStyle name="Saída 4 2 4 4" xfId="4230"/>
    <cellStyle name="Saída 4 2 4 4 2" xfId="13384"/>
    <cellStyle name="Saída 4 2 4 4 3" xfId="20382"/>
    <cellStyle name="Saída 4 2 4 4 4" xfId="27717"/>
    <cellStyle name="Saída 4 2 4 4 5" xfId="24085"/>
    <cellStyle name="Saída 4 2 4 4 6" xfId="24841"/>
    <cellStyle name="Saída 4 2 4 4 7" xfId="33356"/>
    <cellStyle name="Saída 4 2 4 4 8" xfId="37031"/>
    <cellStyle name="Saída 4 2 4 5" xfId="2958"/>
    <cellStyle name="Saída 4 2 4 5 2" xfId="12112"/>
    <cellStyle name="Saída 4 2 4 5 3" xfId="19115"/>
    <cellStyle name="Saída 4 2 4 5 4" xfId="24671"/>
    <cellStyle name="Saída 4 2 4 5 5" xfId="11280"/>
    <cellStyle name="Saída 4 2 4 5 6" xfId="9459"/>
    <cellStyle name="Saída 4 2 4 5 7" xfId="31557"/>
    <cellStyle name="Saída 4 2 4 5 8" xfId="35266"/>
    <cellStyle name="Saída 4 2 4 6" xfId="4254"/>
    <cellStyle name="Saída 4 2 4 6 2" xfId="13408"/>
    <cellStyle name="Saída 4 2 4 6 3" xfId="20406"/>
    <cellStyle name="Saída 4 2 4 6 4" xfId="27705"/>
    <cellStyle name="Saída 4 2 4 6 5" xfId="17044"/>
    <cellStyle name="Saída 4 2 4 6 6" xfId="22799"/>
    <cellStyle name="Saída 4 2 4 6 7" xfId="26493"/>
    <cellStyle name="Saída 4 2 4 6 8" xfId="33677"/>
    <cellStyle name="Saída 4 2 4 7" xfId="10962"/>
    <cellStyle name="Saída 4 2 4 8" xfId="15552"/>
    <cellStyle name="Saída 4 2 4 9" xfId="28598"/>
    <cellStyle name="Saída 4 2 5" xfId="2095"/>
    <cellStyle name="Saída 4 2 5 10" xfId="17763"/>
    <cellStyle name="Saída 4 2 5 11" xfId="30838"/>
    <cellStyle name="Saída 4 2 5 12" xfId="34782"/>
    <cellStyle name="Saída 4 2 5 13" xfId="38334"/>
    <cellStyle name="Saída 4 2 5 2" xfId="2595"/>
    <cellStyle name="Saída 4 2 5 2 2" xfId="11749"/>
    <cellStyle name="Saída 4 2 5 2 3" xfId="18752"/>
    <cellStyle name="Saída 4 2 5 2 4" xfId="25247"/>
    <cellStyle name="Saída 4 2 5 2 5" xfId="26266"/>
    <cellStyle name="Saída 4 2 5 2 6" xfId="25072"/>
    <cellStyle name="Saída 4 2 5 2 7" xfId="31509"/>
    <cellStyle name="Saída 4 2 5 2 8" xfId="35219"/>
    <cellStyle name="Saída 4 2 5 3" xfId="3842"/>
    <cellStyle name="Saída 4 2 5 3 2" xfId="12996"/>
    <cellStyle name="Saída 4 2 5 3 3" xfId="19995"/>
    <cellStyle name="Saída 4 2 5 3 4" xfId="27909"/>
    <cellStyle name="Saída 4 2 5 3 5" xfId="23380"/>
    <cellStyle name="Saída 4 2 5 3 6" xfId="25622"/>
    <cellStyle name="Saída 4 2 5 3 7" xfId="30920"/>
    <cellStyle name="Saída 4 2 5 3 8" xfId="31397"/>
    <cellStyle name="Saída 4 2 5 4" xfId="4306"/>
    <cellStyle name="Saída 4 2 5 4 2" xfId="13460"/>
    <cellStyle name="Saída 4 2 5 4 3" xfId="20458"/>
    <cellStyle name="Saída 4 2 5 4 4" xfId="27679"/>
    <cellStyle name="Saída 4 2 5 4 5" xfId="28935"/>
    <cellStyle name="Saída 4 2 5 4 6" xfId="25589"/>
    <cellStyle name="Saída 4 2 5 4 7" xfId="33338"/>
    <cellStyle name="Saída 4 2 5 4 8" xfId="37013"/>
    <cellStyle name="Saída 4 2 5 5" xfId="4577"/>
    <cellStyle name="Saída 4 2 5 5 2" xfId="13731"/>
    <cellStyle name="Saída 4 2 5 5 3" xfId="20729"/>
    <cellStyle name="Saída 4 2 5 5 4" xfId="22764"/>
    <cellStyle name="Saída 4 2 5 5 5" xfId="28594"/>
    <cellStyle name="Saída 4 2 5 5 6" xfId="26831"/>
    <cellStyle name="Saída 4 2 5 5 7" xfId="17630"/>
    <cellStyle name="Saída 4 2 5 5 8" xfId="26486"/>
    <cellStyle name="Saída 4 2 5 6" xfId="4827"/>
    <cellStyle name="Saída 4 2 5 6 2" xfId="13981"/>
    <cellStyle name="Saída 4 2 5 6 3" xfId="20979"/>
    <cellStyle name="Saída 4 2 5 6 4" xfId="24046"/>
    <cellStyle name="Saída 4 2 5 6 5" xfId="26763"/>
    <cellStyle name="Saída 4 2 5 6 6" xfId="28710"/>
    <cellStyle name="Saída 4 2 5 6 7" xfId="26052"/>
    <cellStyle name="Saída 4 2 5 6 8" xfId="31382"/>
    <cellStyle name="Saída 4 2 5 7" xfId="11249"/>
    <cellStyle name="Saída 4 2 5 8" xfId="9443"/>
    <cellStyle name="Saída 4 2 5 9" xfId="28456"/>
    <cellStyle name="Saída 4 2 6" xfId="1772"/>
    <cellStyle name="Saída 4 2 6 10" xfId="23989"/>
    <cellStyle name="Saída 4 2 6 11" xfId="30940"/>
    <cellStyle name="Saída 4 2 6 12" xfId="34872"/>
    <cellStyle name="Saída 4 2 6 13" xfId="38359"/>
    <cellStyle name="Saída 4 2 6 2" xfId="2537"/>
    <cellStyle name="Saída 4 2 6 2 2" xfId="11691"/>
    <cellStyle name="Saída 4 2 6 2 3" xfId="18694"/>
    <cellStyle name="Saída 4 2 6 2 4" xfId="18231"/>
    <cellStyle name="Saída 4 2 6 2 5" xfId="26238"/>
    <cellStyle name="Saída 4 2 6 2 6" xfId="30063"/>
    <cellStyle name="Saída 4 2 6 2 7" xfId="34040"/>
    <cellStyle name="Saída 4 2 6 2 8" xfId="37602"/>
    <cellStyle name="Saída 4 2 6 3" xfId="3699"/>
    <cellStyle name="Saída 4 2 6 3 2" xfId="12853"/>
    <cellStyle name="Saída 4 2 6 3 3" xfId="19852"/>
    <cellStyle name="Saída 4 2 6 3 4" xfId="27980"/>
    <cellStyle name="Saída 4 2 6 3 5" xfId="28124"/>
    <cellStyle name="Saída 4 2 6 3 6" xfId="29540"/>
    <cellStyle name="Saída 4 2 6 3 7" xfId="33561"/>
    <cellStyle name="Saída 4 2 6 3 8" xfId="37229"/>
    <cellStyle name="Saída 4 2 6 4" xfId="4209"/>
    <cellStyle name="Saída 4 2 6 4 2" xfId="13363"/>
    <cellStyle name="Saída 4 2 6 4 3" xfId="20361"/>
    <cellStyle name="Saída 4 2 6 4 4" xfId="23018"/>
    <cellStyle name="Saída 4 2 6 4 5" xfId="15533"/>
    <cellStyle name="Saída 4 2 6 4 6" xfId="25882"/>
    <cellStyle name="Saída 4 2 6 4 7" xfId="31698"/>
    <cellStyle name="Saída 4 2 6 4 8" xfId="35378"/>
    <cellStyle name="Saída 4 2 6 5" xfId="3140"/>
    <cellStyle name="Saída 4 2 6 5 2" xfId="12294"/>
    <cellStyle name="Saída 4 2 6 5 3" xfId="19297"/>
    <cellStyle name="Saída 4 2 6 5 4" xfId="28254"/>
    <cellStyle name="Saída 4 2 6 5 5" xfId="17205"/>
    <cellStyle name="Saída 4 2 6 5 6" xfId="24591"/>
    <cellStyle name="Saída 4 2 6 5 7" xfId="33747"/>
    <cellStyle name="Saída 4 2 6 5 8" xfId="37309"/>
    <cellStyle name="Saída 4 2 6 6" xfId="3735"/>
    <cellStyle name="Saída 4 2 6 6 2" xfId="12889"/>
    <cellStyle name="Saída 4 2 6 6 3" xfId="19888"/>
    <cellStyle name="Saída 4 2 6 6 4" xfId="27962"/>
    <cellStyle name="Saída 4 2 6 6 5" xfId="22647"/>
    <cellStyle name="Saída 4 2 6 6 6" xfId="27294"/>
    <cellStyle name="Saída 4 2 6 6 7" xfId="33547"/>
    <cellStyle name="Saída 4 2 6 6 8" xfId="37215"/>
    <cellStyle name="Saída 4 2 6 7" xfId="10926"/>
    <cellStyle name="Saída 4 2 6 8" xfId="9238"/>
    <cellStyle name="Saída 4 2 6 9" xfId="24201"/>
    <cellStyle name="Saída 4 2 7" xfId="1656"/>
    <cellStyle name="Saída 4 2 7 10" xfId="23123"/>
    <cellStyle name="Saída 4 2 7 11" xfId="31368"/>
    <cellStyle name="Saída 4 2 7 12" xfId="35134"/>
    <cellStyle name="Saída 4 2 7 2" xfId="3571"/>
    <cellStyle name="Saída 4 2 7 2 2" xfId="12725"/>
    <cellStyle name="Saída 4 2 7 2 3" xfId="19726"/>
    <cellStyle name="Saída 4 2 7 2 4" xfId="22962"/>
    <cellStyle name="Saída 4 2 7 2 5" xfId="26536"/>
    <cellStyle name="Saída 4 2 7 2 6" xfId="26483"/>
    <cellStyle name="Saída 4 2 7 2 7" xfId="30913"/>
    <cellStyle name="Saída 4 2 7 2 8" xfId="34839"/>
    <cellStyle name="Saída 4 2 7 3" xfId="4131"/>
    <cellStyle name="Saída 4 2 7 3 2" xfId="13285"/>
    <cellStyle name="Saída 4 2 7 3 3" xfId="20283"/>
    <cellStyle name="Saída 4 2 7 3 4" xfId="9242"/>
    <cellStyle name="Saída 4 2 7 3 5" xfId="18014"/>
    <cellStyle name="Saída 4 2 7 3 6" xfId="17637"/>
    <cellStyle name="Saída 4 2 7 3 7" xfId="28116"/>
    <cellStyle name="Saída 4 2 7 3 8" xfId="23014"/>
    <cellStyle name="Saída 4 2 7 4" xfId="2838"/>
    <cellStyle name="Saída 4 2 7 4 2" xfId="11992"/>
    <cellStyle name="Saída 4 2 7 4 3" xfId="18995"/>
    <cellStyle name="Saída 4 2 7 4 4" xfId="28364"/>
    <cellStyle name="Saída 4 2 7 4 5" xfId="17669"/>
    <cellStyle name="Saída 4 2 7 4 6" xfId="9351"/>
    <cellStyle name="Saída 4 2 7 4 7" xfId="33891"/>
    <cellStyle name="Saída 4 2 7 4 8" xfId="37453"/>
    <cellStyle name="Saída 4 2 7 5" xfId="2918"/>
    <cellStyle name="Saída 4 2 7 5 2" xfId="12072"/>
    <cellStyle name="Saída 4 2 7 5 3" xfId="19075"/>
    <cellStyle name="Saída 4 2 7 5 4" xfId="24221"/>
    <cellStyle name="Saída 4 2 7 5 5" xfId="26373"/>
    <cellStyle name="Saída 4 2 7 5 6" xfId="29872"/>
    <cellStyle name="Saída 4 2 7 5 7" xfId="25941"/>
    <cellStyle name="Saída 4 2 7 5 8" xfId="31822"/>
    <cellStyle name="Saída 4 2 7 6" xfId="10810"/>
    <cellStyle name="Saída 4 2 7 7" xfId="9754"/>
    <cellStyle name="Saída 4 2 7 8" xfId="28674"/>
    <cellStyle name="Saída 4 2 7 9" xfId="19546"/>
    <cellStyle name="Saída 4 2 8" xfId="2484"/>
    <cellStyle name="Saída 4 2 8 2" xfId="11638"/>
    <cellStyle name="Saída 4 2 8 3" xfId="18641"/>
    <cellStyle name="Saída 4 2 8 4" xfId="17094"/>
    <cellStyle name="Saída 4 2 8 5" xfId="17890"/>
    <cellStyle name="Saída 4 2 8 6" xfId="9290"/>
    <cellStyle name="Saída 4 2 8 7" xfId="34065"/>
    <cellStyle name="Saída 4 2 8 8" xfId="37627"/>
    <cellStyle name="Saída 4 2 9" xfId="3088"/>
    <cellStyle name="Saída 4 2 9 2" xfId="12242"/>
    <cellStyle name="Saída 4 2 9 3" xfId="19245"/>
    <cellStyle name="Saída 4 2 9 4" xfId="28278"/>
    <cellStyle name="Saída 4 2 9 5" xfId="17594"/>
    <cellStyle name="Saída 4 2 9 6" xfId="25909"/>
    <cellStyle name="Saída 4 2 9 7" xfId="33772"/>
    <cellStyle name="Saída 4 2 9 8" xfId="37334"/>
    <cellStyle name="Saída 4 3" xfId="2290"/>
    <cellStyle name="Saída 4 3 10" xfId="26116"/>
    <cellStyle name="Saída 4 3 11" xfId="30182"/>
    <cellStyle name="Saída 4 3 12" xfId="31469"/>
    <cellStyle name="Saída 4 3 13" xfId="35179"/>
    <cellStyle name="Saída 4 3 2" xfId="2690"/>
    <cellStyle name="Saída 4 3 2 2" xfId="11844"/>
    <cellStyle name="Saída 4 3 2 3" xfId="18847"/>
    <cellStyle name="Saída 4 3 2 4" xfId="28429"/>
    <cellStyle name="Saída 4 3 2 5" xfId="26301"/>
    <cellStyle name="Saída 4 3 2 6" xfId="23192"/>
    <cellStyle name="Saída 4 3 2 7" xfId="31092"/>
    <cellStyle name="Saída 4 3 2 8" xfId="31308"/>
    <cellStyle name="Saída 4 3 3" xfId="3972"/>
    <cellStyle name="Saída 4 3 3 2" xfId="13126"/>
    <cellStyle name="Saída 4 3 3 3" xfId="20124"/>
    <cellStyle name="Saída 4 3 3 4" xfId="27839"/>
    <cellStyle name="Saída 4 3 3 5" xfId="18023"/>
    <cellStyle name="Saída 4 3 3 6" xfId="28974"/>
    <cellStyle name="Saída 4 3 3 7" xfId="9262"/>
    <cellStyle name="Saída 4 3 3 8" xfId="24348"/>
    <cellStyle name="Saída 4 3 4" xfId="4410"/>
    <cellStyle name="Saída 4 3 4 2" xfId="13564"/>
    <cellStyle name="Saída 4 3 4 3" xfId="20562"/>
    <cellStyle name="Saída 4 3 4 4" xfId="27627"/>
    <cellStyle name="Saída 4 3 4 5" xfId="17915"/>
    <cellStyle name="Saída 4 3 4 6" xfId="25518"/>
    <cellStyle name="Saída 4 3 4 7" xfId="31748"/>
    <cellStyle name="Saída 4 3 4 8" xfId="35428"/>
    <cellStyle name="Saída 4 3 5" xfId="4664"/>
    <cellStyle name="Saída 4 3 5 2" xfId="13818"/>
    <cellStyle name="Saída 4 3 5 3" xfId="20816"/>
    <cellStyle name="Saída 4 3 5 4" xfId="24254"/>
    <cellStyle name="Saída 4 3 5 5" xfId="22840"/>
    <cellStyle name="Saída 4 3 5 6" xfId="26816"/>
    <cellStyle name="Saída 4 3 5 7" xfId="25728"/>
    <cellStyle name="Saída 4 3 5 8" xfId="34884"/>
    <cellStyle name="Saída 4 3 6" xfId="4910"/>
    <cellStyle name="Saída 4 3 6 2" xfId="14064"/>
    <cellStyle name="Saída 4 3 6 3" xfId="21062"/>
    <cellStyle name="Saída 4 3 6 4" xfId="22769"/>
    <cellStyle name="Saída 4 3 6 5" xfId="29449"/>
    <cellStyle name="Saída 4 3 6 6" xfId="31956"/>
    <cellStyle name="Saída 4 3 6 7" xfId="35634"/>
    <cellStyle name="Saída 4 3 6 8" xfId="38545"/>
    <cellStyle name="Saída 4 3 7" xfId="11444"/>
    <cellStyle name="Saída 4 3 8" xfId="18447"/>
    <cellStyle name="Saída 4 3 9" xfId="22592"/>
    <cellStyle name="Saída 4 4" xfId="1696"/>
    <cellStyle name="Saída 4 4 10" xfId="15453"/>
    <cellStyle name="Saída 4 4 11" xfId="28133"/>
    <cellStyle name="Saída 4 4 12" xfId="34901"/>
    <cellStyle name="Saída 4 4 13" xfId="38366"/>
    <cellStyle name="Saída 4 4 2" xfId="2519"/>
    <cellStyle name="Saída 4 4 2 2" xfId="11673"/>
    <cellStyle name="Saída 4 4 2 3" xfId="18676"/>
    <cellStyle name="Saída 4 4 2 4" xfId="19654"/>
    <cellStyle name="Saída 4 4 2 5" xfId="26229"/>
    <cellStyle name="Saída 4 4 2 6" xfId="30072"/>
    <cellStyle name="Saída 4 4 2 7" xfId="23063"/>
    <cellStyle name="Saída 4 4 2 8" xfId="31322"/>
    <cellStyle name="Saída 4 4 3" xfId="3673"/>
    <cellStyle name="Saída 4 4 3 2" xfId="12827"/>
    <cellStyle name="Saída 4 4 3 3" xfId="19826"/>
    <cellStyle name="Saída 4 4 3 4" xfId="23083"/>
    <cellStyle name="Saída 4 4 3 5" xfId="18201"/>
    <cellStyle name="Saída 4 4 3 6" xfId="9578"/>
    <cellStyle name="Saída 4 4 3 7" xfId="31630"/>
    <cellStyle name="Saída 4 4 3 8" xfId="35310"/>
    <cellStyle name="Saída 4 4 4" xfId="4178"/>
    <cellStyle name="Saída 4 4 4 2" xfId="13332"/>
    <cellStyle name="Saída 4 4 4 3" xfId="20330"/>
    <cellStyle name="Saída 4 4 4 4" xfId="27743"/>
    <cellStyle name="Saída 4 4 4 5" xfId="28835"/>
    <cellStyle name="Saída 4 4 4 6" xfId="25287"/>
    <cellStyle name="Saída 4 4 4 7" xfId="33381"/>
    <cellStyle name="Saída 4 4 4 8" xfId="37056"/>
    <cellStyle name="Saída 4 4 5" xfId="2878"/>
    <cellStyle name="Saída 4 4 5 2" xfId="12032"/>
    <cellStyle name="Saída 4 4 5 3" xfId="19035"/>
    <cellStyle name="Saída 4 4 5 4" xfId="28344"/>
    <cellStyle name="Saída 4 4 5 5" xfId="22489"/>
    <cellStyle name="Saída 4 4 5 6" xfId="19791"/>
    <cellStyle name="Saída 4 4 5 7" xfId="31540"/>
    <cellStyle name="Saída 4 4 5 8" xfId="35256"/>
    <cellStyle name="Saída 4 4 6" xfId="3736"/>
    <cellStyle name="Saída 4 4 6 2" xfId="12890"/>
    <cellStyle name="Saída 4 4 6 3" xfId="19889"/>
    <cellStyle name="Saída 4 4 6 4" xfId="19473"/>
    <cellStyle name="Saída 4 4 6 5" xfId="17638"/>
    <cellStyle name="Saída 4 4 6 6" xfId="28744"/>
    <cellStyle name="Saída 4 4 6 7" xfId="22999"/>
    <cellStyle name="Saída 4 4 6 8" xfId="25111"/>
    <cellStyle name="Saída 4 4 7" xfId="10850"/>
    <cellStyle name="Saída 4 4 8" xfId="18264"/>
    <cellStyle name="Saída 4 4 9" xfId="28654"/>
    <cellStyle name="Saída 4 5" xfId="2261"/>
    <cellStyle name="Saída 4 5 10" xfId="19792"/>
    <cellStyle name="Saída 4 5 11" xfId="25675"/>
    <cellStyle name="Saída 4 5 12" xfId="34175"/>
    <cellStyle name="Saída 4 5 13" xfId="37737"/>
    <cellStyle name="Saída 4 5 2" xfId="2661"/>
    <cellStyle name="Saída 4 5 2 2" xfId="11815"/>
    <cellStyle name="Saída 4 5 2 3" xfId="18818"/>
    <cellStyle name="Saída 4 5 2 4" xfId="28441"/>
    <cellStyle name="Saída 4 5 2 5" xfId="22914"/>
    <cellStyle name="Saída 4 5 2 6" xfId="29475"/>
    <cellStyle name="Saída 4 5 2 7" xfId="33979"/>
    <cellStyle name="Saída 4 5 2 8" xfId="37541"/>
    <cellStyle name="Saída 4 5 3" xfId="3943"/>
    <cellStyle name="Saída 4 5 3 2" xfId="13097"/>
    <cellStyle name="Saída 4 5 3 3" xfId="20095"/>
    <cellStyle name="Saída 4 5 3 4" xfId="27855"/>
    <cellStyle name="Saída 4 5 3 5" xfId="26621"/>
    <cellStyle name="Saída 4 5 3 6" xfId="28207"/>
    <cellStyle name="Saída 4 5 3 7" xfId="33455"/>
    <cellStyle name="Saída 4 5 3 8" xfId="37129"/>
    <cellStyle name="Saída 4 5 4" xfId="4381"/>
    <cellStyle name="Saída 4 5 4 2" xfId="13535"/>
    <cellStyle name="Saída 4 5 4 3" xfId="20533"/>
    <cellStyle name="Saída 4 5 4 4" xfId="19714"/>
    <cellStyle name="Saída 4 5 4 5" xfId="10166"/>
    <cellStyle name="Saída 4 5 4 6" xfId="17795"/>
    <cellStyle name="Saída 4 5 4 7" xfId="22492"/>
    <cellStyle name="Saída 4 5 4 8" xfId="29580"/>
    <cellStyle name="Saída 4 5 5" xfId="4635"/>
    <cellStyle name="Saída 4 5 5 2" xfId="13789"/>
    <cellStyle name="Saída 4 5 5 3" xfId="20787"/>
    <cellStyle name="Saída 4 5 5 4" xfId="27519"/>
    <cellStyle name="Saída 4 5 5 5" xfId="24423"/>
    <cellStyle name="Saída 4 5 5 6" xfId="25990"/>
    <cellStyle name="Saída 4 5 5 7" xfId="25456"/>
    <cellStyle name="Saída 4 5 5 8" xfId="17081"/>
    <cellStyle name="Saída 4 5 6" xfId="4881"/>
    <cellStyle name="Saída 4 5 6 2" xfId="14035"/>
    <cellStyle name="Saída 4 5 6 3" xfId="21033"/>
    <cellStyle name="Saída 4 5 6 4" xfId="27395"/>
    <cellStyle name="Saída 4 5 6 5" xfId="29265"/>
    <cellStyle name="Saída 4 5 6 6" xfId="31927"/>
    <cellStyle name="Saída 4 5 6 7" xfId="35605"/>
    <cellStyle name="Saída 4 5 6 8" xfId="38516"/>
    <cellStyle name="Saída 4 5 7" xfId="11415"/>
    <cellStyle name="Saída 4 5 8" xfId="18418"/>
    <cellStyle name="Saída 4 5 9" xfId="25343"/>
    <cellStyle name="Saída 4 6" xfId="2091"/>
    <cellStyle name="Saída 4 6 10" xfId="15436"/>
    <cellStyle name="Saída 4 6 11" xfId="26527"/>
    <cellStyle name="Saída 4 6 12" xfId="31440"/>
    <cellStyle name="Saída 4 6 13" xfId="35152"/>
    <cellStyle name="Saída 4 6 2" xfId="2591"/>
    <cellStyle name="Saída 4 6 2 2" xfId="11745"/>
    <cellStyle name="Saída 4 6 2 3" xfId="18748"/>
    <cellStyle name="Saída 4 6 2 4" xfId="24384"/>
    <cellStyle name="Saída 4 6 2 5" xfId="23250"/>
    <cellStyle name="Saída 4 6 2 6" xfId="23077"/>
    <cellStyle name="Saída 4 6 2 7" xfId="34014"/>
    <cellStyle name="Saída 4 6 2 8" xfId="37576"/>
    <cellStyle name="Saída 4 6 3" xfId="3838"/>
    <cellStyle name="Saída 4 6 3 2" xfId="12992"/>
    <cellStyle name="Saída 4 6 3 3" xfId="19991"/>
    <cellStyle name="Saída 4 6 3 4" xfId="27911"/>
    <cellStyle name="Saída 4 6 3 5" xfId="24425"/>
    <cellStyle name="Saída 4 6 3 6" xfId="17676"/>
    <cellStyle name="Saída 4 6 3 7" xfId="17835"/>
    <cellStyle name="Saída 4 6 3 8" xfId="35022"/>
    <cellStyle name="Saída 4 6 4" xfId="4302"/>
    <cellStyle name="Saída 4 6 4 2" xfId="13456"/>
    <cellStyle name="Saída 4 6 4 3" xfId="20454"/>
    <cellStyle name="Saída 4 6 4 4" xfId="27681"/>
    <cellStyle name="Saída 4 6 4 5" xfId="17398"/>
    <cellStyle name="Saída 4 6 4 6" xfId="19707"/>
    <cellStyle name="Saída 4 6 4 7" xfId="33343"/>
    <cellStyle name="Saída 4 6 4 8" xfId="37018"/>
    <cellStyle name="Saída 4 6 5" xfId="4573"/>
    <cellStyle name="Saída 4 6 5 2" xfId="13727"/>
    <cellStyle name="Saída 4 6 5 3" xfId="20725"/>
    <cellStyle name="Saída 4 6 5 4" xfId="27547"/>
    <cellStyle name="Saída 4 6 5 5" xfId="28858"/>
    <cellStyle name="Saída 4 6 5 6" xfId="28516"/>
    <cellStyle name="Saída 4 6 5 7" xfId="25904"/>
    <cellStyle name="Saída 4 6 5 8" xfId="17377"/>
    <cellStyle name="Saída 4 6 6" xfId="4823"/>
    <cellStyle name="Saída 4 6 6 2" xfId="13977"/>
    <cellStyle name="Saída 4 6 6 3" xfId="20975"/>
    <cellStyle name="Saída 4 6 6 4" xfId="24799"/>
    <cellStyle name="Saída 4 6 6 5" xfId="19517"/>
    <cellStyle name="Saída 4 6 6 6" xfId="25180"/>
    <cellStyle name="Saída 4 6 6 7" xfId="31191"/>
    <cellStyle name="Saída 4 6 6 8" xfId="30985"/>
    <cellStyle name="Saída 4 6 7" xfId="11245"/>
    <cellStyle name="Saída 4 6 8" xfId="9446"/>
    <cellStyle name="Saída 4 6 9" xfId="28458"/>
    <cellStyle name="Saída 4 7" xfId="1655"/>
    <cellStyle name="Saída 4 7 10" xfId="30994"/>
    <cellStyle name="Saída 4 7 11" xfId="31373"/>
    <cellStyle name="Saída 4 7 12" xfId="35133"/>
    <cellStyle name="Saída 4 7 2" xfId="3570"/>
    <cellStyle name="Saída 4 7 2 2" xfId="12724"/>
    <cellStyle name="Saída 4 7 2 3" xfId="19725"/>
    <cellStyle name="Saída 4 7 2 4" xfId="28044"/>
    <cellStyle name="Saída 4 7 2 5" xfId="18205"/>
    <cellStyle name="Saída 4 7 2 6" xfId="29596"/>
    <cellStyle name="Saída 4 7 2 7" xfId="33592"/>
    <cellStyle name="Saída 4 7 2 8" xfId="37259"/>
    <cellStyle name="Saída 4 7 3" xfId="4130"/>
    <cellStyle name="Saída 4 7 3 2" xfId="13284"/>
    <cellStyle name="Saída 4 7 3 3" xfId="20282"/>
    <cellStyle name="Saída 4 7 3 4" xfId="27767"/>
    <cellStyle name="Saída 4 7 3 5" xfId="19371"/>
    <cellStyle name="Saída 4 7 3 6" xfId="27272"/>
    <cellStyle name="Saída 4 7 3 7" xfId="33405"/>
    <cellStyle name="Saída 4 7 3 8" xfId="37080"/>
    <cellStyle name="Saída 4 7 4" xfId="4213"/>
    <cellStyle name="Saída 4 7 4 2" xfId="13367"/>
    <cellStyle name="Saída 4 7 4 3" xfId="20365"/>
    <cellStyle name="Saída 4 7 4 4" xfId="27720"/>
    <cellStyle name="Saída 4 7 4 5" xfId="17023"/>
    <cellStyle name="Saída 4 7 4 6" xfId="26000"/>
    <cellStyle name="Saída 4 7 4 7" xfId="33364"/>
    <cellStyle name="Saída 4 7 4 8" xfId="37039"/>
    <cellStyle name="Saída 4 7 5" xfId="3123"/>
    <cellStyle name="Saída 4 7 5 2" xfId="12277"/>
    <cellStyle name="Saída 4 7 5 3" xfId="19280"/>
    <cellStyle name="Saída 4 7 5 4" xfId="15494"/>
    <cellStyle name="Saída 4 7 5 5" xfId="28508"/>
    <cellStyle name="Saída 4 7 5 6" xfId="29778"/>
    <cellStyle name="Saída 4 7 5 7" xfId="33752"/>
    <cellStyle name="Saída 4 7 5 8" xfId="37314"/>
    <cellStyle name="Saída 4 7 6" xfId="10809"/>
    <cellStyle name="Saída 4 7 7" xfId="9272"/>
    <cellStyle name="Saída 4 7 8" xfId="28669"/>
    <cellStyle name="Saída 4 7 9" xfId="28648"/>
    <cellStyle name="Saída 4 8" xfId="2483"/>
    <cellStyle name="Saída 4 8 2" xfId="11637"/>
    <cellStyle name="Saída 4 8 3" xfId="18640"/>
    <cellStyle name="Saída 4 8 4" xfId="23073"/>
    <cellStyle name="Saída 4 8 5" xfId="24352"/>
    <cellStyle name="Saída 4 8 6" xfId="30090"/>
    <cellStyle name="Saída 4 8 7" xfId="31495"/>
    <cellStyle name="Saída 4 8 8" xfId="35199"/>
    <cellStyle name="Saída 4 9" xfId="3087"/>
    <cellStyle name="Saída 4 9 2" xfId="12241"/>
    <cellStyle name="Saída 4 9 3" xfId="19244"/>
    <cellStyle name="Saída 4 9 4" xfId="28247"/>
    <cellStyle name="Saída 4 9 5" xfId="17792"/>
    <cellStyle name="Saída 4 9 6" xfId="29795"/>
    <cellStyle name="Saída 4 9 7" xfId="33765"/>
    <cellStyle name="Saída 4 9 8" xfId="37327"/>
    <cellStyle name="Saída 5" xfId="866"/>
    <cellStyle name="Saída 5 10" xfId="4349"/>
    <cellStyle name="Saída 5 10 2" xfId="13503"/>
    <cellStyle name="Saída 5 10 3" xfId="20501"/>
    <cellStyle name="Saída 5 10 4" xfId="27660"/>
    <cellStyle name="Saída 5 10 5" xfId="22959"/>
    <cellStyle name="Saída 5 10 6" xfId="25873"/>
    <cellStyle name="Saída 5 10 7" xfId="31720"/>
    <cellStyle name="Saída 5 10 8" xfId="35400"/>
    <cellStyle name="Saída 5 11" xfId="4604"/>
    <cellStyle name="Saída 5 11 2" xfId="13758"/>
    <cellStyle name="Saída 5 11 3" xfId="20756"/>
    <cellStyle name="Saída 5 11 4" xfId="24027"/>
    <cellStyle name="Saída 5 11 5" xfId="29438"/>
    <cellStyle name="Saída 5 11 6" xfId="26833"/>
    <cellStyle name="Saída 5 11 7" xfId="32214"/>
    <cellStyle name="Saída 5 11 8" xfId="35889"/>
    <cellStyle name="Saída 5 12" xfId="10021"/>
    <cellStyle name="Saída 5 13" xfId="17457"/>
    <cellStyle name="Saída 5 14" xfId="29058"/>
    <cellStyle name="Saída 5 15" xfId="22900"/>
    <cellStyle name="Saída 5 16" xfId="31350"/>
    <cellStyle name="Saída 5 17" xfId="35109"/>
    <cellStyle name="Saída 5 18" xfId="38424"/>
    <cellStyle name="Saída 5 2" xfId="2293"/>
    <cellStyle name="Saída 5 2 10" xfId="23131"/>
    <cellStyle name="Saída 5 2 11" xfId="30184"/>
    <cellStyle name="Saída 5 2 12" xfId="31071"/>
    <cellStyle name="Saída 5 2 13" xfId="31334"/>
    <cellStyle name="Saída 5 2 2" xfId="2693"/>
    <cellStyle name="Saída 5 2 2 2" xfId="11847"/>
    <cellStyle name="Saída 5 2 2 3" xfId="18850"/>
    <cellStyle name="Saída 5 2 2 4" xfId="28428"/>
    <cellStyle name="Saída 5 2 2 5" xfId="22649"/>
    <cellStyle name="Saída 5 2 2 6" xfId="25208"/>
    <cellStyle name="Saída 5 2 2 7" xfId="33963"/>
    <cellStyle name="Saída 5 2 2 8" xfId="37525"/>
    <cellStyle name="Saída 5 2 3" xfId="3975"/>
    <cellStyle name="Saída 5 2 3 2" xfId="13129"/>
    <cellStyle name="Saída 5 2 3 3" xfId="20127"/>
    <cellStyle name="Saída 5 2 3 4" xfId="27843"/>
    <cellStyle name="Saída 5 2 3 5" xfId="9297"/>
    <cellStyle name="Saída 5 2 3 6" xfId="19741"/>
    <cellStyle name="Saída 5 2 3 7" xfId="18150"/>
    <cellStyle name="Saída 5 2 3 8" xfId="17844"/>
    <cellStyle name="Saída 5 2 4" xfId="4413"/>
    <cellStyle name="Saída 5 2 4 2" xfId="13567"/>
    <cellStyle name="Saída 5 2 4 3" xfId="20565"/>
    <cellStyle name="Saída 5 2 4 4" xfId="27629"/>
    <cellStyle name="Saída 5 2 4 5" xfId="23164"/>
    <cellStyle name="Saída 5 2 4 6" xfId="18155"/>
    <cellStyle name="Saída 5 2 4 7" xfId="25510"/>
    <cellStyle name="Saída 5 2 4 8" xfId="31879"/>
    <cellStyle name="Saída 5 2 5" xfId="4667"/>
    <cellStyle name="Saída 5 2 5 2" xfId="13821"/>
    <cellStyle name="Saída 5 2 5 3" xfId="20819"/>
    <cellStyle name="Saída 5 2 5 4" xfId="27503"/>
    <cellStyle name="Saída 5 2 5 5" xfId="23365"/>
    <cellStyle name="Saída 5 2 5 6" xfId="22834"/>
    <cellStyle name="Saída 5 2 5 7" xfId="32189"/>
    <cellStyle name="Saída 5 2 5 8" xfId="35864"/>
    <cellStyle name="Saída 5 2 6" xfId="4913"/>
    <cellStyle name="Saída 5 2 6 2" xfId="14067"/>
    <cellStyle name="Saída 5 2 6 3" xfId="21065"/>
    <cellStyle name="Saída 5 2 6 4" xfId="27379"/>
    <cellStyle name="Saída 5 2 6 5" xfId="29292"/>
    <cellStyle name="Saída 5 2 6 6" xfId="31959"/>
    <cellStyle name="Saída 5 2 6 7" xfId="35637"/>
    <cellStyle name="Saída 5 2 6 8" xfId="38548"/>
    <cellStyle name="Saída 5 2 7" xfId="11447"/>
    <cellStyle name="Saída 5 2 8" xfId="18450"/>
    <cellStyle name="Saída 5 2 9" xfId="25344"/>
    <cellStyle name="Saída 5 3" xfId="1678"/>
    <cellStyle name="Saída 5 3 10" xfId="28738"/>
    <cellStyle name="Saída 5 3 11" xfId="30989"/>
    <cellStyle name="Saída 5 3 12" xfId="34913"/>
    <cellStyle name="Saída 5 3 13" xfId="38376"/>
    <cellStyle name="Saída 5 3 2" xfId="2505"/>
    <cellStyle name="Saída 5 3 2 2" xfId="11659"/>
    <cellStyle name="Saída 5 3 2 3" xfId="18662"/>
    <cellStyle name="Saída 5 3 2 4" xfId="18355"/>
    <cellStyle name="Saída 5 3 2 5" xfId="26222"/>
    <cellStyle name="Saída 5 3 2 6" xfId="30078"/>
    <cellStyle name="Saída 5 3 2 7" xfId="29636"/>
    <cellStyle name="Saída 5 3 2 8" xfId="17957"/>
    <cellStyle name="Saída 5 3 3" xfId="3655"/>
    <cellStyle name="Saída 5 3 3 2" xfId="12809"/>
    <cellStyle name="Saída 5 3 3 3" xfId="19808"/>
    <cellStyle name="Saída 5 3 3 4" xfId="21238"/>
    <cellStyle name="Saída 5 3 3 5" xfId="26552"/>
    <cellStyle name="Saída 5 3 3 6" xfId="25318"/>
    <cellStyle name="Saída 5 3 3 7" xfId="29391"/>
    <cellStyle name="Saída 5 3 3 8" xfId="29737"/>
    <cellStyle name="Saída 5 3 4" xfId="4164"/>
    <cellStyle name="Saída 5 3 4 2" xfId="13318"/>
    <cellStyle name="Saída 5 3 4 3" xfId="20316"/>
    <cellStyle name="Saída 5 3 4 4" xfId="24144"/>
    <cellStyle name="Saída 5 3 4 5" xfId="26663"/>
    <cellStyle name="Saída 5 3 4 6" xfId="22678"/>
    <cellStyle name="Saída 5 3 4 7" xfId="33388"/>
    <cellStyle name="Saída 5 3 4 8" xfId="37063"/>
    <cellStyle name="Saída 5 3 5" xfId="3076"/>
    <cellStyle name="Saída 5 3 5 2" xfId="12230"/>
    <cellStyle name="Saída 5 3 5 3" xfId="19233"/>
    <cellStyle name="Saída 5 3 5 4" xfId="29487"/>
    <cellStyle name="Saída 5 3 5 5" xfId="26424"/>
    <cellStyle name="Saída 5 3 5 6" xfId="24113"/>
    <cellStyle name="Saída 5 3 5 7" xfId="33777"/>
    <cellStyle name="Saída 5 3 5 8" xfId="37339"/>
    <cellStyle name="Saída 5 3 6" xfId="3765"/>
    <cellStyle name="Saída 5 3 6 2" xfId="12919"/>
    <cellStyle name="Saída 5 3 6 3" xfId="19918"/>
    <cellStyle name="Saída 5 3 6 4" xfId="22672"/>
    <cellStyle name="Saída 5 3 6 5" xfId="28815"/>
    <cellStyle name="Saída 5 3 6 6" xfId="27303"/>
    <cellStyle name="Saída 5 3 6 7" xfId="33532"/>
    <cellStyle name="Saída 5 3 6 8" xfId="37200"/>
    <cellStyle name="Saída 5 3 7" xfId="10832"/>
    <cellStyle name="Saída 5 3 8" xfId="18241"/>
    <cellStyle name="Saída 5 3 9" xfId="28662"/>
    <cellStyle name="Saída 5 4" xfId="2328"/>
    <cellStyle name="Saída 5 4 10" xfId="9354"/>
    <cellStyle name="Saída 5 4 11" xfId="18013"/>
    <cellStyle name="Saída 5 4 12" xfId="18356"/>
    <cellStyle name="Saída 5 4 13" xfId="31133"/>
    <cellStyle name="Saída 5 4 2" xfId="2728"/>
    <cellStyle name="Saída 5 4 2 2" xfId="11882"/>
    <cellStyle name="Saída 5 4 2 3" xfId="18885"/>
    <cellStyle name="Saída 5 4 2 4" xfId="9330"/>
    <cellStyle name="Saída 5 4 2 5" xfId="26323"/>
    <cellStyle name="Saída 5 4 2 6" xfId="29968"/>
    <cellStyle name="Saída 5 4 2 7" xfId="33938"/>
    <cellStyle name="Saída 5 4 2 8" xfId="37500"/>
    <cellStyle name="Saída 5 4 3" xfId="4010"/>
    <cellStyle name="Saída 5 4 3 2" xfId="13164"/>
    <cellStyle name="Saída 5 4 3 3" xfId="20162"/>
    <cellStyle name="Saída 5 4 3 4" xfId="25396"/>
    <cellStyle name="Saída 5 4 3 5" xfId="29203"/>
    <cellStyle name="Saída 5 4 3 6" xfId="25612"/>
    <cellStyle name="Saída 5 4 3 7" xfId="28064"/>
    <cellStyle name="Saída 5 4 3 8" xfId="29102"/>
    <cellStyle name="Saída 5 4 4" xfId="4448"/>
    <cellStyle name="Saída 5 4 4 2" xfId="13602"/>
    <cellStyle name="Saída 5 4 4 3" xfId="20600"/>
    <cellStyle name="Saída 5 4 4 4" xfId="27612"/>
    <cellStyle name="Saída 5 4 4 5" xfId="24505"/>
    <cellStyle name="Saída 5 4 4 6" xfId="25361"/>
    <cellStyle name="Saída 5 4 4 7" xfId="31872"/>
    <cellStyle name="Saída 5 4 4 8" xfId="35526"/>
    <cellStyle name="Saída 5 4 5" xfId="4702"/>
    <cellStyle name="Saída 5 4 5 2" xfId="13856"/>
    <cellStyle name="Saída 5 4 5 3" xfId="20854"/>
    <cellStyle name="Saída 5 4 5 4" xfId="24783"/>
    <cellStyle name="Saída 5 4 5 5" xfId="28223"/>
    <cellStyle name="Saída 5 4 5 6" xfId="23056"/>
    <cellStyle name="Saída 5 4 5 7" xfId="32173"/>
    <cellStyle name="Saída 5 4 5 8" xfId="35848"/>
    <cellStyle name="Saída 5 4 6" xfId="4948"/>
    <cellStyle name="Saída 5 4 6 2" xfId="14102"/>
    <cellStyle name="Saída 5 4 6 3" xfId="21100"/>
    <cellStyle name="Saída 5 4 6 4" xfId="27365"/>
    <cellStyle name="Saída 5 4 6 5" xfId="17033"/>
    <cellStyle name="Saída 5 4 6 6" xfId="31994"/>
    <cellStyle name="Saída 5 4 6 7" xfId="35672"/>
    <cellStyle name="Saída 5 4 6 8" xfId="38583"/>
    <cellStyle name="Saída 5 4 7" xfId="11482"/>
    <cellStyle name="Saída 5 4 8" xfId="18485"/>
    <cellStyle name="Saída 5 4 9" xfId="17560"/>
    <cellStyle name="Saída 5 5" xfId="1773"/>
    <cellStyle name="Saída 5 5 10" xfId="28735"/>
    <cellStyle name="Saída 5 5 11" xfId="30947"/>
    <cellStyle name="Saída 5 5 12" xfId="28032"/>
    <cellStyle name="Saída 5 5 13" xfId="31137"/>
    <cellStyle name="Saída 5 5 2" xfId="2538"/>
    <cellStyle name="Saída 5 5 2 2" xfId="11692"/>
    <cellStyle name="Saída 5 5 2 3" xfId="18695"/>
    <cellStyle name="Saída 5 5 2 4" xfId="21324"/>
    <cellStyle name="Saída 5 5 2 5" xfId="23016"/>
    <cellStyle name="Saída 5 5 2 6" xfId="29411"/>
    <cellStyle name="Saída 5 5 2 7" xfId="30880"/>
    <cellStyle name="Saída 5 5 2 8" xfId="31432"/>
    <cellStyle name="Saída 5 5 3" xfId="3700"/>
    <cellStyle name="Saída 5 5 3 2" xfId="12854"/>
    <cellStyle name="Saída 5 5 3 3" xfId="19853"/>
    <cellStyle name="Saída 5 5 3 4" xfId="17927"/>
    <cellStyle name="Saída 5 5 3 5" xfId="19584"/>
    <cellStyle name="Saída 5 5 3 6" xfId="29543"/>
    <cellStyle name="Saída 5 5 3 7" xfId="33564"/>
    <cellStyle name="Saída 5 5 3 8" xfId="37232"/>
    <cellStyle name="Saída 5 5 4" xfId="4210"/>
    <cellStyle name="Saída 5 5 4 2" xfId="13364"/>
    <cellStyle name="Saída 5 5 4 3" xfId="20362"/>
    <cellStyle name="Saída 5 5 4 4" xfId="27727"/>
    <cellStyle name="Saída 5 5 4 5" xfId="29501"/>
    <cellStyle name="Saída 5 5 4 6" xfId="27267"/>
    <cellStyle name="Saída 5 5 4 7" xfId="33362"/>
    <cellStyle name="Saída 5 5 4 8" xfId="37037"/>
    <cellStyle name="Saída 5 5 5" xfId="3170"/>
    <cellStyle name="Saída 5 5 5 2" xfId="12324"/>
    <cellStyle name="Saída 5 5 5 3" xfId="19327"/>
    <cellStyle name="Saída 5 5 5 4" xfId="28237"/>
    <cellStyle name="Saída 5 5 5 5" xfId="22432"/>
    <cellStyle name="Saída 5 5 5 6" xfId="29756"/>
    <cellStyle name="Saída 5 5 5 7" xfId="23100"/>
    <cellStyle name="Saída 5 5 5 8" xfId="31819"/>
    <cellStyle name="Saída 5 5 6" xfId="4153"/>
    <cellStyle name="Saída 5 5 6 2" xfId="13307"/>
    <cellStyle name="Saída 5 5 6 3" xfId="20305"/>
    <cellStyle name="Saída 5 5 6 4" xfId="27750"/>
    <cellStyle name="Saída 5 5 6 5" xfId="11205"/>
    <cellStyle name="Saída 5 5 6 6" xfId="28465"/>
    <cellStyle name="Saída 5 5 6 7" xfId="31687"/>
    <cellStyle name="Saída 5 5 6 8" xfId="35367"/>
    <cellStyle name="Saída 5 5 7" xfId="10927"/>
    <cellStyle name="Saída 5 5 8" xfId="9620"/>
    <cellStyle name="Saída 5 5 9" xfId="28616"/>
    <cellStyle name="Saída 5 6" xfId="1658"/>
    <cellStyle name="Saída 5 6 10" xfId="30995"/>
    <cellStyle name="Saída 5 6 11" xfId="31375"/>
    <cellStyle name="Saída 5 6 12" xfId="35136"/>
    <cellStyle name="Saída 5 6 2" xfId="3573"/>
    <cellStyle name="Saída 5 6 2 2" xfId="12727"/>
    <cellStyle name="Saída 5 6 2 3" xfId="19728"/>
    <cellStyle name="Saída 5 6 2 4" xfId="28038"/>
    <cellStyle name="Saída 5 6 2 5" xfId="23005"/>
    <cellStyle name="Saída 5 6 2 6" xfId="27995"/>
    <cellStyle name="Saída 5 6 2 7" xfId="33591"/>
    <cellStyle name="Saída 5 6 2 8" xfId="37258"/>
    <cellStyle name="Saída 5 6 3" xfId="4133"/>
    <cellStyle name="Saída 5 6 3 2" xfId="13287"/>
    <cellStyle name="Saída 5 6 3 3" xfId="20285"/>
    <cellStyle name="Saída 5 6 3 4" xfId="22899"/>
    <cellStyle name="Saída 5 6 3 5" xfId="9632"/>
    <cellStyle name="Saída 5 6 3 6" xfId="19525"/>
    <cellStyle name="Saída 5 6 3 7" xfId="31693"/>
    <cellStyle name="Saída 5 6 3 8" xfId="35373"/>
    <cellStyle name="Saída 5 6 4" xfId="3824"/>
    <cellStyle name="Saída 5 6 4 2" xfId="12978"/>
    <cellStyle name="Saída 5 6 4 3" xfId="19977"/>
    <cellStyle name="Saída 5 6 4 4" xfId="17471"/>
    <cellStyle name="Saída 5 6 4 5" xfId="29184"/>
    <cellStyle name="Saída 5 6 4 6" xfId="28012"/>
    <cellStyle name="Saída 5 6 4 7" xfId="30919"/>
    <cellStyle name="Saída 5 6 4 8" xfId="25840"/>
    <cellStyle name="Saída 5 6 5" xfId="3185"/>
    <cellStyle name="Saída 5 6 5 2" xfId="12339"/>
    <cellStyle name="Saída 5 6 5 3" xfId="19342"/>
    <cellStyle name="Saída 5 6 5 4" xfId="28234"/>
    <cellStyle name="Saída 5 6 5 5" xfId="10039"/>
    <cellStyle name="Saída 5 6 5 6" xfId="23175"/>
    <cellStyle name="Saída 5 6 5 7" xfId="33717"/>
    <cellStyle name="Saída 5 6 5 8" xfId="37279"/>
    <cellStyle name="Saída 5 6 6" xfId="10812"/>
    <cellStyle name="Saída 5 6 7" xfId="18247"/>
    <cellStyle name="Saída 5 6 8" xfId="28673"/>
    <cellStyle name="Saída 5 6 9" xfId="22982"/>
    <cellStyle name="Saída 5 7" xfId="2486"/>
    <cellStyle name="Saída 5 7 2" xfId="11640"/>
    <cellStyle name="Saída 5 7 3" xfId="18643"/>
    <cellStyle name="Saída 5 7 4" xfId="17241"/>
    <cellStyle name="Saída 5 7 5" xfId="17617"/>
    <cellStyle name="Saída 5 7 6" xfId="15529"/>
    <cellStyle name="Saída 5 7 7" xfId="34064"/>
    <cellStyle name="Saída 5 7 8" xfId="37626"/>
    <cellStyle name="Saída 5 8" xfId="3090"/>
    <cellStyle name="Saída 5 8 2" xfId="12244"/>
    <cellStyle name="Saída 5 8 3" xfId="19247"/>
    <cellStyle name="Saída 5 8 4" xfId="28277"/>
    <cellStyle name="Saída 5 8 5" xfId="9646"/>
    <cellStyle name="Saída 5 8 6" xfId="24530"/>
    <cellStyle name="Saída 5 8 7" xfId="33771"/>
    <cellStyle name="Saída 5 8 8" xfId="37333"/>
    <cellStyle name="Saída 5 9" xfId="3769"/>
    <cellStyle name="Saída 5 9 2" xfId="12923"/>
    <cellStyle name="Saída 5 9 3" xfId="19922"/>
    <cellStyle name="Saída 5 9 4" xfId="27940"/>
    <cellStyle name="Saída 5 9 5" xfId="24517"/>
    <cellStyle name="Saída 5 9 6" xfId="10268"/>
    <cellStyle name="Saída 5 9 7" xfId="31634"/>
    <cellStyle name="Saída 5 9 8" xfId="35320"/>
    <cellStyle name="Saída 6" xfId="1178"/>
    <cellStyle name="Saída 6 10" xfId="4190"/>
    <cellStyle name="Saída 6 10 2" xfId="13344"/>
    <cellStyle name="Saída 6 10 3" xfId="20342"/>
    <cellStyle name="Saída 6 10 4" xfId="27734"/>
    <cellStyle name="Saída 6 10 5" xfId="25052"/>
    <cellStyle name="Saída 6 10 6" xfId="28887"/>
    <cellStyle name="Saída 6 10 7" xfId="33375"/>
    <cellStyle name="Saída 6 10 8" xfId="37050"/>
    <cellStyle name="Saída 6 11" xfId="2182"/>
    <cellStyle name="Saída 6 11 2" xfId="11336"/>
    <cellStyle name="Saída 6 11 3" xfId="18339"/>
    <cellStyle name="Saída 6 11 4" xfId="23200"/>
    <cellStyle name="Saída 6 11 5" xfId="26079"/>
    <cellStyle name="Saída 6 11 6" xfId="21253"/>
    <cellStyle name="Saída 6 11 7" xfId="25617"/>
    <cellStyle name="Saída 6 11 8" xfId="30922"/>
    <cellStyle name="Saída 6 12" xfId="10332"/>
    <cellStyle name="Saída 6 13" xfId="10080"/>
    <cellStyle name="Saída 6 14" xfId="28995"/>
    <cellStyle name="Saída 6 15" xfId="19422"/>
    <cellStyle name="Saída 6 16" xfId="35069"/>
    <cellStyle name="Saída 6 17" xfId="38407"/>
    <cellStyle name="Saída 6 18" xfId="40314"/>
    <cellStyle name="Saída 6 2" xfId="2334"/>
    <cellStyle name="Saída 6 2 10" xfId="26138"/>
    <cellStyle name="Saída 6 2 11" xfId="30164"/>
    <cellStyle name="Saída 6 2 12" xfId="31064"/>
    <cellStyle name="Saída 6 2 13" xfId="31333"/>
    <cellStyle name="Saída 6 2 2" xfId="2734"/>
    <cellStyle name="Saída 6 2 2 2" xfId="11888"/>
    <cellStyle name="Saída 6 2 2 3" xfId="18891"/>
    <cellStyle name="Saída 6 2 2 4" xfId="28415"/>
    <cellStyle name="Saída 6 2 2 5" xfId="26326"/>
    <cellStyle name="Saída 6 2 2 6" xfId="25077"/>
    <cellStyle name="Saída 6 2 2 7" xfId="18301"/>
    <cellStyle name="Saída 6 2 2 8" xfId="34828"/>
    <cellStyle name="Saída 6 2 3" xfId="4016"/>
    <cellStyle name="Saída 6 2 3 2" xfId="13170"/>
    <cellStyle name="Saída 6 2 3 3" xfId="20168"/>
    <cellStyle name="Saída 6 2 3 4" xfId="22546"/>
    <cellStyle name="Saída 6 2 3 5" xfId="26633"/>
    <cellStyle name="Saída 6 2 3 6" xfId="28015"/>
    <cellStyle name="Saída 6 2 3 7" xfId="31681"/>
    <cellStyle name="Saída 6 2 3 8" xfId="35361"/>
    <cellStyle name="Saída 6 2 4" xfId="4454"/>
    <cellStyle name="Saída 6 2 4 2" xfId="13608"/>
    <cellStyle name="Saída 6 2 4 3" xfId="20606"/>
    <cellStyle name="Saída 6 2 4 4" xfId="24749"/>
    <cellStyle name="Saída 6 2 4 5" xfId="26696"/>
    <cellStyle name="Saída 6 2 4 6" xfId="28022"/>
    <cellStyle name="Saída 6 2 4 7" xfId="26077"/>
    <cellStyle name="Saída 6 2 4 8" xfId="26044"/>
    <cellStyle name="Saída 6 2 5" xfId="4708"/>
    <cellStyle name="Saída 6 2 5 2" xfId="13862"/>
    <cellStyle name="Saída 6 2 5 3" xfId="20860"/>
    <cellStyle name="Saída 6 2 5 4" xfId="27483"/>
    <cellStyle name="Saída 6 2 5 5" xfId="26734"/>
    <cellStyle name="Saída 6 2 5 6" xfId="25219"/>
    <cellStyle name="Saída 6 2 5 7" xfId="31787"/>
    <cellStyle name="Saída 6 2 5 8" xfId="35467"/>
    <cellStyle name="Saída 6 2 6" xfId="4954"/>
    <cellStyle name="Saída 6 2 6 2" xfId="14108"/>
    <cellStyle name="Saída 6 2 6 3" xfId="21106"/>
    <cellStyle name="Saída 6 2 6 4" xfId="27346"/>
    <cellStyle name="Saída 6 2 6 5" xfId="28618"/>
    <cellStyle name="Saída 6 2 6 6" xfId="32000"/>
    <cellStyle name="Saída 6 2 6 7" xfId="35678"/>
    <cellStyle name="Saída 6 2 6 8" xfId="38589"/>
    <cellStyle name="Saída 6 2 7" xfId="11488"/>
    <cellStyle name="Saída 6 2 8" xfId="18491"/>
    <cellStyle name="Saída 6 2 9" xfId="17084"/>
    <cellStyle name="Saída 6 3" xfId="2361"/>
    <cellStyle name="Saída 6 3 10" xfId="18208"/>
    <cellStyle name="Saída 6 3 11" xfId="23194"/>
    <cellStyle name="Saída 6 3 12" xfId="34126"/>
    <cellStyle name="Saída 6 3 13" xfId="37688"/>
    <cellStyle name="Saída 6 3 2" xfId="2761"/>
    <cellStyle name="Saída 6 3 2 2" xfId="11915"/>
    <cellStyle name="Saída 6 3 2 3" xfId="18918"/>
    <cellStyle name="Saída 6 3 2 4" xfId="28399"/>
    <cellStyle name="Saída 6 3 2 5" xfId="23119"/>
    <cellStyle name="Saída 6 3 2 6" xfId="25917"/>
    <cellStyle name="Saída 6 3 2 7" xfId="23160"/>
    <cellStyle name="Saída 6 3 2 8" xfId="34985"/>
    <cellStyle name="Saída 6 3 3" xfId="4043"/>
    <cellStyle name="Saída 6 3 3 2" xfId="13197"/>
    <cellStyle name="Saída 6 3 3 3" xfId="20195"/>
    <cellStyle name="Saída 6 3 3 4" xfId="25246"/>
    <cellStyle name="Saída 6 3 3 5" xfId="27312"/>
    <cellStyle name="Saída 6 3 3 6" xfId="28026"/>
    <cellStyle name="Saída 6 3 3 7" xfId="23107"/>
    <cellStyle name="Saída 6 3 3 8" xfId="26047"/>
    <cellStyle name="Saída 6 3 4" xfId="4481"/>
    <cellStyle name="Saída 6 3 4 2" xfId="13635"/>
    <cellStyle name="Saída 6 3 4 3" xfId="20633"/>
    <cellStyle name="Saída 6 3 4 4" xfId="27595"/>
    <cellStyle name="Saída 6 3 4 5" xfId="28589"/>
    <cellStyle name="Saída 6 3 4 6" xfId="26858"/>
    <cellStyle name="Saída 6 3 4 7" xfId="31873"/>
    <cellStyle name="Saída 6 3 4 8" xfId="35527"/>
    <cellStyle name="Saída 6 3 5" xfId="4735"/>
    <cellStyle name="Saída 6 3 5 2" xfId="13889"/>
    <cellStyle name="Saída 6 3 5 3" xfId="20887"/>
    <cellStyle name="Saída 6 3 5 4" xfId="27470"/>
    <cellStyle name="Saída 6 3 5 5" xfId="26740"/>
    <cellStyle name="Saída 6 3 5 6" xfId="26802"/>
    <cellStyle name="Saída 6 3 5 7" xfId="31751"/>
    <cellStyle name="Saída 6 3 5 8" xfId="35431"/>
    <cellStyle name="Saída 6 3 6" xfId="4981"/>
    <cellStyle name="Saída 6 3 6 2" xfId="14135"/>
    <cellStyle name="Saída 6 3 6 3" xfId="21133"/>
    <cellStyle name="Saída 6 3 6 4" xfId="27349"/>
    <cellStyle name="Saída 6 3 6 5" xfId="15509"/>
    <cellStyle name="Saída 6 3 6 6" xfId="32027"/>
    <cellStyle name="Saída 6 3 6 7" xfId="35705"/>
    <cellStyle name="Saída 6 3 6 8" xfId="38616"/>
    <cellStyle name="Saída 6 3 7" xfId="11515"/>
    <cellStyle name="Saída 6 3 8" xfId="18518"/>
    <cellStyle name="Saída 6 3 9" xfId="9550"/>
    <cellStyle name="Saída 6 4" xfId="2387"/>
    <cellStyle name="Saída 6 4 10" xfId="26165"/>
    <cellStyle name="Saída 6 4 11" xfId="30138"/>
    <cellStyle name="Saída 6 4 12" xfId="31476"/>
    <cellStyle name="Saída 6 4 13" xfId="35192"/>
    <cellStyle name="Saída 6 4 2" xfId="2787"/>
    <cellStyle name="Saída 6 4 2 2" xfId="11941"/>
    <cellStyle name="Saída 6 4 2 3" xfId="18944"/>
    <cellStyle name="Saída 6 4 2 4" xfId="24639"/>
    <cellStyle name="Saída 6 4 2 5" xfId="22850"/>
    <cellStyle name="Saída 6 4 2 6" xfId="29414"/>
    <cellStyle name="Saída 6 4 2 7" xfId="29651"/>
    <cellStyle name="Saída 6 4 2 8" xfId="33637"/>
    <cellStyle name="Saída 6 4 3" xfId="4069"/>
    <cellStyle name="Saída 6 4 3 2" xfId="13223"/>
    <cellStyle name="Saída 6 4 3 3" xfId="20221"/>
    <cellStyle name="Saída 6 4 3 4" xfId="22923"/>
    <cellStyle name="Saída 6 4 3 5" xfId="28552"/>
    <cellStyle name="Saída 6 4 3 6" xfId="27282"/>
    <cellStyle name="Saída 6 4 3 7" xfId="31689"/>
    <cellStyle name="Saída 6 4 3 8" xfId="35369"/>
    <cellStyle name="Saída 6 4 4" xfId="4507"/>
    <cellStyle name="Saída 6 4 4 2" xfId="13661"/>
    <cellStyle name="Saída 6 4 4 3" xfId="20659"/>
    <cellStyle name="Saída 6 4 4 4" xfId="9324"/>
    <cellStyle name="Saída 6 4 4 5" xfId="26706"/>
    <cellStyle name="Saída 6 4 4 6" xfId="26851"/>
    <cellStyle name="Saída 6 4 4 7" xfId="31756"/>
    <cellStyle name="Saída 6 4 4 8" xfId="35436"/>
    <cellStyle name="Saída 6 4 5" xfId="4761"/>
    <cellStyle name="Saída 6 4 5 2" xfId="13915"/>
    <cellStyle name="Saída 6 4 5 3" xfId="20913"/>
    <cellStyle name="Saída 6 4 5 4" xfId="9340"/>
    <cellStyle name="Saída 6 4 5 5" xfId="17327"/>
    <cellStyle name="Saída 6 4 5 6" xfId="24987"/>
    <cellStyle name="Saída 6 4 5 7" xfId="32142"/>
    <cellStyle name="Saída 6 4 5 8" xfId="35817"/>
    <cellStyle name="Saída 6 4 6" xfId="5007"/>
    <cellStyle name="Saída 6 4 6 2" xfId="14161"/>
    <cellStyle name="Saída 6 4 6 3" xfId="21159"/>
    <cellStyle name="Saída 6 4 6 4" xfId="20033"/>
    <cellStyle name="Saída 6 4 6 5" xfId="26782"/>
    <cellStyle name="Saída 6 4 6 6" xfId="32053"/>
    <cellStyle name="Saída 6 4 6 7" xfId="35731"/>
    <cellStyle name="Saída 6 4 6 8" xfId="38642"/>
    <cellStyle name="Saída 6 4 7" xfId="11541"/>
    <cellStyle name="Saída 6 4 8" xfId="18544"/>
    <cellStyle name="Saída 6 4 9" xfId="22536"/>
    <cellStyle name="Saída 6 5" xfId="2411"/>
    <cellStyle name="Saída 6 5 10" xfId="26174"/>
    <cellStyle name="Saída 6 5 11" xfId="30122"/>
    <cellStyle name="Saída 6 5 12" xfId="34098"/>
    <cellStyle name="Saída 6 5 13" xfId="37660"/>
    <cellStyle name="Saída 6 5 2" xfId="2811"/>
    <cellStyle name="Saída 6 5 2 2" xfId="11965"/>
    <cellStyle name="Saída 6 5 2 3" xfId="18968"/>
    <cellStyle name="Saída 6 5 2 4" xfId="23996"/>
    <cellStyle name="Saída 6 5 2 5" xfId="28761"/>
    <cellStyle name="Saída 6 5 2 6" xfId="29928"/>
    <cellStyle name="Saída 6 5 2 7" xfId="33904"/>
    <cellStyle name="Saída 6 5 2 8" xfId="37466"/>
    <cellStyle name="Saída 6 5 3" xfId="4093"/>
    <cellStyle name="Saída 6 5 3 2" xfId="13247"/>
    <cellStyle name="Saída 6 5 3 3" xfId="20245"/>
    <cellStyle name="Saída 6 5 3 4" xfId="27784"/>
    <cellStyle name="Saída 6 5 3 5" xfId="10163"/>
    <cellStyle name="Saída 6 5 3 6" xfId="28786"/>
    <cellStyle name="Saída 6 5 3 7" xfId="24834"/>
    <cellStyle name="Saída 6 5 3 8" xfId="29684"/>
    <cellStyle name="Saída 6 5 4" xfId="4531"/>
    <cellStyle name="Saída 6 5 4 2" xfId="13685"/>
    <cellStyle name="Saída 6 5 4 3" xfId="20683"/>
    <cellStyle name="Saída 6 5 4 4" xfId="24733"/>
    <cellStyle name="Saída 6 5 4 5" xfId="28592"/>
    <cellStyle name="Saída 6 5 4 6" xfId="25567"/>
    <cellStyle name="Saída 6 5 4 7" xfId="32251"/>
    <cellStyle name="Saída 6 5 4 8" xfId="35926"/>
    <cellStyle name="Saída 6 5 5" xfId="4785"/>
    <cellStyle name="Saída 6 5 5 2" xfId="13939"/>
    <cellStyle name="Saída 6 5 5 3" xfId="20937"/>
    <cellStyle name="Saída 6 5 5 4" xfId="27446"/>
    <cellStyle name="Saída 6 5 5 5" xfId="24094"/>
    <cellStyle name="Saída 6 5 5 6" xfId="22984"/>
    <cellStyle name="Saída 6 5 5 7" xfId="17149"/>
    <cellStyle name="Saída 6 5 5 8" xfId="30227"/>
    <cellStyle name="Saída 6 5 6" xfId="5031"/>
    <cellStyle name="Saída 6 5 6 2" xfId="14185"/>
    <cellStyle name="Saída 6 5 6 3" xfId="21183"/>
    <cellStyle name="Saída 6 5 6 4" xfId="27323"/>
    <cellStyle name="Saída 6 5 6 5" xfId="26793"/>
    <cellStyle name="Saída 6 5 6 6" xfId="32077"/>
    <cellStyle name="Saída 6 5 6 7" xfId="35755"/>
    <cellStyle name="Saída 6 5 6 8" xfId="38666"/>
    <cellStyle name="Saída 6 5 7" xfId="11565"/>
    <cellStyle name="Saída 6 5 8" xfId="18568"/>
    <cellStyle name="Saída 6 5 9" xfId="9640"/>
    <cellStyle name="Saída 6 6" xfId="2613"/>
    <cellStyle name="Saída 6 6 10" xfId="25925"/>
    <cellStyle name="Saída 6 6 11" xfId="31513"/>
    <cellStyle name="Saída 6 6 12" xfId="35217"/>
    <cellStyle name="Saída 6 6 2" xfId="3876"/>
    <cellStyle name="Saída 6 6 2 2" xfId="13030"/>
    <cellStyle name="Saída 6 6 2 3" xfId="20029"/>
    <cellStyle name="Saída 6 6 2 4" xfId="17681"/>
    <cellStyle name="Saída 6 6 2 5" xfId="26604"/>
    <cellStyle name="Saída 6 6 2 6" xfId="21251"/>
    <cellStyle name="Saída 6 6 2 7" xfId="33480"/>
    <cellStyle name="Saída 6 6 2 8" xfId="37149"/>
    <cellStyle name="Saída 6 6 3" xfId="4337"/>
    <cellStyle name="Saída 6 6 3 2" xfId="13491"/>
    <cellStyle name="Saída 6 6 3 3" xfId="20489"/>
    <cellStyle name="Saída 6 6 3 4" xfId="19567"/>
    <cellStyle name="Saída 6 6 3 5" xfId="26689"/>
    <cellStyle name="Saída 6 6 3 6" xfId="22491"/>
    <cellStyle name="Saída 6 6 3 7" xfId="33327"/>
    <cellStyle name="Saída 6 6 3 8" xfId="37002"/>
    <cellStyle name="Saída 6 6 4" xfId="4596"/>
    <cellStyle name="Saída 6 6 4 2" xfId="13750"/>
    <cellStyle name="Saída 6 6 4 3" xfId="20748"/>
    <cellStyle name="Saída 6 6 4 4" xfId="24761"/>
    <cellStyle name="Saída 6 6 4 5" xfId="17383"/>
    <cellStyle name="Saída 6 6 4 6" xfId="19471"/>
    <cellStyle name="Saída 6 6 4 7" xfId="32221"/>
    <cellStyle name="Saída 6 6 4 8" xfId="35896"/>
    <cellStyle name="Saída 6 6 5" xfId="4845"/>
    <cellStyle name="Saída 6 6 5 2" xfId="13999"/>
    <cellStyle name="Saída 6 6 5 3" xfId="20997"/>
    <cellStyle name="Saída 6 6 5 4" xfId="24260"/>
    <cellStyle name="Saída 6 6 5 5" xfId="26767"/>
    <cellStyle name="Saída 6 6 5 6" xfId="23080"/>
    <cellStyle name="Saída 6 6 5 7" xfId="17108"/>
    <cellStyle name="Saída 6 6 5 8" xfId="25749"/>
    <cellStyle name="Saída 6 6 6" xfId="11767"/>
    <cellStyle name="Saída 6 6 7" xfId="18770"/>
    <cellStyle name="Saída 6 6 8" xfId="22537"/>
    <cellStyle name="Saída 6 6 9" xfId="17599"/>
    <cellStyle name="Saída 6 7" xfId="3178"/>
    <cellStyle name="Saída 6 7 2" xfId="12332"/>
    <cellStyle name="Saída 6 7 3" xfId="19335"/>
    <cellStyle name="Saída 6 7 4" xfId="9595"/>
    <cellStyle name="Saída 6 7 5" xfId="9539"/>
    <cellStyle name="Saída 6 7 6" xfId="17954"/>
    <cellStyle name="Saída 6 7 7" xfId="33728"/>
    <cellStyle name="Saída 6 7 8" xfId="37290"/>
    <cellStyle name="Saída 6 8" xfId="3719"/>
    <cellStyle name="Saída 6 8 2" xfId="12873"/>
    <cellStyle name="Saída 6 8 3" xfId="19872"/>
    <cellStyle name="Saída 6 8 4" xfId="27970"/>
    <cellStyle name="Saída 6 8 5" xfId="26569"/>
    <cellStyle name="Saída 6 8 6" xfId="29534"/>
    <cellStyle name="Saída 6 8 7" xfId="25292"/>
    <cellStyle name="Saída 6 8 8" xfId="33658"/>
    <cellStyle name="Saída 6 9" xfId="4262"/>
    <cellStyle name="Saída 6 9 2" xfId="13416"/>
    <cellStyle name="Saída 6 9 3" xfId="20414"/>
    <cellStyle name="Saída 6 9 4" xfId="22625"/>
    <cellStyle name="Saída 6 9 5" xfId="28840"/>
    <cellStyle name="Saída 6 9 6" xfId="10171"/>
    <cellStyle name="Saída 6 9 7" xfId="31702"/>
    <cellStyle name="Saída 6 9 8" xfId="35382"/>
    <cellStyle name="Saída 7" xfId="9148"/>
    <cellStyle name="Saída 7 2" xfId="18279"/>
    <cellStyle name="Saída 7 3" xfId="25265"/>
    <cellStyle name="Saída 7 4" xfId="17318"/>
    <cellStyle name="Saída 7 5" xfId="35569"/>
    <cellStyle name="Saída 7 6" xfId="38483"/>
    <cellStyle name="Saída 8" xfId="9149"/>
    <cellStyle name="Saída 8 2" xfId="18280"/>
    <cellStyle name="Saída 8 3" xfId="25266"/>
    <cellStyle name="Saída 8 4" xfId="17317"/>
    <cellStyle name="Saída 8 5" xfId="35570"/>
    <cellStyle name="Saída 8 6" xfId="38484"/>
    <cellStyle name="Saída 9" xfId="9150"/>
    <cellStyle name="Saída 9 2" xfId="18281"/>
    <cellStyle name="Saída 9 3" xfId="25267"/>
    <cellStyle name="Saída 9 4" xfId="25486"/>
    <cellStyle name="Saída 9 5" xfId="35571"/>
    <cellStyle name="Saída 9 6" xfId="38485"/>
    <cellStyle name="Separador de milhares 10" xfId="867"/>
    <cellStyle name="Separador de milhares 2" xfId="151"/>
    <cellStyle name="Separador de milhares 2 10" xfId="868"/>
    <cellStyle name="Separador de milhares 2 10 2" xfId="869"/>
    <cellStyle name="Separador de milhares 2 10 3" xfId="870"/>
    <cellStyle name="Separador de milhares 2 10 4" xfId="871"/>
    <cellStyle name="Separador de milhares 2 11" xfId="872"/>
    <cellStyle name="Separador de milhares 2 11 2" xfId="873"/>
    <cellStyle name="Separador de milhares 2 11 2 2" xfId="8052"/>
    <cellStyle name="Separador de milhares 2 11 3" xfId="874"/>
    <cellStyle name="Separador de milhares 2 11 3 2" xfId="8053"/>
    <cellStyle name="Separador de milhares 2 11 4" xfId="8051"/>
    <cellStyle name="Separador de milhares 2 12" xfId="875"/>
    <cellStyle name="Separador de milhares 2 12 2" xfId="876"/>
    <cellStyle name="Separador de milhares 2 12 2 2" xfId="8055"/>
    <cellStyle name="Separador de milhares 2 12 3" xfId="877"/>
    <cellStyle name="Separador de milhares 2 12 3 2" xfId="8056"/>
    <cellStyle name="Separador de milhares 2 12 4" xfId="8054"/>
    <cellStyle name="Separador de milhares 2 13" xfId="878"/>
    <cellStyle name="Separador de milhares 2 13 2" xfId="879"/>
    <cellStyle name="Separador de milhares 2 13 2 2" xfId="8058"/>
    <cellStyle name="Separador de milhares 2 13 3" xfId="880"/>
    <cellStyle name="Separador de milhares 2 13 3 2" xfId="8059"/>
    <cellStyle name="Separador de milhares 2 13 4" xfId="8057"/>
    <cellStyle name="Separador de milhares 2 14" xfId="881"/>
    <cellStyle name="Separador de milhares 2 14 2" xfId="8060"/>
    <cellStyle name="Separador de milhares 2 15" xfId="882"/>
    <cellStyle name="Separador de milhares 2 15 2" xfId="8061"/>
    <cellStyle name="Separador de milhares 2 16" xfId="883"/>
    <cellStyle name="Separador de milhares 2 16 2" xfId="8062"/>
    <cellStyle name="Separador de milhares 2 2" xfId="152"/>
    <cellStyle name="Separador de milhares 2 2 2" xfId="884"/>
    <cellStyle name="Separador de milhares 2 2 2 2" xfId="885"/>
    <cellStyle name="Separador de milhares 2 2 2 2 2" xfId="8065"/>
    <cellStyle name="Separador de milhares 2 2 2 3" xfId="8064"/>
    <cellStyle name="Separador de milhares 2 2 3" xfId="886"/>
    <cellStyle name="Separador de milhares 2 2 3 2" xfId="8066"/>
    <cellStyle name="Separador de milhares 2 2 4" xfId="887"/>
    <cellStyle name="Separador de milhares 2 2 4 2" xfId="8067"/>
    <cellStyle name="Separador de milhares 2 2 5" xfId="888"/>
    <cellStyle name="Separador de milhares 2 2 5 2" xfId="8068"/>
    <cellStyle name="Separador de milhares 2 2 6" xfId="889"/>
    <cellStyle name="Separador de milhares 2 2 6 2" xfId="8069"/>
    <cellStyle name="Separador de milhares 2 2 7" xfId="890"/>
    <cellStyle name="Separador de milhares 2 2 7 2" xfId="8070"/>
    <cellStyle name="Separador de milhares 2 2 8" xfId="8063"/>
    <cellStyle name="Separador de milhares 2 3" xfId="153"/>
    <cellStyle name="Separador de milhares 2 3 2" xfId="891"/>
    <cellStyle name="Separador de milhares 2 3 2 2" xfId="892"/>
    <cellStyle name="Separador de milhares 2 3 2 2 2" xfId="8073"/>
    <cellStyle name="Separador de milhares 2 3 2 3" xfId="8072"/>
    <cellStyle name="Separador de milhares 2 3 3" xfId="893"/>
    <cellStyle name="Separador de milhares 2 3 3 2" xfId="8074"/>
    <cellStyle name="Separador de milhares 2 3 4" xfId="894"/>
    <cellStyle name="Separador de milhares 2 3 4 2" xfId="8075"/>
    <cellStyle name="Separador de milhares 2 3 5" xfId="895"/>
    <cellStyle name="Separador de milhares 2 3 5 2" xfId="8076"/>
    <cellStyle name="Separador de milhares 2 3 6" xfId="896"/>
    <cellStyle name="Separador de milhares 2 3 6 2" xfId="8077"/>
    <cellStyle name="Separador de milhares 2 3 7" xfId="897"/>
    <cellStyle name="Separador de milhares 2 3 7 2" xfId="8078"/>
    <cellStyle name="Separador de milhares 2 3 8" xfId="8071"/>
    <cellStyle name="Separador de milhares 2 4" xfId="154"/>
    <cellStyle name="Separador de milhares 2 4 2" xfId="898"/>
    <cellStyle name="Separador de milhares 2 4 2 2" xfId="8080"/>
    <cellStyle name="Separador de milhares 2 4 3" xfId="899"/>
    <cellStyle name="Separador de milhares 2 4 3 2" xfId="8081"/>
    <cellStyle name="Separador de milhares 2 4 4" xfId="900"/>
    <cellStyle name="Separador de milhares 2 4 4 2" xfId="8082"/>
    <cellStyle name="Separador de milhares 2 4 5" xfId="8079"/>
    <cellStyle name="Separador de milhares 2 5" xfId="155"/>
    <cellStyle name="Separador de milhares 2 5 2" xfId="156"/>
    <cellStyle name="Separador de milhares 2 5 2 2" xfId="901"/>
    <cellStyle name="Separador de milhares 2 5 2 2 2" xfId="8085"/>
    <cellStyle name="Separador de milhares 2 5 2 3" xfId="902"/>
    <cellStyle name="Separador de milhares 2 5 2 3 2" xfId="8086"/>
    <cellStyle name="Separador de milhares 2 5 2 4" xfId="8084"/>
    <cellStyle name="Separador de milhares 2 5 3" xfId="903"/>
    <cellStyle name="Separador de milhares 2 5 3 2" xfId="8087"/>
    <cellStyle name="Separador de milhares 2 5 4" xfId="904"/>
    <cellStyle name="Separador de milhares 2 5 4 2" xfId="8088"/>
    <cellStyle name="Separador de milhares 2 5 5" xfId="905"/>
    <cellStyle name="Separador de milhares 2 5 5 2" xfId="8089"/>
    <cellStyle name="Separador de milhares 2 5 6" xfId="906"/>
    <cellStyle name="Separador de milhares 2 5 6 2" xfId="8090"/>
    <cellStyle name="Separador de milhares 2 5 7" xfId="8083"/>
    <cellStyle name="Separador de milhares 2 6" xfId="157"/>
    <cellStyle name="Separador de milhares 2 6 2" xfId="907"/>
    <cellStyle name="Separador de milhares 2 6 2 2" xfId="8092"/>
    <cellStyle name="Separador de milhares 2 6 3" xfId="908"/>
    <cellStyle name="Separador de milhares 2 6 3 2" xfId="8093"/>
    <cellStyle name="Separador de milhares 2 6 4" xfId="909"/>
    <cellStyle name="Separador de milhares 2 6 4 2" xfId="8094"/>
    <cellStyle name="Separador de milhares 2 6 5" xfId="8091"/>
    <cellStyle name="Separador de milhares 2 7" xfId="158"/>
    <cellStyle name="Separador de milhares 2 7 2" xfId="910"/>
    <cellStyle name="Separador de milhares 2 7 2 2" xfId="8096"/>
    <cellStyle name="Separador de milhares 2 7 3" xfId="911"/>
    <cellStyle name="Separador de milhares 2 7 3 2" xfId="8097"/>
    <cellStyle name="Separador de milhares 2 7 4" xfId="912"/>
    <cellStyle name="Separador de milhares 2 7 4 2" xfId="8098"/>
    <cellStyle name="Separador de milhares 2 7 5" xfId="8095"/>
    <cellStyle name="Separador de milhares 2 8" xfId="159"/>
    <cellStyle name="Separador de milhares 2 8 2" xfId="913"/>
    <cellStyle name="Separador de milhares 2 8 2 2" xfId="8100"/>
    <cellStyle name="Separador de milhares 2 8 3" xfId="914"/>
    <cellStyle name="Separador de milhares 2 8 3 2" xfId="8101"/>
    <cellStyle name="Separador de milhares 2 8 4" xfId="915"/>
    <cellStyle name="Separador de milhares 2 8 4 2" xfId="8102"/>
    <cellStyle name="Separador de milhares 2 8 5" xfId="8099"/>
    <cellStyle name="Separador de milhares 2 9" xfId="160"/>
    <cellStyle name="Separador de milhares 2 9 2" xfId="916"/>
    <cellStyle name="Separador de milhares 2 9 2 2" xfId="8104"/>
    <cellStyle name="Separador de milhares 2 9 3" xfId="917"/>
    <cellStyle name="Separador de milhares 2 9 3 2" xfId="8105"/>
    <cellStyle name="Separador de milhares 2 9 4" xfId="918"/>
    <cellStyle name="Separador de milhares 2 9 4 2" xfId="8106"/>
    <cellStyle name="Separador de milhares 2 9 5" xfId="8103"/>
    <cellStyle name="Separador de milhares 3" xfId="161"/>
    <cellStyle name="Separador de milhares 3 10" xfId="919"/>
    <cellStyle name="Separador de milhares 3 10 2" xfId="8108"/>
    <cellStyle name="Separador de milhares 3 11" xfId="920"/>
    <cellStyle name="Separador de milhares 3 11 2" xfId="8109"/>
    <cellStyle name="Separador de milhares 3 12" xfId="921"/>
    <cellStyle name="Separador de milhares 3 12 2" xfId="8110"/>
    <cellStyle name="Separador de milhares 3 13" xfId="922"/>
    <cellStyle name="Separador de milhares 3 13 2" xfId="8111"/>
    <cellStyle name="Separador de milhares 3 14" xfId="923"/>
    <cellStyle name="Separador de milhares 3 14 2" xfId="8112"/>
    <cellStyle name="Separador de milhares 3 15" xfId="924"/>
    <cellStyle name="Separador de milhares 3 15 2" xfId="8113"/>
    <cellStyle name="Separador de milhares 3 16" xfId="925"/>
    <cellStyle name="Separador de milhares 3 16 2" xfId="8114"/>
    <cellStyle name="Separador de milhares 3 17" xfId="8107"/>
    <cellStyle name="Separador de milhares 3 2" xfId="162"/>
    <cellStyle name="Separador de milhares 3 2 2" xfId="163"/>
    <cellStyle name="Separador de milhares 3 2 2 2" xfId="164"/>
    <cellStyle name="Separador de milhares 3 2 2 2 2" xfId="926"/>
    <cellStyle name="Separador de milhares 3 2 2 2 2 2" xfId="8118"/>
    <cellStyle name="Separador de milhares 3 2 2 2 3" xfId="927"/>
    <cellStyle name="Separador de milhares 3 2 2 2 3 2" xfId="8119"/>
    <cellStyle name="Separador de milhares 3 2 2 2 4" xfId="928"/>
    <cellStyle name="Separador de milhares 3 2 2 2 4 2" xfId="8120"/>
    <cellStyle name="Separador de milhares 3 2 2 2 5" xfId="8117"/>
    <cellStyle name="Separador de milhares 3 2 2 3" xfId="929"/>
    <cellStyle name="Separador de milhares 3 2 2 3 2" xfId="930"/>
    <cellStyle name="Separador de milhares 3 2 2 3 2 2" xfId="8122"/>
    <cellStyle name="Separador de milhares 3 2 2 3 3" xfId="8121"/>
    <cellStyle name="Separador de milhares 3 2 2 4" xfId="931"/>
    <cellStyle name="Separador de milhares 3 2 2 4 2" xfId="8123"/>
    <cellStyle name="Separador de milhares 3 2 2 5" xfId="8116"/>
    <cellStyle name="Separador de milhares 3 2 3" xfId="932"/>
    <cellStyle name="Separador de milhares 3 2 3 2" xfId="8124"/>
    <cellStyle name="Separador de milhares 3 2 4" xfId="933"/>
    <cellStyle name="Separador de milhares 3 2 4 2" xfId="934"/>
    <cellStyle name="Separador de milhares 3 2 4 2 2" xfId="8126"/>
    <cellStyle name="Separador de milhares 3 2 4 3" xfId="8125"/>
    <cellStyle name="Separador de milhares 3 2 5" xfId="935"/>
    <cellStyle name="Separador de milhares 3 2 5 2" xfId="8127"/>
    <cellStyle name="Separador de milhares 3 2 6" xfId="936"/>
    <cellStyle name="Separador de milhares 3 2 6 2" xfId="8128"/>
    <cellStyle name="Separador de milhares 3 2 7" xfId="8115"/>
    <cellStyle name="Separador de milhares 3 3" xfId="937"/>
    <cellStyle name="Separador de milhares 3 3 2" xfId="938"/>
    <cellStyle name="Separador de milhares 3 3 2 2" xfId="8130"/>
    <cellStyle name="Separador de milhares 3 3 3" xfId="939"/>
    <cellStyle name="Separador de milhares 3 3 3 2" xfId="8131"/>
    <cellStyle name="Separador de milhares 3 3 4" xfId="940"/>
    <cellStyle name="Separador de milhares 3 3 4 2" xfId="8132"/>
    <cellStyle name="Separador de milhares 3 3 5" xfId="8129"/>
    <cellStyle name="Separador de milhares 3 4" xfId="941"/>
    <cellStyle name="Separador de milhares 3 4 2" xfId="942"/>
    <cellStyle name="Separador de milhares 3 4 2 2" xfId="8134"/>
    <cellStyle name="Separador de milhares 3 4 3" xfId="943"/>
    <cellStyle name="Separador de milhares 3 4 3 2" xfId="8135"/>
    <cellStyle name="Separador de milhares 3 4 4" xfId="8133"/>
    <cellStyle name="Separador de milhares 3 5" xfId="944"/>
    <cellStyle name="Separador de milhares 3 5 2" xfId="945"/>
    <cellStyle name="Separador de milhares 3 5 2 2" xfId="8137"/>
    <cellStyle name="Separador de milhares 3 5 3" xfId="946"/>
    <cellStyle name="Separador de milhares 3 5 3 2" xfId="8138"/>
    <cellStyle name="Separador de milhares 3 5 4" xfId="8136"/>
    <cellStyle name="Separador de milhares 3 6" xfId="947"/>
    <cellStyle name="Separador de milhares 3 6 2" xfId="948"/>
    <cellStyle name="Separador de milhares 3 6 2 2" xfId="8140"/>
    <cellStyle name="Separador de milhares 3 6 3" xfId="949"/>
    <cellStyle name="Separador de milhares 3 6 3 2" xfId="8141"/>
    <cellStyle name="Separador de milhares 3 6 4" xfId="8139"/>
    <cellStyle name="Separador de milhares 3 7" xfId="950"/>
    <cellStyle name="Separador de milhares 3 7 2" xfId="8142"/>
    <cellStyle name="Separador de milhares 3 8" xfId="951"/>
    <cellStyle name="Separador de milhares 3 8 2" xfId="8143"/>
    <cellStyle name="Separador de milhares 3 9" xfId="952"/>
    <cellStyle name="Separador de milhares 3 9 2" xfId="8144"/>
    <cellStyle name="Separador de milhares 4" xfId="165"/>
    <cellStyle name="Separador de milhares 4 2" xfId="166"/>
    <cellStyle name="Separador de milhares 4 2 2" xfId="953"/>
    <cellStyle name="Separador de milhares 4 2 2 2" xfId="8147"/>
    <cellStyle name="Separador de milhares 4 2 3" xfId="954"/>
    <cellStyle name="Separador de milhares 4 2 3 2" xfId="8148"/>
    <cellStyle name="Separador de milhares 4 2 4" xfId="8146"/>
    <cellStyle name="Separador de milhares 4 3" xfId="167"/>
    <cellStyle name="Separador de milhares 4 3 2" xfId="955"/>
    <cellStyle name="Separador de milhares 4 3 2 2" xfId="8150"/>
    <cellStyle name="Separador de milhares 4 3 3" xfId="8149"/>
    <cellStyle name="Separador de milhares 4 4" xfId="956"/>
    <cellStyle name="Separador de milhares 4 4 2" xfId="8151"/>
    <cellStyle name="Separador de milhares 4 5" xfId="957"/>
    <cellStyle name="Separador de milhares 4 5 2" xfId="8152"/>
    <cellStyle name="Separador de milhares 4 6" xfId="8145"/>
    <cellStyle name="Separador de milhares 5" xfId="168"/>
    <cellStyle name="Separador de milhares 5 2" xfId="169"/>
    <cellStyle name="Separador de milhares 5 2 2" xfId="958"/>
    <cellStyle name="Separador de milhares 5 2 2 2" xfId="8155"/>
    <cellStyle name="Separador de milhares 5 2 3" xfId="8154"/>
    <cellStyle name="Separador de milhares 5 3" xfId="959"/>
    <cellStyle name="Separador de milhares 5 3 2" xfId="8156"/>
    <cellStyle name="Separador de milhares 5 4" xfId="960"/>
    <cellStyle name="Separador de milhares 5 4 2" xfId="8157"/>
    <cellStyle name="Separador de milhares 5 5" xfId="8153"/>
    <cellStyle name="Separador de milhares 6" xfId="170"/>
    <cellStyle name="Separador de milhares 6 2" xfId="171"/>
    <cellStyle name="Separador de milhares 6 2 10" xfId="1528"/>
    <cellStyle name="Separador de milhares 6 2 10 2" xfId="8160"/>
    <cellStyle name="Separador de milhares 6 2 10 3" xfId="10682"/>
    <cellStyle name="Separador de milhares 6 2 11" xfId="8159"/>
    <cellStyle name="Separador de milhares 6 2 2" xfId="961"/>
    <cellStyle name="Separador de milhares 6 2 2 10" xfId="1529"/>
    <cellStyle name="Separador de milhares 6 2 2 10 2" xfId="8162"/>
    <cellStyle name="Separador de milhares 6 2 2 10 3" xfId="10683"/>
    <cellStyle name="Separador de milhares 6 2 2 11" xfId="8161"/>
    <cellStyle name="Separador de milhares 6 2 2 12" xfId="10115"/>
    <cellStyle name="Separador de milhares 6 2 2 2" xfId="962"/>
    <cellStyle name="Separador de milhares 6 2 2 2 10" xfId="10116"/>
    <cellStyle name="Separador de milhares 6 2 2 2 2" xfId="963"/>
    <cellStyle name="Separador de milhares 6 2 2 2 2 2" xfId="964"/>
    <cellStyle name="Separador de milhares 6 2 2 2 2 2 2" xfId="2099"/>
    <cellStyle name="Separador de milhares 6 2 2 2 2 2 2 2" xfId="8166"/>
    <cellStyle name="Separador de milhares 6 2 2 2 2 2 2 3" xfId="11253"/>
    <cellStyle name="Separador de milhares 6 2 2 2 2 2 3" xfId="3575"/>
    <cellStyle name="Separador de milhares 6 2 2 2 2 2 3 2" xfId="8167"/>
    <cellStyle name="Separador de milhares 6 2 2 2 2 2 3 3" xfId="12729"/>
    <cellStyle name="Separador de milhares 6 2 2 2 2 2 4" xfId="1532"/>
    <cellStyle name="Separador de milhares 6 2 2 2 2 2 4 2" xfId="8168"/>
    <cellStyle name="Separador de milhares 6 2 2 2 2 2 4 3" xfId="10686"/>
    <cellStyle name="Separador de milhares 6 2 2 2 2 2 5" xfId="8165"/>
    <cellStyle name="Separador de milhares 6 2 2 2 2 2 6" xfId="10118"/>
    <cellStyle name="Separador de milhares 6 2 2 2 2 3" xfId="2098"/>
    <cellStyle name="Separador de milhares 6 2 2 2 2 3 2" xfId="8169"/>
    <cellStyle name="Separador de milhares 6 2 2 2 2 3 3" xfId="11252"/>
    <cellStyle name="Separador de milhares 6 2 2 2 2 4" xfId="3574"/>
    <cellStyle name="Separador de milhares 6 2 2 2 2 4 2" xfId="8170"/>
    <cellStyle name="Separador de milhares 6 2 2 2 2 4 3" xfId="12728"/>
    <cellStyle name="Separador de milhares 6 2 2 2 2 5" xfId="1531"/>
    <cellStyle name="Separador de milhares 6 2 2 2 2 5 2" xfId="8171"/>
    <cellStyle name="Separador de milhares 6 2 2 2 2 5 3" xfId="10685"/>
    <cellStyle name="Separador de milhares 6 2 2 2 2 6" xfId="8164"/>
    <cellStyle name="Separador de milhares 6 2 2 2 2 7" xfId="10117"/>
    <cellStyle name="Separador de milhares 6 2 2 2 3" xfId="965"/>
    <cellStyle name="Separador de milhares 6 2 2 2 3 2" xfId="2100"/>
    <cellStyle name="Separador de milhares 6 2 2 2 3 2 2" xfId="8173"/>
    <cellStyle name="Separador de milhares 6 2 2 2 3 2 3" xfId="11254"/>
    <cellStyle name="Separador de milhares 6 2 2 2 3 3" xfId="3576"/>
    <cellStyle name="Separador de milhares 6 2 2 2 3 3 2" xfId="8174"/>
    <cellStyle name="Separador de milhares 6 2 2 2 3 3 3" xfId="12730"/>
    <cellStyle name="Separador de milhares 6 2 2 2 3 4" xfId="1533"/>
    <cellStyle name="Separador de milhares 6 2 2 2 3 4 2" xfId="8175"/>
    <cellStyle name="Separador de milhares 6 2 2 2 3 4 3" xfId="10687"/>
    <cellStyle name="Separador de milhares 6 2 2 2 3 5" xfId="8172"/>
    <cellStyle name="Separador de milhares 6 2 2 2 3 6" xfId="10119"/>
    <cellStyle name="Separador de milhares 6 2 2 2 4" xfId="966"/>
    <cellStyle name="Separador de milhares 6 2 2 2 4 2" xfId="8176"/>
    <cellStyle name="Separador de milhares 6 2 2 2 5" xfId="1179"/>
    <cellStyle name="Separador de milhares 6 2 2 2 5 2" xfId="3903"/>
    <cellStyle name="Separador de milhares 6 2 2 2 5 2 2" xfId="8178"/>
    <cellStyle name="Separador de milhares 6 2 2 2 5 2 3" xfId="13057"/>
    <cellStyle name="Separador de milhares 6 2 2 2 5 3" xfId="2209"/>
    <cellStyle name="Separador de milhares 6 2 2 2 5 3 2" xfId="8179"/>
    <cellStyle name="Separador de milhares 6 2 2 2 5 3 3" xfId="11363"/>
    <cellStyle name="Separador de milhares 6 2 2 2 5 4" xfId="8177"/>
    <cellStyle name="Separador de milhares 6 2 2 2 5 5" xfId="10333"/>
    <cellStyle name="Separador de milhares 6 2 2 2 6" xfId="2097"/>
    <cellStyle name="Separador de milhares 6 2 2 2 6 2" xfId="8180"/>
    <cellStyle name="Separador de milhares 6 2 2 2 6 3" xfId="11251"/>
    <cellStyle name="Separador de milhares 6 2 2 2 7" xfId="3221"/>
    <cellStyle name="Separador de milhares 6 2 2 2 7 2" xfId="8181"/>
    <cellStyle name="Separador de milhares 6 2 2 2 7 3" xfId="12375"/>
    <cellStyle name="Separador de milhares 6 2 2 2 8" xfId="1530"/>
    <cellStyle name="Separador de milhares 6 2 2 2 8 2" xfId="8182"/>
    <cellStyle name="Separador de milhares 6 2 2 2 8 3" xfId="10684"/>
    <cellStyle name="Separador de milhares 6 2 2 2 9" xfId="8163"/>
    <cellStyle name="Separador de milhares 6 2 2 3" xfId="967"/>
    <cellStyle name="Separador de milhares 6 2 2 3 2" xfId="968"/>
    <cellStyle name="Separador de milhares 6 2 2 3 2 2" xfId="969"/>
    <cellStyle name="Separador de milhares 6 2 2 3 2 2 2" xfId="2104"/>
    <cellStyle name="Separador de milhares 6 2 2 3 2 2 2 2" xfId="8186"/>
    <cellStyle name="Separador de milhares 6 2 2 3 2 2 2 3" xfId="11258"/>
    <cellStyle name="Separador de milhares 6 2 2 3 2 2 3" xfId="3579"/>
    <cellStyle name="Separador de milhares 6 2 2 3 2 2 3 2" xfId="8187"/>
    <cellStyle name="Separador de milhares 6 2 2 3 2 2 3 3" xfId="12733"/>
    <cellStyle name="Separador de milhares 6 2 2 3 2 2 4" xfId="1536"/>
    <cellStyle name="Separador de milhares 6 2 2 3 2 2 4 2" xfId="8188"/>
    <cellStyle name="Separador de milhares 6 2 2 3 2 2 4 3" xfId="10690"/>
    <cellStyle name="Separador de milhares 6 2 2 3 2 2 5" xfId="8185"/>
    <cellStyle name="Separador de milhares 6 2 2 3 2 2 6" xfId="10123"/>
    <cellStyle name="Separador de milhares 6 2 2 3 2 3" xfId="2103"/>
    <cellStyle name="Separador de milhares 6 2 2 3 2 3 2" xfId="8189"/>
    <cellStyle name="Separador de milhares 6 2 2 3 2 3 3" xfId="11257"/>
    <cellStyle name="Separador de milhares 6 2 2 3 2 4" xfId="3578"/>
    <cellStyle name="Separador de milhares 6 2 2 3 2 4 2" xfId="8190"/>
    <cellStyle name="Separador de milhares 6 2 2 3 2 4 3" xfId="12732"/>
    <cellStyle name="Separador de milhares 6 2 2 3 2 5" xfId="1535"/>
    <cellStyle name="Separador de milhares 6 2 2 3 2 5 2" xfId="8191"/>
    <cellStyle name="Separador de milhares 6 2 2 3 2 5 3" xfId="10689"/>
    <cellStyle name="Separador de milhares 6 2 2 3 2 6" xfId="8184"/>
    <cellStyle name="Separador de milhares 6 2 2 3 2 7" xfId="10122"/>
    <cellStyle name="Separador de milhares 6 2 2 3 3" xfId="970"/>
    <cellStyle name="Separador de milhares 6 2 2 3 3 2" xfId="2105"/>
    <cellStyle name="Separador de milhares 6 2 2 3 3 2 2" xfId="8193"/>
    <cellStyle name="Separador de milhares 6 2 2 3 3 2 3" xfId="11259"/>
    <cellStyle name="Separador de milhares 6 2 2 3 3 3" xfId="3580"/>
    <cellStyle name="Separador de milhares 6 2 2 3 3 3 2" xfId="8194"/>
    <cellStyle name="Separador de milhares 6 2 2 3 3 3 3" xfId="12734"/>
    <cellStyle name="Separador de milhares 6 2 2 3 3 4" xfId="1537"/>
    <cellStyle name="Separador de milhares 6 2 2 3 3 4 2" xfId="8195"/>
    <cellStyle name="Separador de milhares 6 2 2 3 3 4 3" xfId="10691"/>
    <cellStyle name="Separador de milhares 6 2 2 3 3 5" xfId="8192"/>
    <cellStyle name="Separador de milhares 6 2 2 3 3 6" xfId="10124"/>
    <cellStyle name="Separador de milhares 6 2 2 3 4" xfId="2102"/>
    <cellStyle name="Separador de milhares 6 2 2 3 4 2" xfId="8196"/>
    <cellStyle name="Separador de milhares 6 2 2 3 4 3" xfId="11256"/>
    <cellStyle name="Separador de milhares 6 2 2 3 5" xfId="3577"/>
    <cellStyle name="Separador de milhares 6 2 2 3 5 2" xfId="8197"/>
    <cellStyle name="Separador de milhares 6 2 2 3 5 3" xfId="12731"/>
    <cellStyle name="Separador de milhares 6 2 2 3 6" xfId="1534"/>
    <cellStyle name="Separador de milhares 6 2 2 3 6 2" xfId="8198"/>
    <cellStyle name="Separador de milhares 6 2 2 3 6 3" xfId="10688"/>
    <cellStyle name="Separador de milhares 6 2 2 3 7" xfId="8183"/>
    <cellStyle name="Separador de milhares 6 2 2 3 8" xfId="10121"/>
    <cellStyle name="Separador de milhares 6 2 2 4" xfId="971"/>
    <cellStyle name="Separador de milhares 6 2 2 4 2" xfId="972"/>
    <cellStyle name="Separador de milhares 6 2 2 4 2 2" xfId="2107"/>
    <cellStyle name="Separador de milhares 6 2 2 4 2 2 2" xfId="8201"/>
    <cellStyle name="Separador de milhares 6 2 2 4 2 2 3" xfId="11261"/>
    <cellStyle name="Separador de milhares 6 2 2 4 2 3" xfId="3582"/>
    <cellStyle name="Separador de milhares 6 2 2 4 2 3 2" xfId="8202"/>
    <cellStyle name="Separador de milhares 6 2 2 4 2 3 3" xfId="12736"/>
    <cellStyle name="Separador de milhares 6 2 2 4 2 4" xfId="1539"/>
    <cellStyle name="Separador de milhares 6 2 2 4 2 4 2" xfId="8203"/>
    <cellStyle name="Separador de milhares 6 2 2 4 2 4 3" xfId="10693"/>
    <cellStyle name="Separador de milhares 6 2 2 4 2 5" xfId="8200"/>
    <cellStyle name="Separador de milhares 6 2 2 4 2 6" xfId="10126"/>
    <cellStyle name="Separador de milhares 6 2 2 4 3" xfId="2106"/>
    <cellStyle name="Separador de milhares 6 2 2 4 3 2" xfId="8204"/>
    <cellStyle name="Separador de milhares 6 2 2 4 3 3" xfId="11260"/>
    <cellStyle name="Separador de milhares 6 2 2 4 4" xfId="3581"/>
    <cellStyle name="Separador de milhares 6 2 2 4 4 2" xfId="8205"/>
    <cellStyle name="Separador de milhares 6 2 2 4 4 3" xfId="12735"/>
    <cellStyle name="Separador de milhares 6 2 2 4 5" xfId="1538"/>
    <cellStyle name="Separador de milhares 6 2 2 4 5 2" xfId="8206"/>
    <cellStyle name="Separador de milhares 6 2 2 4 5 3" xfId="10692"/>
    <cellStyle name="Separador de milhares 6 2 2 4 6" xfId="8199"/>
    <cellStyle name="Separador de milhares 6 2 2 4 7" xfId="10125"/>
    <cellStyle name="Separador de milhares 6 2 2 5" xfId="973"/>
    <cellStyle name="Separador de milhares 6 2 2 5 2" xfId="2108"/>
    <cellStyle name="Separador de milhares 6 2 2 5 2 2" xfId="8208"/>
    <cellStyle name="Separador de milhares 6 2 2 5 2 3" xfId="11262"/>
    <cellStyle name="Separador de milhares 6 2 2 5 3" xfId="3583"/>
    <cellStyle name="Separador de milhares 6 2 2 5 3 2" xfId="8209"/>
    <cellStyle name="Separador de milhares 6 2 2 5 3 3" xfId="12737"/>
    <cellStyle name="Separador de milhares 6 2 2 5 4" xfId="1540"/>
    <cellStyle name="Separador de milhares 6 2 2 5 4 2" xfId="8210"/>
    <cellStyle name="Separador de milhares 6 2 2 5 4 3" xfId="10694"/>
    <cellStyle name="Separador de milhares 6 2 2 5 5" xfId="8207"/>
    <cellStyle name="Separador de milhares 6 2 2 5 6" xfId="10127"/>
    <cellStyle name="Separador de milhares 6 2 2 6" xfId="974"/>
    <cellStyle name="Separador de milhares 6 2 2 6 2" xfId="8211"/>
    <cellStyle name="Separador de milhares 6 2 2 7" xfId="1180"/>
    <cellStyle name="Separador de milhares 6 2 2 7 2" xfId="3890"/>
    <cellStyle name="Separador de milhares 6 2 2 7 2 2" xfId="8213"/>
    <cellStyle name="Separador de milhares 6 2 2 7 2 3" xfId="13044"/>
    <cellStyle name="Separador de milhares 6 2 2 7 3" xfId="2196"/>
    <cellStyle name="Separador de milhares 6 2 2 7 3 2" xfId="8214"/>
    <cellStyle name="Separador de milhares 6 2 2 7 3 3" xfId="11350"/>
    <cellStyle name="Separador de milhares 6 2 2 7 4" xfId="8212"/>
    <cellStyle name="Separador de milhares 6 2 2 7 5" xfId="10334"/>
    <cellStyle name="Separador de milhares 6 2 2 8" xfId="1706"/>
    <cellStyle name="Separador de milhares 6 2 2 8 2" xfId="8215"/>
    <cellStyle name="Separador de milhares 6 2 2 8 3" xfId="10860"/>
    <cellStyle name="Separador de milhares 6 2 2 9" xfId="3213"/>
    <cellStyle name="Separador de milhares 6 2 2 9 2" xfId="8216"/>
    <cellStyle name="Separador de milhares 6 2 2 9 3" xfId="12367"/>
    <cellStyle name="Separador de milhares 6 2 3" xfId="975"/>
    <cellStyle name="Separador de milhares 6 2 3 2" xfId="976"/>
    <cellStyle name="Separador de milhares 6 2 3 2 2" xfId="977"/>
    <cellStyle name="Separador de milhares 6 2 3 2 2 2" xfId="2112"/>
    <cellStyle name="Separador de milhares 6 2 3 2 2 2 2" xfId="8220"/>
    <cellStyle name="Separador de milhares 6 2 3 2 2 2 3" xfId="11266"/>
    <cellStyle name="Separador de milhares 6 2 3 2 2 3" xfId="3585"/>
    <cellStyle name="Separador de milhares 6 2 3 2 2 3 2" xfId="8221"/>
    <cellStyle name="Separador de milhares 6 2 3 2 2 3 3" xfId="12739"/>
    <cellStyle name="Separador de milhares 6 2 3 2 2 4" xfId="1543"/>
    <cellStyle name="Separador de milhares 6 2 3 2 2 4 2" xfId="8222"/>
    <cellStyle name="Separador de milhares 6 2 3 2 2 4 3" xfId="10697"/>
    <cellStyle name="Separador de milhares 6 2 3 2 2 5" xfId="8219"/>
    <cellStyle name="Separador de milhares 6 2 3 2 2 6" xfId="10131"/>
    <cellStyle name="Separador de milhares 6 2 3 2 3" xfId="2111"/>
    <cellStyle name="Separador de milhares 6 2 3 2 3 2" xfId="8223"/>
    <cellStyle name="Separador de milhares 6 2 3 2 3 3" xfId="11265"/>
    <cellStyle name="Separador de milhares 6 2 3 2 4" xfId="3584"/>
    <cellStyle name="Separador de milhares 6 2 3 2 4 2" xfId="8224"/>
    <cellStyle name="Separador de milhares 6 2 3 2 4 3" xfId="12738"/>
    <cellStyle name="Separador de milhares 6 2 3 2 5" xfId="1542"/>
    <cellStyle name="Separador de milhares 6 2 3 2 5 2" xfId="8225"/>
    <cellStyle name="Separador de milhares 6 2 3 2 5 3" xfId="10696"/>
    <cellStyle name="Separador de milhares 6 2 3 2 6" xfId="8218"/>
    <cellStyle name="Separador de milhares 6 2 3 2 7" xfId="10130"/>
    <cellStyle name="Separador de milhares 6 2 3 3" xfId="978"/>
    <cellStyle name="Separador de milhares 6 2 3 3 2" xfId="2113"/>
    <cellStyle name="Separador de milhares 6 2 3 3 2 2" xfId="8227"/>
    <cellStyle name="Separador de milhares 6 2 3 3 2 3" xfId="11267"/>
    <cellStyle name="Separador de milhares 6 2 3 3 3" xfId="3586"/>
    <cellStyle name="Separador de milhares 6 2 3 3 3 2" xfId="8228"/>
    <cellStyle name="Separador de milhares 6 2 3 3 3 3" xfId="12740"/>
    <cellStyle name="Separador de milhares 6 2 3 3 4" xfId="1544"/>
    <cellStyle name="Separador de milhares 6 2 3 3 4 2" xfId="8229"/>
    <cellStyle name="Separador de milhares 6 2 3 3 4 3" xfId="10698"/>
    <cellStyle name="Separador de milhares 6 2 3 3 5" xfId="8226"/>
    <cellStyle name="Separador de milhares 6 2 3 3 6" xfId="10132"/>
    <cellStyle name="Separador de milhares 6 2 3 4" xfId="1181"/>
    <cellStyle name="Separador de milhares 6 2 3 4 2" xfId="3896"/>
    <cellStyle name="Separador de milhares 6 2 3 4 2 2" xfId="8231"/>
    <cellStyle name="Separador de milhares 6 2 3 4 2 3" xfId="13050"/>
    <cellStyle name="Separador de milhares 6 2 3 4 3" xfId="2202"/>
    <cellStyle name="Separador de milhares 6 2 3 4 3 2" xfId="8232"/>
    <cellStyle name="Separador de milhares 6 2 3 4 3 3" xfId="11356"/>
    <cellStyle name="Separador de milhares 6 2 3 4 4" xfId="8230"/>
    <cellStyle name="Separador de milhares 6 2 3 4 5" xfId="10335"/>
    <cellStyle name="Separador de milhares 6 2 3 5" xfId="2110"/>
    <cellStyle name="Separador de milhares 6 2 3 5 2" xfId="8233"/>
    <cellStyle name="Separador de milhares 6 2 3 5 3" xfId="11264"/>
    <cellStyle name="Separador de milhares 6 2 3 6" xfId="3218"/>
    <cellStyle name="Separador de milhares 6 2 3 6 2" xfId="8234"/>
    <cellStyle name="Separador de milhares 6 2 3 6 3" xfId="12372"/>
    <cellStyle name="Separador de milhares 6 2 3 7" xfId="1541"/>
    <cellStyle name="Separador de milhares 6 2 3 7 2" xfId="8235"/>
    <cellStyle name="Separador de milhares 6 2 3 7 3" xfId="10695"/>
    <cellStyle name="Separador de milhares 6 2 3 8" xfId="8217"/>
    <cellStyle name="Separador de milhares 6 2 3 9" xfId="10129"/>
    <cellStyle name="Separador de milhares 6 2 4" xfId="979"/>
    <cellStyle name="Separador de milhares 6 2 4 2" xfId="1182"/>
    <cellStyle name="Separador de milhares 6 2 4 2 2" xfId="3911"/>
    <cellStyle name="Separador de milhares 6 2 4 2 2 2" xfId="8238"/>
    <cellStyle name="Separador de milhares 6 2 4 2 2 3" xfId="13065"/>
    <cellStyle name="Separador de milhares 6 2 4 2 3" xfId="2217"/>
    <cellStyle name="Separador de milhares 6 2 4 2 3 2" xfId="8239"/>
    <cellStyle name="Separador de milhares 6 2 4 2 3 3" xfId="11371"/>
    <cellStyle name="Separador de milhares 6 2 4 2 4" xfId="8237"/>
    <cellStyle name="Separador de milhares 6 2 4 2 5" xfId="10336"/>
    <cellStyle name="Separador de milhares 6 2 4 3" xfId="2114"/>
    <cellStyle name="Separador de milhares 6 2 4 3 2" xfId="8240"/>
    <cellStyle name="Separador de milhares 6 2 4 4" xfId="1614"/>
    <cellStyle name="Separador de milhares 6 2 4 4 2" xfId="8241"/>
    <cellStyle name="Separador de milhares 6 2 4 4 3" xfId="10768"/>
    <cellStyle name="Separador de milhares 6 2 4 5" xfId="8236"/>
    <cellStyle name="Separador de milhares 6 2 5" xfId="1132"/>
    <cellStyle name="Separador de milhares 6 2 5 2" xfId="8242"/>
    <cellStyle name="Separador de milhares 6 2 6" xfId="1183"/>
    <cellStyle name="Separador de milhares 6 2 6 2" xfId="3877"/>
    <cellStyle name="Separador de milhares 6 2 6 2 2" xfId="8244"/>
    <cellStyle name="Separador de milhares 6 2 6 2 3" xfId="13031"/>
    <cellStyle name="Separador de milhares 6 2 6 3" xfId="2183"/>
    <cellStyle name="Separador de milhares 6 2 6 3 2" xfId="8245"/>
    <cellStyle name="Separador de milhares 6 2 6 3 3" xfId="11337"/>
    <cellStyle name="Separador de milhares 6 2 6 4" xfId="8243"/>
    <cellStyle name="Separador de milhares 6 2 6 5" xfId="10337"/>
    <cellStyle name="Separador de milhares 6 2 7" xfId="1184"/>
    <cellStyle name="Separador de milhares 6 2 7 2" xfId="3883"/>
    <cellStyle name="Separador de milhares 6 2 7 2 2" xfId="8247"/>
    <cellStyle name="Separador de milhares 6 2 7 2 3" xfId="13037"/>
    <cellStyle name="Separador de milhares 6 2 7 3" xfId="2189"/>
    <cellStyle name="Separador de milhares 6 2 7 3 2" xfId="8248"/>
    <cellStyle name="Separador de milhares 6 2 7 3 3" xfId="11343"/>
    <cellStyle name="Separador de milhares 6 2 7 4" xfId="8246"/>
    <cellStyle name="Separador de milhares 6 2 7 5" xfId="10338"/>
    <cellStyle name="Separador de milhares 6 2 8" xfId="1693"/>
    <cellStyle name="Separador de milhares 6 2 8 2" xfId="3670"/>
    <cellStyle name="Separador de milhares 6 2 8 2 2" xfId="8250"/>
    <cellStyle name="Separador de milhares 6 2 8 2 3" xfId="12824"/>
    <cellStyle name="Separador de milhares 6 2 8 3" xfId="8249"/>
    <cellStyle name="Separador de milhares 6 2 8 4" xfId="10847"/>
    <cellStyle name="Separador de milhares 6 2 9" xfId="3206"/>
    <cellStyle name="Separador de milhares 6 2 9 2" xfId="8251"/>
    <cellStyle name="Separador de milhares 6 2 9 3" xfId="12360"/>
    <cellStyle name="Separador de milhares 6 3" xfId="980"/>
    <cellStyle name="Separador de milhares 6 3 2" xfId="8252"/>
    <cellStyle name="Separador de milhares 6 4" xfId="981"/>
    <cellStyle name="Separador de milhares 6 4 2" xfId="8253"/>
    <cellStyle name="Separador de milhares 6 5" xfId="8158"/>
    <cellStyle name="Separador de milhares 7" xfId="172"/>
    <cellStyle name="Separador de milhares 7 2" xfId="982"/>
    <cellStyle name="Separador de milhares 7 2 2" xfId="8255"/>
    <cellStyle name="Separador de milhares 7 3" xfId="983"/>
    <cellStyle name="Separador de milhares 7 3 2" xfId="8256"/>
    <cellStyle name="Separador de milhares 7 4" xfId="984"/>
    <cellStyle name="Separador de milhares 7 4 2" xfId="8257"/>
    <cellStyle name="Separador de milhares 7 5" xfId="8254"/>
    <cellStyle name="Separador de milhares 8" xfId="173"/>
    <cellStyle name="Separador de milhares 8 10" xfId="174"/>
    <cellStyle name="Separador de milhares 8 10 2" xfId="985"/>
    <cellStyle name="Separador de milhares 8 10 2 2" xfId="8260"/>
    <cellStyle name="Separador de milhares 8 10 3" xfId="8259"/>
    <cellStyle name="Separador de milhares 8 11" xfId="175"/>
    <cellStyle name="Separador de milhares 8 11 2" xfId="986"/>
    <cellStyle name="Separador de milhares 8 11 2 2" xfId="8262"/>
    <cellStyle name="Separador de milhares 8 11 3" xfId="8261"/>
    <cellStyle name="Separador de milhares 8 12" xfId="176"/>
    <cellStyle name="Separador de milhares 8 12 2" xfId="987"/>
    <cellStyle name="Separador de milhares 8 12 2 2" xfId="8264"/>
    <cellStyle name="Separador de milhares 8 12 3" xfId="8263"/>
    <cellStyle name="Separador de milhares 8 13" xfId="177"/>
    <cellStyle name="Separador de milhares 8 13 2" xfId="988"/>
    <cellStyle name="Separador de milhares 8 13 2 2" xfId="8266"/>
    <cellStyle name="Separador de milhares 8 13 3" xfId="8265"/>
    <cellStyle name="Separador de milhares 8 14" xfId="178"/>
    <cellStyle name="Separador de milhares 8 14 2" xfId="989"/>
    <cellStyle name="Separador de milhares 8 14 2 2" xfId="8268"/>
    <cellStyle name="Separador de milhares 8 14 3" xfId="8267"/>
    <cellStyle name="Separador de milhares 8 15" xfId="179"/>
    <cellStyle name="Separador de milhares 8 15 2" xfId="990"/>
    <cellStyle name="Separador de milhares 8 15 2 2" xfId="8270"/>
    <cellStyle name="Separador de milhares 8 15 3" xfId="8269"/>
    <cellStyle name="Separador de milhares 8 16" xfId="180"/>
    <cellStyle name="Separador de milhares 8 16 2" xfId="991"/>
    <cellStyle name="Separador de milhares 8 16 2 2" xfId="8272"/>
    <cellStyle name="Separador de milhares 8 16 3" xfId="8271"/>
    <cellStyle name="Separador de milhares 8 17" xfId="181"/>
    <cellStyle name="Separador de milhares 8 17 2" xfId="992"/>
    <cellStyle name="Separador de milhares 8 17 2 2" xfId="993"/>
    <cellStyle name="Separador de milhares 8 17 2 2 2" xfId="8275"/>
    <cellStyle name="Separador de milhares 8 17 2 3" xfId="8274"/>
    <cellStyle name="Separador de milhares 8 17 3" xfId="994"/>
    <cellStyle name="Separador de milhares 8 17 3 2" xfId="8276"/>
    <cellStyle name="Separador de milhares 8 17 4" xfId="8273"/>
    <cellStyle name="Separador de milhares 8 18" xfId="182"/>
    <cellStyle name="Separador de milhares 8 18 2" xfId="995"/>
    <cellStyle name="Separador de milhares 8 18 2 2" xfId="8278"/>
    <cellStyle name="Separador de milhares 8 18 3" xfId="8277"/>
    <cellStyle name="Separador de milhares 8 19" xfId="183"/>
    <cellStyle name="Separador de milhares 8 19 2" xfId="996"/>
    <cellStyle name="Separador de milhares 8 19 2 2" xfId="8280"/>
    <cellStyle name="Separador de milhares 8 19 3" xfId="8279"/>
    <cellStyle name="Separador de milhares 8 2" xfId="184"/>
    <cellStyle name="Separador de milhares 8 2 2" xfId="997"/>
    <cellStyle name="Separador de milhares 8 2 2 2" xfId="998"/>
    <cellStyle name="Separador de milhares 8 2 2 2 2" xfId="8283"/>
    <cellStyle name="Separador de milhares 8 2 2 3" xfId="999"/>
    <cellStyle name="Separador de milhares 8 2 2 3 2" xfId="8284"/>
    <cellStyle name="Separador de milhares 8 2 2 4" xfId="8282"/>
    <cellStyle name="Separador de milhares 8 2 3" xfId="1000"/>
    <cellStyle name="Separador de milhares 8 2 3 2" xfId="8285"/>
    <cellStyle name="Separador de milhares 8 2 4" xfId="1001"/>
    <cellStyle name="Separador de milhares 8 2 4 2" xfId="8286"/>
    <cellStyle name="Separador de milhares 8 2 5" xfId="8281"/>
    <cellStyle name="Separador de milhares 8 20" xfId="185"/>
    <cellStyle name="Separador de milhares 8 20 2" xfId="1002"/>
    <cellStyle name="Separador de milhares 8 20 2 2" xfId="8288"/>
    <cellStyle name="Separador de milhares 8 20 3" xfId="8287"/>
    <cellStyle name="Separador de milhares 8 21" xfId="186"/>
    <cellStyle name="Separador de milhares 8 21 2" xfId="1003"/>
    <cellStyle name="Separador de milhares 8 21 2 2" xfId="8290"/>
    <cellStyle name="Separador de milhares 8 21 3" xfId="8289"/>
    <cellStyle name="Separador de milhares 8 22" xfId="187"/>
    <cellStyle name="Separador de milhares 8 22 2" xfId="1004"/>
    <cellStyle name="Separador de milhares 8 22 2 2" xfId="8292"/>
    <cellStyle name="Separador de milhares 8 22 3" xfId="8291"/>
    <cellStyle name="Separador de milhares 8 23" xfId="188"/>
    <cellStyle name="Separador de milhares 8 23 2" xfId="1005"/>
    <cellStyle name="Separador de milhares 8 23 2 2" xfId="8294"/>
    <cellStyle name="Separador de milhares 8 23 3" xfId="8293"/>
    <cellStyle name="Separador de milhares 8 24" xfId="1006"/>
    <cellStyle name="Separador de milhares 8 24 2" xfId="1007"/>
    <cellStyle name="Separador de milhares 8 24 2 2" xfId="8296"/>
    <cellStyle name="Separador de milhares 8 24 3" xfId="8295"/>
    <cellStyle name="Separador de milhares 8 25" xfId="1008"/>
    <cellStyle name="Separador de milhares 8 25 2" xfId="8297"/>
    <cellStyle name="Separador de milhares 8 26" xfId="8258"/>
    <cellStyle name="Separador de milhares 8 3" xfId="189"/>
    <cellStyle name="Separador de milhares 8 3 2" xfId="1009"/>
    <cellStyle name="Separador de milhares 8 3 2 2" xfId="1010"/>
    <cellStyle name="Separador de milhares 8 3 2 2 2" xfId="8300"/>
    <cellStyle name="Separador de milhares 8 3 2 3" xfId="1011"/>
    <cellStyle name="Separador de milhares 8 3 2 3 2" xfId="8301"/>
    <cellStyle name="Separador de milhares 8 3 2 4" xfId="8299"/>
    <cellStyle name="Separador de milhares 8 3 3" xfId="1012"/>
    <cellStyle name="Separador de milhares 8 3 3 2" xfId="8302"/>
    <cellStyle name="Separador de milhares 8 3 4" xfId="1013"/>
    <cellStyle name="Separador de milhares 8 3 4 2" xfId="8303"/>
    <cellStyle name="Separador de milhares 8 3 5" xfId="8298"/>
    <cellStyle name="Separador de milhares 8 4" xfId="190"/>
    <cellStyle name="Separador de milhares 8 4 2" xfId="1014"/>
    <cellStyle name="Separador de milhares 8 4 2 2" xfId="8305"/>
    <cellStyle name="Separador de milhares 8 4 3" xfId="8304"/>
    <cellStyle name="Separador de milhares 8 5" xfId="191"/>
    <cellStyle name="Separador de milhares 8 5 2" xfId="1015"/>
    <cellStyle name="Separador de milhares 8 5 2 2" xfId="8307"/>
    <cellStyle name="Separador de milhares 8 5 3" xfId="8306"/>
    <cellStyle name="Separador de milhares 8 6" xfId="192"/>
    <cellStyle name="Separador de milhares 8 6 2" xfId="1016"/>
    <cellStyle name="Separador de milhares 8 6 2 2" xfId="8309"/>
    <cellStyle name="Separador de milhares 8 6 3" xfId="8308"/>
    <cellStyle name="Separador de milhares 8 7" xfId="193"/>
    <cellStyle name="Separador de milhares 8 7 2" xfId="1017"/>
    <cellStyle name="Separador de milhares 8 7 2 2" xfId="8311"/>
    <cellStyle name="Separador de milhares 8 7 3" xfId="8310"/>
    <cellStyle name="Separador de milhares 8 8" xfId="194"/>
    <cellStyle name="Separador de milhares 8 8 2" xfId="1018"/>
    <cellStyle name="Separador de milhares 8 8 2 2" xfId="8313"/>
    <cellStyle name="Separador de milhares 8 8 3" xfId="8312"/>
    <cellStyle name="Separador de milhares 8 9" xfId="195"/>
    <cellStyle name="Separador de milhares 8 9 2" xfId="1019"/>
    <cellStyle name="Separador de milhares 8 9 2 2" xfId="8315"/>
    <cellStyle name="Separador de milhares 8 9 3" xfId="8314"/>
    <cellStyle name="Separador de milhares 9" xfId="1020"/>
    <cellStyle name="Separador de milhares 9 2" xfId="1021"/>
    <cellStyle name="Separador de milhares 9 2 2" xfId="8317"/>
    <cellStyle name="Separador de milhares 9 3" xfId="1022"/>
    <cellStyle name="Separador de milhares 9 3 2" xfId="8318"/>
    <cellStyle name="Separador de milhares 9 4" xfId="1023"/>
    <cellStyle name="Separador de milhares 9 4 2" xfId="8319"/>
    <cellStyle name="Separador de milhares 9 5" xfId="8316"/>
    <cellStyle name="TableStyleLight1" xfId="9151"/>
    <cellStyle name="Texto de Aviso 2" xfId="196"/>
    <cellStyle name="Texto de Aviso 2 2" xfId="8320"/>
    <cellStyle name="Texto Explicativo 2" xfId="197"/>
    <cellStyle name="Texto Explicativo 2 2" xfId="8321"/>
    <cellStyle name="Texto Explicativo 3" xfId="198"/>
    <cellStyle name="Texto Explicativo 3 2" xfId="1545"/>
    <cellStyle name="Texto Explicativo 3 2 2" xfId="8323"/>
    <cellStyle name="Texto Explicativo 3 3" xfId="8322"/>
    <cellStyle name="Título 1 1" xfId="199"/>
    <cellStyle name="Título 1 1 1" xfId="200"/>
    <cellStyle name="Título 1 1 1 1" xfId="201"/>
    <cellStyle name="Título 1 1 1 1 1" xfId="202"/>
    <cellStyle name="Título 1 1 1 1 1 2" xfId="8327"/>
    <cellStyle name="Título 1 1 1 1 2" xfId="8326"/>
    <cellStyle name="Título 1 1 1 2" xfId="8325"/>
    <cellStyle name="Título 1 1 2" xfId="8324"/>
    <cellStyle name="Título 1 2" xfId="203"/>
    <cellStyle name="Título 1 2 2" xfId="1546"/>
    <cellStyle name="Título 1 2 2 2" xfId="8329"/>
    <cellStyle name="Título 1 2 3" xfId="8328"/>
    <cellStyle name="Título 2 2" xfId="204"/>
    <cellStyle name="Título 2 2 2" xfId="8330"/>
    <cellStyle name="Título 2 3" xfId="1024"/>
    <cellStyle name="Título 2 3 2" xfId="8331"/>
    <cellStyle name="Título 3 2" xfId="205"/>
    <cellStyle name="Título 3 2 2" xfId="8332"/>
    <cellStyle name="Título 3 3" xfId="1025"/>
    <cellStyle name="Título 3 3 2" xfId="8333"/>
    <cellStyle name="Título 4 2" xfId="206"/>
    <cellStyle name="Título 4 2 2" xfId="8334"/>
    <cellStyle name="Título 4 3" xfId="1026"/>
    <cellStyle name="Título 4 3 2" xfId="8335"/>
    <cellStyle name="Título 5" xfId="207"/>
    <cellStyle name="Título 5 2" xfId="8336"/>
    <cellStyle name="Título 6" xfId="1027"/>
    <cellStyle name="Título 6 2" xfId="8337"/>
    <cellStyle name="Total 10" xfId="9152"/>
    <cellStyle name="Total 10 2" xfId="18283"/>
    <cellStyle name="Total 10 3" xfId="25269"/>
    <cellStyle name="Total 10 4" xfId="20030"/>
    <cellStyle name="Total 10 5" xfId="35573"/>
    <cellStyle name="Total 10 6" xfId="38486"/>
    <cellStyle name="Total 11" xfId="9153"/>
    <cellStyle name="Total 11 2" xfId="18284"/>
    <cellStyle name="Total 11 3" xfId="25270"/>
    <cellStyle name="Total 11 4" xfId="25488"/>
    <cellStyle name="Total 11 5" xfId="35574"/>
    <cellStyle name="Total 11 6" xfId="38487"/>
    <cellStyle name="Total 2" xfId="208"/>
    <cellStyle name="Total 2 10" xfId="29379"/>
    <cellStyle name="Total 2 11" xfId="24126"/>
    <cellStyle name="Total 2 12" xfId="31799"/>
    <cellStyle name="Total 2 13" xfId="35478"/>
    <cellStyle name="Total 2 14" xfId="38456"/>
    <cellStyle name="Total 2 2" xfId="1028"/>
    <cellStyle name="Total 2 2 10" xfId="2439"/>
    <cellStyle name="Total 2 2 10 2" xfId="8340"/>
    <cellStyle name="Total 2 2 10 3" xfId="11593"/>
    <cellStyle name="Total 2 2 10 4" xfId="18596"/>
    <cellStyle name="Total 2 2 10 5" xfId="17804"/>
    <cellStyle name="Total 2 2 10 6" xfId="26190"/>
    <cellStyle name="Total 2 2 10 7" xfId="17959"/>
    <cellStyle name="Total 2 2 10 8" xfId="29631"/>
    <cellStyle name="Total 2 2 10 9" xfId="33617"/>
    <cellStyle name="Total 2 2 11" xfId="3149"/>
    <cellStyle name="Total 2 2 11 2" xfId="8341"/>
    <cellStyle name="Total 2 2 11 3" xfId="12303"/>
    <cellStyle name="Total 2 2 11 4" xfId="19306"/>
    <cellStyle name="Total 2 2 11 5" xfId="24716"/>
    <cellStyle name="Total 2 2 11 6" xfId="26434"/>
    <cellStyle name="Total 2 2 11 7" xfId="25906"/>
    <cellStyle name="Total 2 2 11 8" xfId="25790"/>
    <cellStyle name="Total 2 2 11 9" xfId="17179"/>
    <cellStyle name="Total 2 2 12" xfId="2987"/>
    <cellStyle name="Total 2 2 12 2" xfId="8342"/>
    <cellStyle name="Total 2 2 12 3" xfId="12141"/>
    <cellStyle name="Total 2 2 12 4" xfId="19144"/>
    <cellStyle name="Total 2 2 12 5" xfId="24679"/>
    <cellStyle name="Total 2 2 12 6" xfId="26396"/>
    <cellStyle name="Total 2 2 12 7" xfId="28749"/>
    <cellStyle name="Total 2 2 12 8" xfId="28131"/>
    <cellStyle name="Total 2 2 12 9" xfId="31607"/>
    <cellStyle name="Total 2 2 13" xfId="2834"/>
    <cellStyle name="Total 2 2 13 2" xfId="8343"/>
    <cellStyle name="Total 2 2 13 3" xfId="11988"/>
    <cellStyle name="Total 2 2 13 4" xfId="18991"/>
    <cellStyle name="Total 2 2 13 5" xfId="24650"/>
    <cellStyle name="Total 2 2 13 6" xfId="9619"/>
    <cellStyle name="Total 2 2 13 7" xfId="29916"/>
    <cellStyle name="Total 2 2 13 8" xfId="33893"/>
    <cellStyle name="Total 2 2 13 9" xfId="37455"/>
    <cellStyle name="Total 2 2 14" xfId="3064"/>
    <cellStyle name="Total 2 2 14 2" xfId="8344"/>
    <cellStyle name="Total 2 2 14 3" xfId="12218"/>
    <cellStyle name="Total 2 2 14 4" xfId="19221"/>
    <cellStyle name="Total 2 2 14 5" xfId="19684"/>
    <cellStyle name="Total 2 2 14 6" xfId="19646"/>
    <cellStyle name="Total 2 2 14 7" xfId="29803"/>
    <cellStyle name="Total 2 2 14 8" xfId="31566"/>
    <cellStyle name="Total 2 2 14 9" xfId="35282"/>
    <cellStyle name="Total 2 2 15" xfId="8339"/>
    <cellStyle name="Total 2 2 16" xfId="10182"/>
    <cellStyle name="Total 2 2 17" xfId="17360"/>
    <cellStyle name="Total 2 2 18" xfId="28980"/>
    <cellStyle name="Total 2 2 19" xfId="25816"/>
    <cellStyle name="Total 2 2 2" xfId="1029"/>
    <cellStyle name="Total 2 2 2 10" xfId="4269"/>
    <cellStyle name="Total 2 2 2 10 2" xfId="8346"/>
    <cellStyle name="Total 2 2 2 10 3" xfId="13423"/>
    <cellStyle name="Total 2 2 2 10 4" xfId="20421"/>
    <cellStyle name="Total 2 2 2 10 5" xfId="22633"/>
    <cellStyle name="Total 2 2 2 10 6" xfId="26675"/>
    <cellStyle name="Total 2 2 2 10 7" xfId="24538"/>
    <cellStyle name="Total 2 2 2 10 8" xfId="19647"/>
    <cellStyle name="Total 2 2 2 10 9" xfId="25937"/>
    <cellStyle name="Total 2 2 2 11" xfId="3136"/>
    <cellStyle name="Total 2 2 2 11 2" xfId="8347"/>
    <cellStyle name="Total 2 2 2 11 3" xfId="12290"/>
    <cellStyle name="Total 2 2 2 11 4" xfId="19293"/>
    <cellStyle name="Total 2 2 2 11 5" xfId="28256"/>
    <cellStyle name="Total 2 2 2 11 6" xfId="18057"/>
    <cellStyle name="Total 2 2 2 11 7" xfId="29772"/>
    <cellStyle name="Total 2 2 2 11 8" xfId="25112"/>
    <cellStyle name="Total 2 2 2 11 9" xfId="23342"/>
    <cellStyle name="Total 2 2 2 12" xfId="8345"/>
    <cellStyle name="Total 2 2 2 13" xfId="10183"/>
    <cellStyle name="Total 2 2 2 14" xfId="17359"/>
    <cellStyle name="Total 2 2 2 15" xfId="9318"/>
    <cellStyle name="Total 2 2 2 16" xfId="25812"/>
    <cellStyle name="Total 2 2 2 17" xfId="31266"/>
    <cellStyle name="Total 2 2 2 18" xfId="31802"/>
    <cellStyle name="Total 2 2 2 19" xfId="35479"/>
    <cellStyle name="Total 2 2 2 2" xfId="2306"/>
    <cellStyle name="Total 2 2 2 2 10" xfId="19553"/>
    <cellStyle name="Total 2 2 2 2 11" xfId="26127"/>
    <cellStyle name="Total 2 2 2 2 12" xfId="30161"/>
    <cellStyle name="Total 2 2 2 2 13" xfId="31471"/>
    <cellStyle name="Total 2 2 2 2 14" xfId="35181"/>
    <cellStyle name="Total 2 2 2 2 2" xfId="2706"/>
    <cellStyle name="Total 2 2 2 2 2 2" xfId="8349"/>
    <cellStyle name="Total 2 2 2 2 2 3" xfId="11860"/>
    <cellStyle name="Total 2 2 2 2 2 4" xfId="18863"/>
    <cellStyle name="Total 2 2 2 2 2 5" xfId="28423"/>
    <cellStyle name="Total 2 2 2 2 2 6" xfId="26312"/>
    <cellStyle name="Total 2 2 2 2 2 7" xfId="29980"/>
    <cellStyle name="Total 2 2 2 2 2 8" xfId="33957"/>
    <cellStyle name="Total 2 2 2 2 2 9" xfId="37519"/>
    <cellStyle name="Total 2 2 2 2 3" xfId="3988"/>
    <cellStyle name="Total 2 2 2 2 3 2" xfId="8350"/>
    <cellStyle name="Total 2 2 2 2 3 3" xfId="13142"/>
    <cellStyle name="Total 2 2 2 2 3 4" xfId="20140"/>
    <cellStyle name="Total 2 2 2 2 3 5" xfId="18050"/>
    <cellStyle name="Total 2 2 2 2 3 6" xfId="26630"/>
    <cellStyle name="Total 2 2 2 2 3 7" xfId="25614"/>
    <cellStyle name="Total 2 2 2 2 3 8" xfId="10259"/>
    <cellStyle name="Total 2 2 2 2 3 9" xfId="29585"/>
    <cellStyle name="Total 2 2 2 2 4" xfId="4426"/>
    <cellStyle name="Total 2 2 2 2 4 2" xfId="8351"/>
    <cellStyle name="Total 2 2 2 2 4 3" xfId="13580"/>
    <cellStyle name="Total 2 2 2 2 4 4" xfId="20578"/>
    <cellStyle name="Total 2 2 2 2 4 5" xfId="27620"/>
    <cellStyle name="Total 2 2 2 2 4 6" xfId="9374"/>
    <cellStyle name="Total 2 2 2 2 4 7" xfId="18244"/>
    <cellStyle name="Total 2 2 2 2 4 8" xfId="17566"/>
    <cellStyle name="Total 2 2 2 2 4 9" xfId="31248"/>
    <cellStyle name="Total 2 2 2 2 5" xfId="4680"/>
    <cellStyle name="Total 2 2 2 2 5 2" xfId="8352"/>
    <cellStyle name="Total 2 2 2 2 5 3" xfId="13834"/>
    <cellStyle name="Total 2 2 2 2 5 4" xfId="20832"/>
    <cellStyle name="Total 2 2 2 2 5 5" xfId="27497"/>
    <cellStyle name="Total 2 2 2 2 5 6" xfId="17717"/>
    <cellStyle name="Total 2 2 2 2 5 7" xfId="25563"/>
    <cellStyle name="Total 2 2 2 2 5 8" xfId="32183"/>
    <cellStyle name="Total 2 2 2 2 5 9" xfId="35858"/>
    <cellStyle name="Total 2 2 2 2 6" xfId="4926"/>
    <cellStyle name="Total 2 2 2 2 6 2" xfId="8353"/>
    <cellStyle name="Total 2 2 2 2 6 3" xfId="14080"/>
    <cellStyle name="Total 2 2 2 2 6 4" xfId="21078"/>
    <cellStyle name="Total 2 2 2 2 6 5" xfId="22791"/>
    <cellStyle name="Total 2 2 2 2 6 6" xfId="24397"/>
    <cellStyle name="Total 2 2 2 2 6 7" xfId="31972"/>
    <cellStyle name="Total 2 2 2 2 6 8" xfId="35650"/>
    <cellStyle name="Total 2 2 2 2 6 9" xfId="38561"/>
    <cellStyle name="Total 2 2 2 2 7" xfId="8348"/>
    <cellStyle name="Total 2 2 2 2 8" xfId="11460"/>
    <cellStyle name="Total 2 2 2 2 9" xfId="18463"/>
    <cellStyle name="Total 2 2 2 3" xfId="2037"/>
    <cellStyle name="Total 2 2 2 3 10" xfId="17009"/>
    <cellStyle name="Total 2 2 2 3 11" xfId="19821"/>
    <cellStyle name="Total 2 2 2 3 12" xfId="23256"/>
    <cellStyle name="Total 2 2 2 3 13" xfId="34797"/>
    <cellStyle name="Total 2 2 2 3 14" xfId="38343"/>
    <cellStyle name="Total 2 2 2 3 2" xfId="2578"/>
    <cellStyle name="Total 2 2 2 3 2 2" xfId="8355"/>
    <cellStyle name="Total 2 2 2 3 2 3" xfId="11732"/>
    <cellStyle name="Total 2 2 2 3 2 4" xfId="18735"/>
    <cellStyle name="Total 2 2 2 3 2 5" xfId="21250"/>
    <cellStyle name="Total 2 2 2 3 2 6" xfId="23265"/>
    <cellStyle name="Total 2 2 2 3 2 7" xfId="18120"/>
    <cellStyle name="Total 2 2 2 3 2 8" xfId="23069"/>
    <cellStyle name="Total 2 2 2 3 2 9" xfId="23213"/>
    <cellStyle name="Total 2 2 2 3 3" xfId="3811"/>
    <cellStyle name="Total 2 2 2 3 3 2" xfId="8356"/>
    <cellStyle name="Total 2 2 2 3 3 3" xfId="12965"/>
    <cellStyle name="Total 2 2 2 3 3 4" xfId="19964"/>
    <cellStyle name="Total 2 2 2 3 3 5" xfId="27924"/>
    <cellStyle name="Total 2 2 2 3 3 6" xfId="22991"/>
    <cellStyle name="Total 2 2 2 3 3 7" xfId="21277"/>
    <cellStyle name="Total 2 2 2 3 3 8" xfId="33503"/>
    <cellStyle name="Total 2 2 2 3 3 9" xfId="37171"/>
    <cellStyle name="Total 2 2 2 3 4" xfId="4287"/>
    <cellStyle name="Total 2 2 2 3 4 2" xfId="8357"/>
    <cellStyle name="Total 2 2 2 3 4 3" xfId="13441"/>
    <cellStyle name="Total 2 2 2 3 4 4" xfId="20439"/>
    <cellStyle name="Total 2 2 2 3 4 5" xfId="19626"/>
    <cellStyle name="Total 2 2 2 3 4 6" xfId="25026"/>
    <cellStyle name="Total 2 2 2 3 4 7" xfId="25593"/>
    <cellStyle name="Total 2 2 2 3 4 8" xfId="31712"/>
    <cellStyle name="Total 2 2 2 3 4 9" xfId="35392"/>
    <cellStyle name="Total 2 2 2 3 5" xfId="4560"/>
    <cellStyle name="Total 2 2 2 3 5 2" xfId="8358"/>
    <cellStyle name="Total 2 2 2 3 5 3" xfId="13714"/>
    <cellStyle name="Total 2 2 2 3 5 4" xfId="20712"/>
    <cellStyle name="Total 2 2 2 3 5 5" xfId="27557"/>
    <cellStyle name="Total 2 2 2 3 5 6" xfId="28165"/>
    <cellStyle name="Total 2 2 2 3 5 7" xfId="25509"/>
    <cellStyle name="Total 2 2 2 3 5 8" xfId="32234"/>
    <cellStyle name="Total 2 2 2 3 5 9" xfId="35909"/>
    <cellStyle name="Total 2 2 2 3 6" xfId="4810"/>
    <cellStyle name="Total 2 2 2 3 6 2" xfId="8359"/>
    <cellStyle name="Total 2 2 2 3 6 3" xfId="13964"/>
    <cellStyle name="Total 2 2 2 3 6 4" xfId="20962"/>
    <cellStyle name="Total 2 2 2 3 6 5" xfId="15489"/>
    <cellStyle name="Total 2 2 2 3 6 6" xfId="25228"/>
    <cellStyle name="Total 2 2 2 3 6 7" xfId="25979"/>
    <cellStyle name="Total 2 2 2 3 6 8" xfId="30976"/>
    <cellStyle name="Total 2 2 2 3 6 9" xfId="17143"/>
    <cellStyle name="Total 2 2 2 3 7" xfId="8354"/>
    <cellStyle name="Total 2 2 2 3 8" xfId="11191"/>
    <cellStyle name="Total 2 2 2 3 9" xfId="9493"/>
    <cellStyle name="Total 2 2 2 4" xfId="2094"/>
    <cellStyle name="Total 2 2 2 4 10" xfId="24582"/>
    <cellStyle name="Total 2 2 2 4 11" xfId="26058"/>
    <cellStyle name="Total 2 2 2 4 12" xfId="30836"/>
    <cellStyle name="Total 2 2 2 4 13" xfId="31444"/>
    <cellStyle name="Total 2 2 2 4 14" xfId="35154"/>
    <cellStyle name="Total 2 2 2 4 2" xfId="2594"/>
    <cellStyle name="Total 2 2 2 4 2 2" xfId="8361"/>
    <cellStyle name="Total 2 2 2 4 2 3" xfId="11748"/>
    <cellStyle name="Total 2 2 2 4 2 4" xfId="18751"/>
    <cellStyle name="Total 2 2 2 4 2 5" xfId="17237"/>
    <cellStyle name="Total 2 2 2 4 2 6" xfId="17861"/>
    <cellStyle name="Total 2 2 2 4 2 7" xfId="17287"/>
    <cellStyle name="Total 2 2 2 4 2 8" xfId="30879"/>
    <cellStyle name="Total 2 2 2 4 2 9" xfId="31059"/>
    <cellStyle name="Total 2 2 2 4 3" xfId="3841"/>
    <cellStyle name="Total 2 2 2 4 3 2" xfId="8362"/>
    <cellStyle name="Total 2 2 2 4 3 3" xfId="12995"/>
    <cellStyle name="Total 2 2 2 4 3 4" xfId="19994"/>
    <cellStyle name="Total 2 2 2 4 3 5" xfId="21315"/>
    <cellStyle name="Total 2 2 2 4 3 6" xfId="29194"/>
    <cellStyle name="Total 2 2 2 4 3 7" xfId="22861"/>
    <cellStyle name="Total 2 2 2 4 3 8" xfId="33497"/>
    <cellStyle name="Total 2 2 2 4 3 9" xfId="37165"/>
    <cellStyle name="Total 2 2 2 4 4" xfId="4305"/>
    <cellStyle name="Total 2 2 2 4 4 2" xfId="8363"/>
    <cellStyle name="Total 2 2 2 4 4 3" xfId="13459"/>
    <cellStyle name="Total 2 2 2 4 4 4" xfId="20457"/>
    <cellStyle name="Total 2 2 2 4 4 5" xfId="15459"/>
    <cellStyle name="Total 2 2 2 4 4 6" xfId="25141"/>
    <cellStyle name="Total 2 2 2 4 4 7" xfId="28719"/>
    <cellStyle name="Total 2 2 2 4 4 8" xfId="30951"/>
    <cellStyle name="Total 2 2 2 4 4 9" xfId="34875"/>
    <cellStyle name="Total 2 2 2 4 5" xfId="4576"/>
    <cellStyle name="Total 2 2 2 4 5 2" xfId="8364"/>
    <cellStyle name="Total 2 2 2 4 5 3" xfId="13730"/>
    <cellStyle name="Total 2 2 2 4 5 4" xfId="20728"/>
    <cellStyle name="Total 2 2 2 4 5 5" xfId="27549"/>
    <cellStyle name="Total 2 2 2 4 5 6" xfId="15481"/>
    <cellStyle name="Total 2 2 2 4 5 7" xfId="28714"/>
    <cellStyle name="Total 2 2 2 4 5 8" xfId="31777"/>
    <cellStyle name="Total 2 2 2 4 5 9" xfId="35457"/>
    <cellStyle name="Total 2 2 2 4 6" xfId="4826"/>
    <cellStyle name="Total 2 2 2 4 6 2" xfId="8365"/>
    <cellStyle name="Total 2 2 2 4 6 3" xfId="13980"/>
    <cellStyle name="Total 2 2 2 4 6 4" xfId="20978"/>
    <cellStyle name="Total 2 2 2 4 6 5" xfId="27424"/>
    <cellStyle name="Total 2 2 2 4 6 6" xfId="26770"/>
    <cellStyle name="Total 2 2 2 4 6 7" xfId="25984"/>
    <cellStyle name="Total 2 2 2 4 6 8" xfId="32115"/>
    <cellStyle name="Total 2 2 2 4 6 9" xfId="35790"/>
    <cellStyle name="Total 2 2 2 4 7" xfId="8360"/>
    <cellStyle name="Total 2 2 2 4 8" xfId="11248"/>
    <cellStyle name="Total 2 2 2 4 9" xfId="9444"/>
    <cellStyle name="Total 2 2 2 5" xfId="1810"/>
    <cellStyle name="Total 2 2 2 5 10" xfId="28597"/>
    <cellStyle name="Total 2 2 2 5 11" xfId="18176"/>
    <cellStyle name="Total 2 2 2 5 12" xfId="30929"/>
    <cellStyle name="Total 2 2 2 5 13" xfId="31395"/>
    <cellStyle name="Total 2 2 2 5 14" xfId="35143"/>
    <cellStyle name="Total 2 2 2 5 2" xfId="2554"/>
    <cellStyle name="Total 2 2 2 5 2 2" xfId="8367"/>
    <cellStyle name="Total 2 2 2 5 2 3" xfId="11708"/>
    <cellStyle name="Total 2 2 2 5 2 4" xfId="18711"/>
    <cellStyle name="Total 2 2 2 5 2 5" xfId="9940"/>
    <cellStyle name="Total 2 2 2 5 2 6" xfId="23092"/>
    <cellStyle name="Total 2 2 2 5 2 7" xfId="30052"/>
    <cellStyle name="Total 2 2 2 5 2 8" xfId="34031"/>
    <cellStyle name="Total 2 2 2 5 2 9" xfId="37593"/>
    <cellStyle name="Total 2 2 2 5 3" xfId="3728"/>
    <cellStyle name="Total 2 2 2 5 3 2" xfId="8368"/>
    <cellStyle name="Total 2 2 2 5 3 3" xfId="12882"/>
    <cellStyle name="Total 2 2 2 5 3 4" xfId="19881"/>
    <cellStyle name="Total 2 2 2 5 3 5" xfId="27960"/>
    <cellStyle name="Total 2 2 2 5 3 6" xfId="9352"/>
    <cellStyle name="Total 2 2 2 5 3 7" xfId="24491"/>
    <cellStyle name="Total 2 2 2 5 3 8" xfId="33550"/>
    <cellStyle name="Total 2 2 2 5 3 9" xfId="37218"/>
    <cellStyle name="Total 2 2 2 5 4" xfId="4232"/>
    <cellStyle name="Total 2 2 2 5 4 2" xfId="8369"/>
    <cellStyle name="Total 2 2 2 5 4 3" xfId="13386"/>
    <cellStyle name="Total 2 2 2 5 4 4" xfId="20384"/>
    <cellStyle name="Total 2 2 2 5 4 5" xfId="27716"/>
    <cellStyle name="Total 2 2 2 5 4 6" xfId="28145"/>
    <cellStyle name="Total 2 2 2 5 4 7" xfId="9460"/>
    <cellStyle name="Total 2 2 2 5 4 8" xfId="26063"/>
    <cellStyle name="Total 2 2 2 5 4 9" xfId="19429"/>
    <cellStyle name="Total 2 2 2 5 5" xfId="3129"/>
    <cellStyle name="Total 2 2 2 5 5 2" xfId="8370"/>
    <cellStyle name="Total 2 2 2 5 5 3" xfId="12283"/>
    <cellStyle name="Total 2 2 2 5 5 4" xfId="19286"/>
    <cellStyle name="Total 2 2 2 5 5 5" xfId="24229"/>
    <cellStyle name="Total 2 2 2 5 5 6" xfId="28093"/>
    <cellStyle name="Total 2 2 2 5 5 7" xfId="26607"/>
    <cellStyle name="Total 2 2 2 5 5 8" xfId="28013"/>
    <cellStyle name="Total 2 2 2 5 5 9" xfId="17164"/>
    <cellStyle name="Total 2 2 2 5 6" xfId="4187"/>
    <cellStyle name="Total 2 2 2 5 6 2" xfId="8371"/>
    <cellStyle name="Total 2 2 2 5 6 3" xfId="13341"/>
    <cellStyle name="Total 2 2 2 5 6 4" xfId="20339"/>
    <cellStyle name="Total 2 2 2 5 6 5" xfId="17734"/>
    <cellStyle name="Total 2 2 2 5 6 6" xfId="29215"/>
    <cellStyle name="Total 2 2 2 5 6 7" xfId="18026"/>
    <cellStyle name="Total 2 2 2 5 6 8" xfId="26054"/>
    <cellStyle name="Total 2 2 2 5 6 9" xfId="29590"/>
    <cellStyle name="Total 2 2 2 5 7" xfId="8366"/>
    <cellStyle name="Total 2 2 2 5 8" xfId="10964"/>
    <cellStyle name="Total 2 2 2 5 9" xfId="15546"/>
    <cellStyle name="Total 2 2 2 6" xfId="1659"/>
    <cellStyle name="Total 2 2 2 6 10" xfId="25975"/>
    <cellStyle name="Total 2 2 2 6 11" xfId="25731"/>
    <cellStyle name="Total 2 2 2 6 12" xfId="34918"/>
    <cellStyle name="Total 2 2 2 6 13" xfId="38381"/>
    <cellStyle name="Total 2 2 2 6 2" xfId="3587"/>
    <cellStyle name="Total 2 2 2 6 2 2" xfId="8373"/>
    <cellStyle name="Total 2 2 2 6 2 3" xfId="12741"/>
    <cellStyle name="Total 2 2 2 6 2 4" xfId="19742"/>
    <cellStyle name="Total 2 2 2 6 2 5" xfId="21336"/>
    <cellStyle name="Total 2 2 2 6 2 6" xfId="19408"/>
    <cellStyle name="Total 2 2 2 6 2 7" xfId="25633"/>
    <cellStyle name="Total 2 2 2 6 2 8" xfId="29029"/>
    <cellStyle name="Total 2 2 2 6 2 9" xfId="34837"/>
    <cellStyle name="Total 2 2 2 6 3" xfId="4136"/>
    <cellStyle name="Total 2 2 2 6 3 2" xfId="8374"/>
    <cellStyle name="Total 2 2 2 6 3 3" xfId="13290"/>
    <cellStyle name="Total 2 2 2 6 3 4" xfId="20288"/>
    <cellStyle name="Total 2 2 2 6 3 5" xfId="27764"/>
    <cellStyle name="Total 2 2 2 6 3 6" xfId="28833"/>
    <cellStyle name="Total 2 2 2 6 3 7" xfId="25398"/>
    <cellStyle name="Total 2 2 2 6 3 8" xfId="24653"/>
    <cellStyle name="Total 2 2 2 6 3 9" xfId="25841"/>
    <cellStyle name="Total 2 2 2 6 4" xfId="3864"/>
    <cellStyle name="Total 2 2 2 6 4 2" xfId="8375"/>
    <cellStyle name="Total 2 2 2 6 4 3" xfId="13018"/>
    <cellStyle name="Total 2 2 2 6 4 4" xfId="20017"/>
    <cellStyle name="Total 2 2 2 6 4 5" xfId="27898"/>
    <cellStyle name="Total 2 2 2 6 4 6" xfId="28126"/>
    <cellStyle name="Total 2 2 2 6 4 7" xfId="15478"/>
    <cellStyle name="Total 2 2 2 6 4 8" xfId="26022"/>
    <cellStyle name="Total 2 2 2 6 4 9" xfId="35533"/>
    <cellStyle name="Total 2 2 2 6 5" xfId="4329"/>
    <cellStyle name="Total 2 2 2 6 5 2" xfId="8376"/>
    <cellStyle name="Total 2 2 2 6 5 3" xfId="13483"/>
    <cellStyle name="Total 2 2 2 6 5 4" xfId="20481"/>
    <cellStyle name="Total 2 2 2 6 5 5" xfId="22895"/>
    <cellStyle name="Total 2 2 2 6 5 6" xfId="10164"/>
    <cellStyle name="Total 2 2 2 6 5 7" xfId="24458"/>
    <cellStyle name="Total 2 2 2 6 5 8" xfId="33331"/>
    <cellStyle name="Total 2 2 2 6 5 9" xfId="37006"/>
    <cellStyle name="Total 2 2 2 6 6" xfId="8372"/>
    <cellStyle name="Total 2 2 2 6 7" xfId="10813"/>
    <cellStyle name="Total 2 2 2 6 8" xfId="9270"/>
    <cellStyle name="Total 2 2 2 6 9" xfId="24476"/>
    <cellStyle name="Total 2 2 2 7" xfId="2487"/>
    <cellStyle name="Total 2 2 2 7 2" xfId="8377"/>
    <cellStyle name="Total 2 2 2 7 3" xfId="11641"/>
    <cellStyle name="Total 2 2 2 7 4" xfId="18644"/>
    <cellStyle name="Total 2 2 2 7 5" xfId="21363"/>
    <cellStyle name="Total 2 2 2 7 6" xfId="26213"/>
    <cellStyle name="Total 2 2 2 7 7" xfId="30088"/>
    <cellStyle name="Total 2 2 2 7 8" xfId="25782"/>
    <cellStyle name="Total 2 2 2 7 9" xfId="34976"/>
    <cellStyle name="Total 2 2 2 8" xfId="3150"/>
    <cellStyle name="Total 2 2 2 8 2" xfId="8378"/>
    <cellStyle name="Total 2 2 2 8 3" xfId="12304"/>
    <cellStyle name="Total 2 2 2 8 4" xfId="19307"/>
    <cellStyle name="Total 2 2 2 8 5" xfId="24717"/>
    <cellStyle name="Total 2 2 2 8 6" xfId="28781"/>
    <cellStyle name="Total 2 2 2 8 7" xfId="29765"/>
    <cellStyle name="Total 2 2 2 8 8" xfId="33742"/>
    <cellStyle name="Total 2 2 2 8 9" xfId="37304"/>
    <cellStyle name="Total 2 2 2 9" xfId="2986"/>
    <cellStyle name="Total 2 2 2 9 2" xfId="8379"/>
    <cellStyle name="Total 2 2 2 9 3" xfId="12140"/>
    <cellStyle name="Total 2 2 2 9 4" xfId="19143"/>
    <cellStyle name="Total 2 2 2 9 5" xfId="9916"/>
    <cellStyle name="Total 2 2 2 9 6" xfId="28500"/>
    <cellStyle name="Total 2 2 2 9 7" xfId="29842"/>
    <cellStyle name="Total 2 2 2 9 8" xfId="33818"/>
    <cellStyle name="Total 2 2 2 9 9" xfId="37380"/>
    <cellStyle name="Total 2 2 20" xfId="22969"/>
    <cellStyle name="Total 2 2 21" xfId="35096"/>
    <cellStyle name="Total 2 2 22" xfId="38423"/>
    <cellStyle name="Total 2 2 3" xfId="1185"/>
    <cellStyle name="Total 2 2 3 10" xfId="25863"/>
    <cellStyle name="Total 2 2 3 11" xfId="25796"/>
    <cellStyle name="Total 2 2 3 12" xfId="31285"/>
    <cellStyle name="Total 2 2 3 13" xfId="35103"/>
    <cellStyle name="Total 2 2 3 14" xfId="40315"/>
    <cellStyle name="Total 2 2 3 2" xfId="2363"/>
    <cellStyle name="Total 2 2 3 2 10" xfId="23351"/>
    <cellStyle name="Total 2 2 3 2 11" xfId="21298"/>
    <cellStyle name="Total 2 2 3 2 12" xfId="30150"/>
    <cellStyle name="Total 2 2 3 2 13" xfId="34122"/>
    <cellStyle name="Total 2 2 3 2 14" xfId="37684"/>
    <cellStyle name="Total 2 2 3 2 2" xfId="2763"/>
    <cellStyle name="Total 2 2 3 2 2 2" xfId="8382"/>
    <cellStyle name="Total 2 2 3 2 2 3" xfId="11917"/>
    <cellStyle name="Total 2 2 3 2 2 4" xfId="18920"/>
    <cellStyle name="Total 2 2 3 2 2 5" xfId="17439"/>
    <cellStyle name="Total 2 2 3 2 2 6" xfId="26340"/>
    <cellStyle name="Total 2 2 3 2 2 7" xfId="24520"/>
    <cellStyle name="Total 2 2 3 2 2 8" xfId="29650"/>
    <cellStyle name="Total 2 2 3 2 2 9" xfId="33636"/>
    <cellStyle name="Total 2 2 3 2 3" xfId="4045"/>
    <cellStyle name="Total 2 2 3 2 3 2" xfId="8383"/>
    <cellStyle name="Total 2 2 3 2 3 3" xfId="13199"/>
    <cellStyle name="Total 2 2 3 2 3 4" xfId="20197"/>
    <cellStyle name="Total 2 2 3 2 3 5" xfId="17689"/>
    <cellStyle name="Total 2 2 3 2 3 6" xfId="23301"/>
    <cellStyle name="Total 2 2 3 2 3 7" xfId="25114"/>
    <cellStyle name="Total 2 2 3 2 3 8" xfId="33438"/>
    <cellStyle name="Total 2 2 3 2 3 9" xfId="37113"/>
    <cellStyle name="Total 2 2 3 2 4" xfId="4483"/>
    <cellStyle name="Total 2 2 3 2 4 2" xfId="8384"/>
    <cellStyle name="Total 2 2 3 2 4 3" xfId="13637"/>
    <cellStyle name="Total 2 2 3 2 4 4" xfId="20635"/>
    <cellStyle name="Total 2 2 3 2 4 5" xfId="27594"/>
    <cellStyle name="Total 2 2 3 2 4 6" xfId="29237"/>
    <cellStyle name="Total 2 2 3 2 4 7" xfId="17488"/>
    <cellStyle name="Total 2 2 3 2 4 8" xfId="32273"/>
    <cellStyle name="Total 2 2 3 2 4 9" xfId="35948"/>
    <cellStyle name="Total 2 2 3 2 5" xfId="4737"/>
    <cellStyle name="Total 2 2 3 2 5 2" xfId="8385"/>
    <cellStyle name="Total 2 2 3 2 5 3" xfId="13891"/>
    <cellStyle name="Total 2 2 3 2 5 4" xfId="20889"/>
    <cellStyle name="Total 2 2 3 2 5 5" xfId="27469"/>
    <cellStyle name="Total 2 2 3 2 5 6" xfId="18235"/>
    <cellStyle name="Total 2 2 3 2 5 7" xfId="10267"/>
    <cellStyle name="Total 2 2 3 2 5 8" xfId="32157"/>
    <cellStyle name="Total 2 2 3 2 5 9" xfId="35832"/>
    <cellStyle name="Total 2 2 3 2 6" xfId="4983"/>
    <cellStyle name="Total 2 2 3 2 6 2" xfId="8386"/>
    <cellStyle name="Total 2 2 3 2 6 3" xfId="14137"/>
    <cellStyle name="Total 2 2 3 2 6 4" xfId="21135"/>
    <cellStyle name="Total 2 2 3 2 6 5" xfId="24814"/>
    <cellStyle name="Total 2 2 3 2 6 6" xfId="17174"/>
    <cellStyle name="Total 2 2 3 2 6 7" xfId="32029"/>
    <cellStyle name="Total 2 2 3 2 6 8" xfId="35707"/>
    <cellStyle name="Total 2 2 3 2 6 9" xfId="38618"/>
    <cellStyle name="Total 2 2 3 2 7" xfId="8381"/>
    <cellStyle name="Total 2 2 3 2 8" xfId="11517"/>
    <cellStyle name="Total 2 2 3 2 9" xfId="18520"/>
    <cellStyle name="Total 2 2 3 3" xfId="2389"/>
    <cellStyle name="Total 2 2 3 3 10" xfId="23284"/>
    <cellStyle name="Total 2 2 3 3 11" xfId="26166"/>
    <cellStyle name="Total 2 2 3 3 12" xfId="30137"/>
    <cellStyle name="Total 2 2 3 3 13" xfId="34111"/>
    <cellStyle name="Total 2 2 3 3 14" xfId="37673"/>
    <cellStyle name="Total 2 2 3 3 2" xfId="2789"/>
    <cellStyle name="Total 2 2 3 3 2 2" xfId="8388"/>
    <cellStyle name="Total 2 2 3 3 2 3" xfId="11943"/>
    <cellStyle name="Total 2 2 3 3 2 4" xfId="18946"/>
    <cellStyle name="Total 2 2 3 3 2 5" xfId="28381"/>
    <cellStyle name="Total 2 2 3 3 2 6" xfId="19403"/>
    <cellStyle name="Total 2 2 3 3 2 7" xfId="17293"/>
    <cellStyle name="Total 2 2 3 3 2 8" xfId="17616"/>
    <cellStyle name="Total 2 2 3 3 2 9" xfId="31424"/>
    <cellStyle name="Total 2 2 3 3 3" xfId="4071"/>
    <cellStyle name="Total 2 2 3 3 3 2" xfId="8389"/>
    <cellStyle name="Total 2 2 3 3 3 3" xfId="13225"/>
    <cellStyle name="Total 2 2 3 3 3 4" xfId="20223"/>
    <cellStyle name="Total 2 2 3 3 3 5" xfId="22459"/>
    <cellStyle name="Total 2 2 3 3 3 6" xfId="10067"/>
    <cellStyle name="Total 2 2 3 3 3 7" xfId="17144"/>
    <cellStyle name="Total 2 2 3 3 3 8" xfId="31690"/>
    <cellStyle name="Total 2 2 3 3 3 9" xfId="35370"/>
    <cellStyle name="Total 2 2 3 3 4" xfId="4509"/>
    <cellStyle name="Total 2 2 3 3 4 2" xfId="8390"/>
    <cellStyle name="Total 2 2 3 3 4 3" xfId="13663"/>
    <cellStyle name="Total 2 2 3 3 4 4" xfId="20661"/>
    <cellStyle name="Total 2 2 3 3 4 5" xfId="27578"/>
    <cellStyle name="Total 2 2 3 3 4 6" xfId="9997"/>
    <cellStyle name="Total 2 2 3 3 4 7" xfId="25468"/>
    <cellStyle name="Total 2 2 3 3 4 8" xfId="32258"/>
    <cellStyle name="Total 2 2 3 3 4 9" xfId="35933"/>
    <cellStyle name="Total 2 2 3 3 5" xfId="4763"/>
    <cellStyle name="Total 2 2 3 3 5 2" xfId="8391"/>
    <cellStyle name="Total 2 2 3 3 5 3" xfId="13917"/>
    <cellStyle name="Total 2 2 3 3 5 4" xfId="20915"/>
    <cellStyle name="Total 2 2 3 3 5 5" xfId="19534"/>
    <cellStyle name="Total 2 2 3 3 5 6" xfId="26748"/>
    <cellStyle name="Total 2 2 3 3 5 7" xfId="29393"/>
    <cellStyle name="Total 2 2 3 3 5 8" xfId="31188"/>
    <cellStyle name="Total 2 2 3 3 5 9" xfId="35058"/>
    <cellStyle name="Total 2 2 3 3 6" xfId="5009"/>
    <cellStyle name="Total 2 2 3 3 6 2" xfId="8392"/>
    <cellStyle name="Total 2 2 3 3 6 3" xfId="14163"/>
    <cellStyle name="Total 2 2 3 3 6 4" xfId="21161"/>
    <cellStyle name="Total 2 2 3 3 6 5" xfId="27335"/>
    <cellStyle name="Total 2 2 3 3 6 6" xfId="26783"/>
    <cellStyle name="Total 2 2 3 3 6 7" xfId="32055"/>
    <cellStyle name="Total 2 2 3 3 6 8" xfId="35733"/>
    <cellStyle name="Total 2 2 3 3 6 9" xfId="38644"/>
    <cellStyle name="Total 2 2 3 3 7" xfId="8387"/>
    <cellStyle name="Total 2 2 3 3 8" xfId="11543"/>
    <cellStyle name="Total 2 2 3 3 9" xfId="18546"/>
    <cellStyle name="Total 2 2 3 4" xfId="2413"/>
    <cellStyle name="Total 2 2 3 4 10" xfId="9597"/>
    <cellStyle name="Total 2 2 3 4 11" xfId="17618"/>
    <cellStyle name="Total 2 2 3 4 12" xfId="29401"/>
    <cellStyle name="Total 2 2 3 4 13" xfId="25776"/>
    <cellStyle name="Total 2 2 3 4 14" xfId="31330"/>
    <cellStyle name="Total 2 2 3 4 2" xfId="2813"/>
    <cellStyle name="Total 2 2 3 4 2 2" xfId="8394"/>
    <cellStyle name="Total 2 2 3 4 2 3" xfId="11967"/>
    <cellStyle name="Total 2 2 3 4 2 4" xfId="18970"/>
    <cellStyle name="Total 2 2 3 4 2 5" xfId="28377"/>
    <cellStyle name="Total 2 2 3 4 2 6" xfId="22505"/>
    <cellStyle name="Total 2 2 3 4 2 7" xfId="29924"/>
    <cellStyle name="Total 2 2 3 4 2 8" xfId="33903"/>
    <cellStyle name="Total 2 2 3 4 2 9" xfId="37465"/>
    <cellStyle name="Total 2 2 3 4 3" xfId="4095"/>
    <cellStyle name="Total 2 2 3 4 3 2" xfId="8395"/>
    <cellStyle name="Total 2 2 3 4 3 3" xfId="13249"/>
    <cellStyle name="Total 2 2 3 4 3 4" xfId="20247"/>
    <cellStyle name="Total 2 2 3 4 3 5" xfId="24406"/>
    <cellStyle name="Total 2 2 3 4 3 6" xfId="26645"/>
    <cellStyle name="Total 2 2 3 4 3 7" xfId="24838"/>
    <cellStyle name="Total 2 2 3 4 3 8" xfId="31227"/>
    <cellStyle name="Total 2 2 3 4 3 9" xfId="31273"/>
    <cellStyle name="Total 2 2 3 4 4" xfId="4533"/>
    <cellStyle name="Total 2 2 3 4 4 2" xfId="8396"/>
    <cellStyle name="Total 2 2 3 4 4 3" xfId="13687"/>
    <cellStyle name="Total 2 2 3 4 4 4" xfId="20685"/>
    <cellStyle name="Total 2 2 3 4 4 5" xfId="24760"/>
    <cellStyle name="Total 2 2 3 4 4 6" xfId="25017"/>
    <cellStyle name="Total 2 2 3 4 4 7" xfId="25478"/>
    <cellStyle name="Total 2 2 3 4 4 8" xfId="31774"/>
    <cellStyle name="Total 2 2 3 4 4 9" xfId="35454"/>
    <cellStyle name="Total 2 2 3 4 5" xfId="4787"/>
    <cellStyle name="Total 2 2 3 4 5 2" xfId="8397"/>
    <cellStyle name="Total 2 2 3 4 5 3" xfId="13941"/>
    <cellStyle name="Total 2 2 3 4 5 4" xfId="20939"/>
    <cellStyle name="Total 2 2 3 4 5 5" xfId="27445"/>
    <cellStyle name="Total 2 2 3 4 5 6" xfId="18036"/>
    <cellStyle name="Total 2 2 3 4 5 7" xfId="25181"/>
    <cellStyle name="Total 2 2 3 4 5 8" xfId="32130"/>
    <cellStyle name="Total 2 2 3 4 5 9" xfId="35805"/>
    <cellStyle name="Total 2 2 3 4 6" xfId="5033"/>
    <cellStyle name="Total 2 2 3 4 6 2" xfId="8398"/>
    <cellStyle name="Total 2 2 3 4 6 3" xfId="14187"/>
    <cellStyle name="Total 2 2 3 4 6 4" xfId="21185"/>
    <cellStyle name="Total 2 2 3 4 6 5" xfId="18095"/>
    <cellStyle name="Total 2 2 3 4 6 6" xfId="17346"/>
    <cellStyle name="Total 2 2 3 4 6 7" xfId="32079"/>
    <cellStyle name="Total 2 2 3 4 6 8" xfId="35757"/>
    <cellStyle name="Total 2 2 3 4 6 9" xfId="38668"/>
    <cellStyle name="Total 2 2 3 4 7" xfId="8393"/>
    <cellStyle name="Total 2 2 3 4 8" xfId="11567"/>
    <cellStyle name="Total 2 2 3 4 9" xfId="18570"/>
    <cellStyle name="Total 2 2 3 5" xfId="2615"/>
    <cellStyle name="Total 2 2 3 5 10" xfId="9281"/>
    <cellStyle name="Total 2 2 3 5 11" xfId="19457"/>
    <cellStyle name="Total 2 2 3 5 12" xfId="31514"/>
    <cellStyle name="Total 2 2 3 5 13" xfId="35223"/>
    <cellStyle name="Total 2 2 3 5 2" xfId="3891"/>
    <cellStyle name="Total 2 2 3 5 2 2" xfId="8400"/>
    <cellStyle name="Total 2 2 3 5 2 3" xfId="13045"/>
    <cellStyle name="Total 2 2 3 5 2 4" xfId="20044"/>
    <cellStyle name="Total 2 2 3 5 2 5" xfId="17244"/>
    <cellStyle name="Total 2 2 3 5 2 6" xfId="29197"/>
    <cellStyle name="Total 2 2 3 5 2 7" xfId="22793"/>
    <cellStyle name="Total 2 2 3 5 2 8" xfId="31923"/>
    <cellStyle name="Total 2 2 3 5 2 9" xfId="35339"/>
    <cellStyle name="Total 2 2 3 5 3" xfId="4342"/>
    <cellStyle name="Total 2 2 3 5 3 2" xfId="8401"/>
    <cellStyle name="Total 2 2 3 5 3 3" xfId="13496"/>
    <cellStyle name="Total 2 2 3 5 3 4" xfId="20494"/>
    <cellStyle name="Total 2 2 3 5 3 5" xfId="10101"/>
    <cellStyle name="Total 2 2 3 5 3 6" xfId="26690"/>
    <cellStyle name="Total 2 2 3 5 3 7" xfId="24378"/>
    <cellStyle name="Total 2 2 3 5 3 8" xfId="33325"/>
    <cellStyle name="Total 2 2 3 5 3 9" xfId="37000"/>
    <cellStyle name="Total 2 2 3 5 4" xfId="4598"/>
    <cellStyle name="Total 2 2 3 5 4 2" xfId="8402"/>
    <cellStyle name="Total 2 2 3 5 4 3" xfId="13752"/>
    <cellStyle name="Total 2 2 3 5 4 4" xfId="20750"/>
    <cellStyle name="Total 2 2 3 5 4 5" xfId="24769"/>
    <cellStyle name="Total 2 2 3 5 4 6" xfId="18336"/>
    <cellStyle name="Total 2 2 3 5 4 7" xfId="17229"/>
    <cellStyle name="Total 2 2 3 5 4 8" xfId="32220"/>
    <cellStyle name="Total 2 2 3 5 4 9" xfId="35895"/>
    <cellStyle name="Total 2 2 3 5 5" xfId="4847"/>
    <cellStyle name="Total 2 2 3 5 5 2" xfId="8403"/>
    <cellStyle name="Total 2 2 3 5 5 3" xfId="14001"/>
    <cellStyle name="Total 2 2 3 5 5 4" xfId="20999"/>
    <cellStyle name="Total 2 2 3 5 5 5" xfId="22778"/>
    <cellStyle name="Total 2 2 3 5 5 6" xfId="26765"/>
    <cellStyle name="Total 2 2 3 5 5 7" xfId="18066"/>
    <cellStyle name="Total 2 2 3 5 5 8" xfId="32105"/>
    <cellStyle name="Total 2 2 3 5 5 9" xfId="35780"/>
    <cellStyle name="Total 2 2 3 5 6" xfId="8399"/>
    <cellStyle name="Total 2 2 3 5 7" xfId="11769"/>
    <cellStyle name="Total 2 2 3 5 8" xfId="18772"/>
    <cellStyle name="Total 2 2 3 5 9" xfId="23285"/>
    <cellStyle name="Total 2 2 3 6" xfId="2197"/>
    <cellStyle name="Total 2 2 3 6 2" xfId="8404"/>
    <cellStyle name="Total 2 2 3 6 3" xfId="11351"/>
    <cellStyle name="Total 2 2 3 6 4" xfId="18354"/>
    <cellStyle name="Total 2 2 3 6 5" xfId="9644"/>
    <cellStyle name="Total 2 2 3 6 6" xfId="26086"/>
    <cellStyle name="Total 2 2 3 6 7" xfId="24514"/>
    <cellStyle name="Total 2 2 3 6 8" xfId="29620"/>
    <cellStyle name="Total 2 2 3 6 9" xfId="33605"/>
    <cellStyle name="Total 2 2 3 7" xfId="8380"/>
    <cellStyle name="Total 2 2 3 8" xfId="10339"/>
    <cellStyle name="Total 2 2 3 9" xfId="17254"/>
    <cellStyle name="Total 2 2 4" xfId="1186"/>
    <cellStyle name="Total 2 2 4 10" xfId="2889"/>
    <cellStyle name="Total 2 2 4 10 2" xfId="8406"/>
    <cellStyle name="Total 2 2 4 10 3" xfId="12043"/>
    <cellStyle name="Total 2 2 4 10 4" xfId="19046"/>
    <cellStyle name="Total 2 2 4 10 5" xfId="24659"/>
    <cellStyle name="Total 2 2 4 10 6" xfId="26371"/>
    <cellStyle name="Total 2 2 4 10 7" xfId="29890"/>
    <cellStyle name="Total 2 2 4 10 8" xfId="33866"/>
    <cellStyle name="Total 2 2 4 10 9" xfId="37428"/>
    <cellStyle name="Total 2 2 4 11" xfId="2226"/>
    <cellStyle name="Total 2 2 4 11 2" xfId="8407"/>
    <cellStyle name="Total 2 2 4 11 3" xfId="11380"/>
    <cellStyle name="Total 2 2 4 11 4" xfId="18383"/>
    <cellStyle name="Total 2 2 4 11 5" xfId="22476"/>
    <cellStyle name="Total 2 2 4 11 6" xfId="26096"/>
    <cellStyle name="Total 2 2 4 11 7" xfId="29015"/>
    <cellStyle name="Total 2 2 4 11 8" xfId="22666"/>
    <cellStyle name="Total 2 2 4 11 9" xfId="31131"/>
    <cellStyle name="Total 2 2 4 12" xfId="8405"/>
    <cellStyle name="Total 2 2 4 13" xfId="10340"/>
    <cellStyle name="Total 2 2 4 14" xfId="10076"/>
    <cellStyle name="Total 2 2 4 15" xfId="28996"/>
    <cellStyle name="Total 2 2 4 16" xfId="28014"/>
    <cellStyle name="Total 2 2 4 17" xfId="35068"/>
    <cellStyle name="Total 2 2 4 18" xfId="38406"/>
    <cellStyle name="Total 2 2 4 19" xfId="40316"/>
    <cellStyle name="Total 2 2 4 2" xfId="2349"/>
    <cellStyle name="Total 2 2 4 2 10" xfId="15454"/>
    <cellStyle name="Total 2 2 4 2 11" xfId="17893"/>
    <cellStyle name="Total 2 2 4 2 12" xfId="25932"/>
    <cellStyle name="Total 2 2 4 2 13" xfId="25774"/>
    <cellStyle name="Total 2 2 4 2 14" xfId="34960"/>
    <cellStyle name="Total 2 2 4 2 2" xfId="2749"/>
    <cellStyle name="Total 2 2 4 2 2 2" xfId="8409"/>
    <cellStyle name="Total 2 2 4 2 2 3" xfId="11903"/>
    <cellStyle name="Total 2 2 4 2 2 4" xfId="18906"/>
    <cellStyle name="Total 2 2 4 2 2 5" xfId="28408"/>
    <cellStyle name="Total 2 2 4 2 2 6" xfId="23169"/>
    <cellStyle name="Total 2 2 4 2 2 7" xfId="25492"/>
    <cellStyle name="Total 2 2 4 2 2 8" xfId="33935"/>
    <cellStyle name="Total 2 2 4 2 2 9" xfId="37497"/>
    <cellStyle name="Total 2 2 4 2 3" xfId="4031"/>
    <cellStyle name="Total 2 2 4 2 3 2" xfId="8410"/>
    <cellStyle name="Total 2 2 4 2 3 3" xfId="13185"/>
    <cellStyle name="Total 2 2 4 2 3 4" xfId="20183"/>
    <cellStyle name="Total 2 2 4 2 3 5" xfId="27811"/>
    <cellStyle name="Total 2 2 4 2 3 6" xfId="26636"/>
    <cellStyle name="Total 2 2 4 2 3 7" xfId="25605"/>
    <cellStyle name="Total 2 2 4 2 3 8" xfId="22699"/>
    <cellStyle name="Total 2 2 4 2 3 9" xfId="9983"/>
    <cellStyle name="Total 2 2 4 2 4" xfId="4469"/>
    <cellStyle name="Total 2 2 4 2 4 2" xfId="8411"/>
    <cellStyle name="Total 2 2 4 2 4 3" xfId="13623"/>
    <cellStyle name="Total 2 2 4 2 4 4" xfId="20621"/>
    <cellStyle name="Total 2 2 4 2 4 5" xfId="24391"/>
    <cellStyle name="Total 2 2 4 2 4 6" xfId="25023"/>
    <cellStyle name="Total 2 2 4 2 4 7" xfId="25132"/>
    <cellStyle name="Total 2 2 4 2 4 8" xfId="30957"/>
    <cellStyle name="Total 2 2 4 2 4 9" xfId="30834"/>
    <cellStyle name="Total 2 2 4 2 5" xfId="4723"/>
    <cellStyle name="Total 2 2 4 2 5 2" xfId="8412"/>
    <cellStyle name="Total 2 2 4 2 5 3" xfId="13877"/>
    <cellStyle name="Total 2 2 4 2 5 4" xfId="20875"/>
    <cellStyle name="Total 2 2 4 2 5 5" xfId="27476"/>
    <cellStyle name="Total 2 2 4 2 5 6" xfId="17992"/>
    <cellStyle name="Total 2 2 4 2 5 7" xfId="22835"/>
    <cellStyle name="Total 2 2 4 2 5 8" xfId="32163"/>
    <cellStyle name="Total 2 2 4 2 5 9" xfId="35838"/>
    <cellStyle name="Total 2 2 4 2 6" xfId="4969"/>
    <cellStyle name="Total 2 2 4 2 6 2" xfId="8413"/>
    <cellStyle name="Total 2 2 4 2 6 3" xfId="14123"/>
    <cellStyle name="Total 2 2 4 2 6 4" xfId="21121"/>
    <cellStyle name="Total 2 2 4 2 6 5" xfId="27347"/>
    <cellStyle name="Total 2 2 4 2 6 6" xfId="19669"/>
    <cellStyle name="Total 2 2 4 2 6 7" xfId="32015"/>
    <cellStyle name="Total 2 2 4 2 6 8" xfId="35693"/>
    <cellStyle name="Total 2 2 4 2 6 9" xfId="38604"/>
    <cellStyle name="Total 2 2 4 2 7" xfId="8408"/>
    <cellStyle name="Total 2 2 4 2 8" xfId="11503"/>
    <cellStyle name="Total 2 2 4 2 9" xfId="18506"/>
    <cellStyle name="Total 2 2 4 3" xfId="2377"/>
    <cellStyle name="Total 2 2 4 3 10" xfId="17099"/>
    <cellStyle name="Total 2 2 4 3 11" xfId="15536"/>
    <cellStyle name="Total 2 2 4 3 12" xfId="9311"/>
    <cellStyle name="Total 2 2 4 3 13" xfId="30871"/>
    <cellStyle name="Total 2 2 4 3 14" xfId="34808"/>
    <cellStyle name="Total 2 2 4 3 2" xfId="2777"/>
    <cellStyle name="Total 2 2 4 3 2 2" xfId="8415"/>
    <cellStyle name="Total 2 2 4 3 2 3" xfId="11931"/>
    <cellStyle name="Total 2 2 4 3 2 4" xfId="18934"/>
    <cellStyle name="Total 2 2 4 3 2 5" xfId="22567"/>
    <cellStyle name="Total 2 2 4 3 2 6" xfId="28760"/>
    <cellStyle name="Total 2 2 4 3 2 7" xfId="29945"/>
    <cellStyle name="Total 2 2 4 3 2 8" xfId="33921"/>
    <cellStyle name="Total 2 2 4 3 2 9" xfId="37483"/>
    <cellStyle name="Total 2 2 4 3 3" xfId="4059"/>
    <cellStyle name="Total 2 2 4 3 3 2" xfId="8416"/>
    <cellStyle name="Total 2 2 4 3 3 3" xfId="13213"/>
    <cellStyle name="Total 2 2 4 3 3 4" xfId="20211"/>
    <cellStyle name="Total 2 2 4 3 3 5" xfId="17933"/>
    <cellStyle name="Total 2 2 4 3 3 6" xfId="22989"/>
    <cellStyle name="Total 2 2 4 3 3 7" xfId="28971"/>
    <cellStyle name="Total 2 2 4 3 3 8" xfId="30935"/>
    <cellStyle name="Total 2 2 4 3 3 9" xfId="34859"/>
    <cellStyle name="Total 2 2 4 3 4" xfId="4497"/>
    <cellStyle name="Total 2 2 4 3 4 2" xfId="8417"/>
    <cellStyle name="Total 2 2 4 3 4 3" xfId="13651"/>
    <cellStyle name="Total 2 2 4 3 4 4" xfId="20649"/>
    <cellStyle name="Total 2 2 4 3 4 5" xfId="24242"/>
    <cellStyle name="Total 2 2 4 3 4 6" xfId="28590"/>
    <cellStyle name="Total 2 2 4 3 4 7" xfId="26856"/>
    <cellStyle name="Total 2 2 4 3 4 8" xfId="31770"/>
    <cellStyle name="Total 2 2 4 3 4 9" xfId="35450"/>
    <cellStyle name="Total 2 2 4 3 5" xfId="4751"/>
    <cellStyle name="Total 2 2 4 3 5 2" xfId="8418"/>
    <cellStyle name="Total 2 2 4 3 5 3" xfId="13905"/>
    <cellStyle name="Total 2 2 4 3 5 4" xfId="20903"/>
    <cellStyle name="Total 2 2 4 3 5 5" xfId="24257"/>
    <cellStyle name="Total 2 2 4 3 5 6" xfId="17825"/>
    <cellStyle name="Total 2 2 4 3 5 7" xfId="24363"/>
    <cellStyle name="Total 2 2 4 3 5 8" xfId="9211"/>
    <cellStyle name="Total 2 2 4 3 5 9" xfId="17609"/>
    <cellStyle name="Total 2 2 4 3 6" xfId="4997"/>
    <cellStyle name="Total 2 2 4 3 6 2" xfId="8419"/>
    <cellStyle name="Total 2 2 4 3 6 3" xfId="14151"/>
    <cellStyle name="Total 2 2 4 3 6 4" xfId="21149"/>
    <cellStyle name="Total 2 2 4 3 6 5" xfId="22786"/>
    <cellStyle name="Total 2 2 4 3 6 6" xfId="17448"/>
    <cellStyle name="Total 2 2 4 3 6 7" xfId="32043"/>
    <cellStyle name="Total 2 2 4 3 6 8" xfId="35721"/>
    <cellStyle name="Total 2 2 4 3 6 9" xfId="38632"/>
    <cellStyle name="Total 2 2 4 3 7" xfId="8414"/>
    <cellStyle name="Total 2 2 4 3 8" xfId="11531"/>
    <cellStyle name="Total 2 2 4 3 9" xfId="18534"/>
    <cellStyle name="Total 2 2 4 4" xfId="2401"/>
    <cellStyle name="Total 2 2 4 4 10" xfId="22681"/>
    <cellStyle name="Total 2 2 4 4 11" xfId="26167"/>
    <cellStyle name="Total 2 2 4 4 12" xfId="25672"/>
    <cellStyle name="Total 2 2 4 4 13" xfId="34106"/>
    <cellStyle name="Total 2 2 4 4 14" xfId="37668"/>
    <cellStyle name="Total 2 2 4 4 2" xfId="2801"/>
    <cellStyle name="Total 2 2 4 4 2 2" xfId="8421"/>
    <cellStyle name="Total 2 2 4 4 2 3" xfId="11955"/>
    <cellStyle name="Total 2 2 4 4 2 4" xfId="18958"/>
    <cellStyle name="Total 2 2 4 4 2 5" xfId="28383"/>
    <cellStyle name="Total 2 2 4 4 2 6" xfId="23242"/>
    <cellStyle name="Total 2 2 4 4 2 7" xfId="29933"/>
    <cellStyle name="Total 2 2 4 4 2 8" xfId="33910"/>
    <cellStyle name="Total 2 2 4 4 2 9" xfId="37472"/>
    <cellStyle name="Total 2 2 4 4 3" xfId="4083"/>
    <cellStyle name="Total 2 2 4 4 3 2" xfId="8422"/>
    <cellStyle name="Total 2 2 4 4 3 3" xfId="13237"/>
    <cellStyle name="Total 2 2 4 4 3 4" xfId="20235"/>
    <cellStyle name="Total 2 2 4 4 3 5" xfId="17940"/>
    <cellStyle name="Total 2 2 4 4 3 6" xfId="9313"/>
    <cellStyle name="Total 2 2 4 4 3 7" xfId="29522"/>
    <cellStyle name="Total 2 2 4 4 3 8" xfId="33424"/>
    <cellStyle name="Total 2 2 4 4 3 9" xfId="37099"/>
    <cellStyle name="Total 2 2 4 4 4" xfId="4521"/>
    <cellStyle name="Total 2 2 4 4 4 2" xfId="8423"/>
    <cellStyle name="Total 2 2 4 4 4 3" xfId="13675"/>
    <cellStyle name="Total 2 2 4 4 4 4" xfId="20673"/>
    <cellStyle name="Total 2 2 4 4 4 5" xfId="22754"/>
    <cellStyle name="Total 2 2 4 4 4 6" xfId="22842"/>
    <cellStyle name="Total 2 2 4 4 4 7" xfId="17129"/>
    <cellStyle name="Total 2 2 4 4 4 8" xfId="29709"/>
    <cellStyle name="Total 2 2 4 4 4 9" xfId="31597"/>
    <cellStyle name="Total 2 2 4 4 5" xfId="4775"/>
    <cellStyle name="Total 2 2 4 4 5 2" xfId="8424"/>
    <cellStyle name="Total 2 2 4 4 5 3" xfId="13929"/>
    <cellStyle name="Total 2 2 4 4 5 4" xfId="20927"/>
    <cellStyle name="Total 2 2 4 4 5 5" xfId="27443"/>
    <cellStyle name="Total 2 2 4 4 5 6" xfId="26747"/>
    <cellStyle name="Total 2 2 4 4 5 7" xfId="17274"/>
    <cellStyle name="Total 2 2 4 4 5 8" xfId="28731"/>
    <cellStyle name="Total 2 2 4 4 5 9" xfId="33708"/>
    <cellStyle name="Total 2 2 4 4 6" xfId="5021"/>
    <cellStyle name="Total 2 2 4 4 6 2" xfId="8425"/>
    <cellStyle name="Total 2 2 4 4 6 3" xfId="14175"/>
    <cellStyle name="Total 2 2 4 4 6 4" xfId="21173"/>
    <cellStyle name="Total 2 2 4 4 6 5" xfId="27328"/>
    <cellStyle name="Total 2 2 4 4 6 6" xfId="26791"/>
    <cellStyle name="Total 2 2 4 4 6 7" xfId="32067"/>
    <cellStyle name="Total 2 2 4 4 6 8" xfId="35745"/>
    <cellStyle name="Total 2 2 4 4 6 9" xfId="38656"/>
    <cellStyle name="Total 2 2 4 4 7" xfId="8420"/>
    <cellStyle name="Total 2 2 4 4 8" xfId="11555"/>
    <cellStyle name="Total 2 2 4 4 9" xfId="18558"/>
    <cellStyle name="Total 2 2 4 5" xfId="2425"/>
    <cellStyle name="Total 2 2 4 5 10" xfId="17209"/>
    <cellStyle name="Total 2 2 4 5 11" xfId="17083"/>
    <cellStyle name="Total 2 2 4 5 12" xfId="29421"/>
    <cellStyle name="Total 2 2 4 5 13" xfId="34094"/>
    <cellStyle name="Total 2 2 4 5 14" xfId="37656"/>
    <cellStyle name="Total 2 2 4 5 2" xfId="2825"/>
    <cellStyle name="Total 2 2 4 5 2 2" xfId="8427"/>
    <cellStyle name="Total 2 2 4 5 2 3" xfId="11979"/>
    <cellStyle name="Total 2 2 4 5 2 4" xfId="18982"/>
    <cellStyle name="Total 2 2 4 5 2 5" xfId="28371"/>
    <cellStyle name="Total 2 2 4 5 2 6" xfId="9465"/>
    <cellStyle name="Total 2 2 4 5 2 7" xfId="29918"/>
    <cellStyle name="Total 2 2 4 5 2 8" xfId="33894"/>
    <cellStyle name="Total 2 2 4 5 2 9" xfId="37456"/>
    <cellStyle name="Total 2 2 4 5 3" xfId="4107"/>
    <cellStyle name="Total 2 2 4 5 3 2" xfId="8428"/>
    <cellStyle name="Total 2 2 4 5 3 3" xfId="13261"/>
    <cellStyle name="Total 2 2 4 5 3 4" xfId="20259"/>
    <cellStyle name="Total 2 2 4 5 3 5" xfId="27778"/>
    <cellStyle name="Total 2 2 4 5 3 6" xfId="17232"/>
    <cellStyle name="Total 2 2 4 5 3 7" xfId="29366"/>
    <cellStyle name="Total 2 2 4 5 3 8" xfId="33416"/>
    <cellStyle name="Total 2 2 4 5 3 9" xfId="37091"/>
    <cellStyle name="Total 2 2 4 5 4" xfId="4545"/>
    <cellStyle name="Total 2 2 4 5 4 2" xfId="8429"/>
    <cellStyle name="Total 2 2 4 5 4 3" xfId="13699"/>
    <cellStyle name="Total 2 2 4 5 4 4" xfId="20697"/>
    <cellStyle name="Total 2 2 4 5 4 5" xfId="27564"/>
    <cellStyle name="Total 2 2 4 5 4 6" xfId="26715"/>
    <cellStyle name="Total 2 2 4 5 4 7" xfId="26844"/>
    <cellStyle name="Total 2 2 4 5 4 8" xfId="32245"/>
    <cellStyle name="Total 2 2 4 5 4 9" xfId="35920"/>
    <cellStyle name="Total 2 2 4 5 5" xfId="4799"/>
    <cellStyle name="Total 2 2 4 5 5 2" xfId="8430"/>
    <cellStyle name="Total 2 2 4 5 5 3" xfId="13953"/>
    <cellStyle name="Total 2 2 4 5 5 4" xfId="20951"/>
    <cellStyle name="Total 2 2 4 5 5 5" xfId="27439"/>
    <cellStyle name="Total 2 2 4 5 5 6" xfId="19738"/>
    <cellStyle name="Total 2 2 4 5 5 7" xfId="24989"/>
    <cellStyle name="Total 2 2 4 5 5 8" xfId="29692"/>
    <cellStyle name="Total 2 2 4 5 5 9" xfId="31593"/>
    <cellStyle name="Total 2 2 4 5 6" xfId="5045"/>
    <cellStyle name="Total 2 2 4 5 6 2" xfId="8431"/>
    <cellStyle name="Total 2 2 4 5 6 3" xfId="14199"/>
    <cellStyle name="Total 2 2 4 5 6 4" xfId="21197"/>
    <cellStyle name="Total 2 2 4 5 6 5" xfId="24275"/>
    <cellStyle name="Total 2 2 4 5 6 6" xfId="9382"/>
    <cellStyle name="Total 2 2 4 5 6 7" xfId="32091"/>
    <cellStyle name="Total 2 2 4 5 6 8" xfId="35769"/>
    <cellStyle name="Total 2 2 4 5 6 9" xfId="38680"/>
    <cellStyle name="Total 2 2 4 5 7" xfId="8426"/>
    <cellStyle name="Total 2 2 4 5 8" xfId="11579"/>
    <cellStyle name="Total 2 2 4 5 9" xfId="18582"/>
    <cellStyle name="Total 2 2 4 6" xfId="2627"/>
    <cellStyle name="Total 2 2 4 6 2" xfId="8432"/>
    <cellStyle name="Total 2 2 4 6 3" xfId="11781"/>
    <cellStyle name="Total 2 2 4 6 4" xfId="18784"/>
    <cellStyle name="Total 2 2 4 6 5" xfId="17867"/>
    <cellStyle name="Total 2 2 4 6 6" xfId="29118"/>
    <cellStyle name="Total 2 2 4 6 7" xfId="17388"/>
    <cellStyle name="Total 2 2 4 6 8" xfId="31089"/>
    <cellStyle name="Total 2 2 4 6 9" xfId="34974"/>
    <cellStyle name="Total 2 2 4 7" xfId="3195"/>
    <cellStyle name="Total 2 2 4 7 2" xfId="8433"/>
    <cellStyle name="Total 2 2 4 7 3" xfId="12349"/>
    <cellStyle name="Total 2 2 4 7 4" xfId="19352"/>
    <cellStyle name="Total 2 2 4 7 5" xfId="28229"/>
    <cellStyle name="Total 2 2 4 7 6" xfId="24543"/>
    <cellStyle name="Total 2 2 4 7 7" xfId="29743"/>
    <cellStyle name="Total 2 2 4 7 8" xfId="33720"/>
    <cellStyle name="Total 2 2 4 7 9" xfId="37282"/>
    <cellStyle name="Total 2 2 4 8" xfId="2970"/>
    <cellStyle name="Total 2 2 4 8 2" xfId="8434"/>
    <cellStyle name="Total 2 2 4 8 3" xfId="12124"/>
    <cellStyle name="Total 2 2 4 8 4" xfId="19127"/>
    <cellStyle name="Total 2 2 4 8 5" xfId="17303"/>
    <cellStyle name="Total 2 2 4 8 6" xfId="28498"/>
    <cellStyle name="Total 2 2 4 8 7" xfId="28525"/>
    <cellStyle name="Total 2 2 4 8 8" xfId="29659"/>
    <cellStyle name="Total 2 2 4 8 9" xfId="19599"/>
    <cellStyle name="Total 2 2 4 9" xfId="3803"/>
    <cellStyle name="Total 2 2 4 9 2" xfId="8435"/>
    <cellStyle name="Total 2 2 4 9 3" xfId="12957"/>
    <cellStyle name="Total 2 2 4 9 4" xfId="19956"/>
    <cellStyle name="Total 2 2 4 9 5" xfId="23146"/>
    <cellStyle name="Total 2 2 4 9 6" xfId="17702"/>
    <cellStyle name="Total 2 2 4 9 7" xfId="17895"/>
    <cellStyle name="Total 2 2 4 9 8" xfId="25541"/>
    <cellStyle name="Total 2 2 4 9 9" xfId="34835"/>
    <cellStyle name="Total 2 2 5" xfId="2305"/>
    <cellStyle name="Total 2 2 5 10" xfId="24604"/>
    <cellStyle name="Total 2 2 5 11" xfId="17104"/>
    <cellStyle name="Total 2 2 5 12" xfId="25678"/>
    <cellStyle name="Total 2 2 5 13" xfId="17204"/>
    <cellStyle name="Total 2 2 5 14" xfId="31437"/>
    <cellStyle name="Total 2 2 5 2" xfId="2705"/>
    <cellStyle name="Total 2 2 5 2 2" xfId="8437"/>
    <cellStyle name="Total 2 2 5 2 3" xfId="11859"/>
    <cellStyle name="Total 2 2 5 2 4" xfId="18862"/>
    <cellStyle name="Total 2 2 5 2 5" xfId="24624"/>
    <cellStyle name="Total 2 2 5 2 6" xfId="25388"/>
    <cellStyle name="Total 2 2 5 2 7" xfId="28987"/>
    <cellStyle name="Total 2 2 5 2 8" xfId="17314"/>
    <cellStyle name="Total 2 2 5 2 9" xfId="34980"/>
    <cellStyle name="Total 2 2 5 3" xfId="3987"/>
    <cellStyle name="Total 2 2 5 3 2" xfId="8438"/>
    <cellStyle name="Total 2 2 5 3 3" xfId="13141"/>
    <cellStyle name="Total 2 2 5 3 4" xfId="20139"/>
    <cellStyle name="Total 2 2 5 3 5" xfId="27837"/>
    <cellStyle name="Total 2 2 5 3 6" xfId="22944"/>
    <cellStyle name="Total 2 2 5 3 7" xfId="9562"/>
    <cellStyle name="Total 2 2 5 3 8" xfId="31673"/>
    <cellStyle name="Total 2 2 5 3 9" xfId="35353"/>
    <cellStyle name="Total 2 2 5 4" xfId="4425"/>
    <cellStyle name="Total 2 2 5 4 2" xfId="8439"/>
    <cellStyle name="Total 2 2 5 4 3" xfId="13579"/>
    <cellStyle name="Total 2 2 5 4 4" xfId="20577"/>
    <cellStyle name="Total 2 2 5 4 5" xfId="24019"/>
    <cellStyle name="Total 2 2 5 4 6" xfId="28157"/>
    <cellStyle name="Total 2 2 5 4 7" xfId="25579"/>
    <cellStyle name="Total 2 2 5 4 8" xfId="19582"/>
    <cellStyle name="Total 2 2 5 4 9" xfId="25814"/>
    <cellStyle name="Total 2 2 5 5" xfId="4679"/>
    <cellStyle name="Total 2 2 5 5 2" xfId="8440"/>
    <cellStyle name="Total 2 2 5 5 3" xfId="13833"/>
    <cellStyle name="Total 2 2 5 5 4" xfId="20831"/>
    <cellStyle name="Total 2 2 5 5 5" xfId="9342"/>
    <cellStyle name="Total 2 2 5 5 6" xfId="9543"/>
    <cellStyle name="Total 2 2 5 5 7" xfId="25987"/>
    <cellStyle name="Total 2 2 5 5 8" xfId="23171"/>
    <cellStyle name="Total 2 2 5 5 9" xfId="33703"/>
    <cellStyle name="Total 2 2 5 6" xfId="4925"/>
    <cellStyle name="Total 2 2 5 6 2" xfId="8441"/>
    <cellStyle name="Total 2 2 5 6 3" xfId="14079"/>
    <cellStyle name="Total 2 2 5 6 4" xfId="21077"/>
    <cellStyle name="Total 2 2 5 6 5" xfId="27375"/>
    <cellStyle name="Total 2 2 5 6 6" xfId="9732"/>
    <cellStyle name="Total 2 2 5 6 7" xfId="31971"/>
    <cellStyle name="Total 2 2 5 6 8" xfId="35649"/>
    <cellStyle name="Total 2 2 5 6 9" xfId="38560"/>
    <cellStyle name="Total 2 2 5 7" xfId="8436"/>
    <cellStyle name="Total 2 2 5 8" xfId="11459"/>
    <cellStyle name="Total 2 2 5 9" xfId="18462"/>
    <cellStyle name="Total 2 2 6" xfId="1687"/>
    <cellStyle name="Total 2 2 6 10" xfId="28657"/>
    <cellStyle name="Total 2 2 6 11" xfId="17906"/>
    <cellStyle name="Total 2 2 6 12" xfId="29032"/>
    <cellStyle name="Total 2 2 6 13" xfId="25110"/>
    <cellStyle name="Total 2 2 6 14" xfId="35072"/>
    <cellStyle name="Total 2 2 6 2" xfId="2512"/>
    <cellStyle name="Total 2 2 6 2 2" xfId="8443"/>
    <cellStyle name="Total 2 2 6 2 3" xfId="11666"/>
    <cellStyle name="Total 2 2 6 2 4" xfId="18669"/>
    <cellStyle name="Total 2 2 6 2 5" xfId="23177"/>
    <cellStyle name="Total 2 2 6 2 6" xfId="22660"/>
    <cellStyle name="Total 2 2 6 2 7" xfId="26509"/>
    <cellStyle name="Total 2 2 6 2 8" xfId="28522"/>
    <cellStyle name="Total 2 2 6 2 9" xfId="33621"/>
    <cellStyle name="Total 2 2 6 3" xfId="3664"/>
    <cellStyle name="Total 2 2 6 3 2" xfId="8444"/>
    <cellStyle name="Total 2 2 6 3 3" xfId="12818"/>
    <cellStyle name="Total 2 2 6 3 4" xfId="19817"/>
    <cellStyle name="Total 2 2 6 3 5" xfId="27997"/>
    <cellStyle name="Total 2 2 6 3 6" xfId="19636"/>
    <cellStyle name="Total 2 2 6 3 7" xfId="29558"/>
    <cellStyle name="Total 2 2 6 3 8" xfId="31625"/>
    <cellStyle name="Total 2 2 6 3 9" xfId="35307"/>
    <cellStyle name="Total 2 2 6 4" xfId="4171"/>
    <cellStyle name="Total 2 2 6 4 2" xfId="8445"/>
    <cellStyle name="Total 2 2 6 4 3" xfId="13325"/>
    <cellStyle name="Total 2 2 6 4 4" xfId="20323"/>
    <cellStyle name="Total 2 2 6 4 5" xfId="17939"/>
    <cellStyle name="Total 2 2 6 4 6" xfId="18032"/>
    <cellStyle name="Total 2 2 6 4 7" xfId="25879"/>
    <cellStyle name="Total 2 2 6 4 8" xfId="33384"/>
    <cellStyle name="Total 2 2 6 4 9" xfId="37059"/>
    <cellStyle name="Total 2 2 6 5" xfId="3835"/>
    <cellStyle name="Total 2 2 6 5 2" xfId="8446"/>
    <cellStyle name="Total 2 2 6 5 3" xfId="12989"/>
    <cellStyle name="Total 2 2 6 5 4" xfId="19988"/>
    <cellStyle name="Total 2 2 6 5 5" xfId="19625"/>
    <cellStyle name="Total 2 2 6 5 6" xfId="19452"/>
    <cellStyle name="Total 2 2 6 5 7" xfId="25887"/>
    <cellStyle name="Total 2 2 6 5 8" xfId="25721"/>
    <cellStyle name="Total 2 2 6 5 9" xfId="29735"/>
    <cellStyle name="Total 2 2 6 6" xfId="3007"/>
    <cellStyle name="Total 2 2 6 6 2" xfId="8447"/>
    <cellStyle name="Total 2 2 6 6 3" xfId="12161"/>
    <cellStyle name="Total 2 2 6 6 4" xfId="19164"/>
    <cellStyle name="Total 2 2 6 6 5" xfId="24692"/>
    <cellStyle name="Total 2 2 6 6 6" xfId="19638"/>
    <cellStyle name="Total 2 2 6 6 7" xfId="29831"/>
    <cellStyle name="Total 2 2 6 6 8" xfId="31564"/>
    <cellStyle name="Total 2 2 6 6 9" xfId="35274"/>
    <cellStyle name="Total 2 2 6 7" xfId="8442"/>
    <cellStyle name="Total 2 2 6 8" xfId="10841"/>
    <cellStyle name="Total 2 2 6 9" xfId="9731"/>
    <cellStyle name="Total 2 2 7" xfId="2294"/>
    <cellStyle name="Total 2 2 7 10" xfId="21290"/>
    <cellStyle name="Total 2 2 7 11" xfId="26121"/>
    <cellStyle name="Total 2 2 7 12" xfId="26515"/>
    <cellStyle name="Total 2 2 7 13" xfId="34158"/>
    <cellStyle name="Total 2 2 7 14" xfId="37720"/>
    <cellStyle name="Total 2 2 7 2" xfId="2694"/>
    <cellStyle name="Total 2 2 7 2 2" xfId="8449"/>
    <cellStyle name="Total 2 2 7 2 3" xfId="11848"/>
    <cellStyle name="Total 2 2 7 2 4" xfId="18851"/>
    <cellStyle name="Total 2 2 7 2 5" xfId="24211"/>
    <cellStyle name="Total 2 2 7 2 6" xfId="26306"/>
    <cellStyle name="Total 2 2 7 2 7" xfId="19361"/>
    <cellStyle name="Total 2 2 7 2 8" xfId="28707"/>
    <cellStyle name="Total 2 2 7 2 9" xfId="34825"/>
    <cellStyle name="Total 2 2 7 3" xfId="3976"/>
    <cellStyle name="Total 2 2 7 3 2" xfId="8450"/>
    <cellStyle name="Total 2 2 7 3 3" xfId="13130"/>
    <cellStyle name="Total 2 2 7 3 4" xfId="20128"/>
    <cellStyle name="Total 2 2 7 3 5" xfId="18246"/>
    <cellStyle name="Total 2 2 7 3 6" xfId="28918"/>
    <cellStyle name="Total 2 2 7 3 7" xfId="18071"/>
    <cellStyle name="Total 2 2 7 3 8" xfId="31838"/>
    <cellStyle name="Total 2 2 7 3 9" xfId="35492"/>
    <cellStyle name="Total 2 2 7 4" xfId="4414"/>
    <cellStyle name="Total 2 2 7 4 2" xfId="8451"/>
    <cellStyle name="Total 2 2 7 4 3" xfId="13568"/>
    <cellStyle name="Total 2 2 7 4 4" xfId="20566"/>
    <cellStyle name="Total 2 2 7 4 5" xfId="22757"/>
    <cellStyle name="Total 2 2 7 4 6" xfId="25027"/>
    <cellStyle name="Total 2 2 7 4 7" xfId="22613"/>
    <cellStyle name="Total 2 2 7 4 8" xfId="22623"/>
    <cellStyle name="Total 2 2 7 4 9" xfId="31250"/>
    <cellStyle name="Total 2 2 7 5" xfId="4668"/>
    <cellStyle name="Total 2 2 7 5 2" xfId="8452"/>
    <cellStyle name="Total 2 2 7 5 3" xfId="13822"/>
    <cellStyle name="Total 2 2 7 5 4" xfId="20820"/>
    <cellStyle name="Total 2 2 7 5 5" xfId="17013"/>
    <cellStyle name="Total 2 2 7 5 6" xfId="24448"/>
    <cellStyle name="Total 2 2 7 5 7" xfId="23102"/>
    <cellStyle name="Total 2 2 7 5 8" xfId="31182"/>
    <cellStyle name="Total 2 2 7 5 9" xfId="35055"/>
    <cellStyle name="Total 2 2 7 6" xfId="4914"/>
    <cellStyle name="Total 2 2 7 6 2" xfId="8453"/>
    <cellStyle name="Total 2 2 7 6 3" xfId="14068"/>
    <cellStyle name="Total 2 2 7 6 4" xfId="21066"/>
    <cellStyle name="Total 2 2 7 6 5" xfId="27382"/>
    <cellStyle name="Total 2 2 7 6 6" xfId="24192"/>
    <cellStyle name="Total 2 2 7 6 7" xfId="31960"/>
    <cellStyle name="Total 2 2 7 6 8" xfId="35638"/>
    <cellStyle name="Total 2 2 7 6 9" xfId="38549"/>
    <cellStyle name="Total 2 2 7 7" xfId="8448"/>
    <cellStyle name="Total 2 2 7 8" xfId="11448"/>
    <cellStyle name="Total 2 2 7 9" xfId="18451"/>
    <cellStyle name="Total 2 2 8" xfId="1809"/>
    <cellStyle name="Total 2 2 8 10" xfId="10165"/>
    <cellStyle name="Total 2 2 8 11" xfId="24579"/>
    <cellStyle name="Total 2 2 8 12" xfId="10699"/>
    <cellStyle name="Total 2 2 8 13" xfId="31394"/>
    <cellStyle name="Total 2 2 8 14" xfId="35142"/>
    <cellStyle name="Total 2 2 8 2" xfId="2553"/>
    <cellStyle name="Total 2 2 8 2 2" xfId="8455"/>
    <cellStyle name="Total 2 2 8 2 3" xfId="11707"/>
    <cellStyle name="Total 2 2 8 2 4" xfId="18710"/>
    <cellStyle name="Total 2 2 8 2 5" xfId="23202"/>
    <cellStyle name="Total 2 2 8 2 6" xfId="23294"/>
    <cellStyle name="Total 2 2 8 2 7" xfId="23193"/>
    <cellStyle name="Total 2 2 8 2 8" xfId="19622"/>
    <cellStyle name="Total 2 2 8 2 9" xfId="30900"/>
    <cellStyle name="Total 2 2 8 3" xfId="3727"/>
    <cellStyle name="Total 2 2 8 3 2" xfId="8456"/>
    <cellStyle name="Total 2 2 8 3 3" xfId="12881"/>
    <cellStyle name="Total 2 2 8 3 4" xfId="19880"/>
    <cellStyle name="Total 2 2 8 3 5" xfId="17098"/>
    <cellStyle name="Total 2 2 8 3 6" xfId="29185"/>
    <cellStyle name="Total 2 2 8 3 7" xfId="19655"/>
    <cellStyle name="Total 2 2 8 3 8" xfId="24593"/>
    <cellStyle name="Total 2 2 8 3 9" xfId="33659"/>
    <cellStyle name="Total 2 2 8 4" xfId="4231"/>
    <cellStyle name="Total 2 2 8 4 2" xfId="8457"/>
    <cellStyle name="Total 2 2 8 4 3" xfId="13385"/>
    <cellStyle name="Total 2 2 8 4 4" xfId="20383"/>
    <cellStyle name="Total 2 2 8 4 5" xfId="21379"/>
    <cellStyle name="Total 2 2 8 4 6" xfId="25046"/>
    <cellStyle name="Total 2 2 8 4 7" xfId="25999"/>
    <cellStyle name="Total 2 2 8 4 8" xfId="30944"/>
    <cellStyle name="Total 2 2 8 4 9" xfId="34867"/>
    <cellStyle name="Total 2 2 8 5" xfId="4195"/>
    <cellStyle name="Total 2 2 8 5 2" xfId="8458"/>
    <cellStyle name="Total 2 2 8 5 3" xfId="13349"/>
    <cellStyle name="Total 2 2 8 5 4" xfId="20347"/>
    <cellStyle name="Total 2 2 8 5 5" xfId="27735"/>
    <cellStyle name="Total 2 2 8 5 6" xfId="28576"/>
    <cellStyle name="Total 2 2 8 5 7" xfId="27270"/>
    <cellStyle name="Total 2 2 8 5 8" xfId="33373"/>
    <cellStyle name="Total 2 2 8 5 9" xfId="37048"/>
    <cellStyle name="Total 2 2 8 6" xfId="3113"/>
    <cellStyle name="Total 2 2 8 6 2" xfId="8459"/>
    <cellStyle name="Total 2 2 8 6 3" xfId="12267"/>
    <cellStyle name="Total 2 2 8 6 4" xfId="19270"/>
    <cellStyle name="Total 2 2 8 6 5" xfId="28267"/>
    <cellStyle name="Total 2 2 8 6 6" xfId="28094"/>
    <cellStyle name="Total 2 2 8 6 7" xfId="26498"/>
    <cellStyle name="Total 2 2 8 6 8" xfId="33760"/>
    <cellStyle name="Total 2 2 8 6 9" xfId="37322"/>
    <cellStyle name="Total 2 2 8 7" xfId="8454"/>
    <cellStyle name="Total 2 2 8 8" xfId="10963"/>
    <cellStyle name="Total 2 2 8 9" xfId="15551"/>
    <cellStyle name="Total 2 2 9" xfId="1606"/>
    <cellStyle name="Total 2 2 9 2" xfId="8460"/>
    <cellStyle name="Total 2 2 9 3" xfId="10760"/>
    <cellStyle name="Total 2 2 9 4" xfId="17016"/>
    <cellStyle name="Total 2 2 9 5" xfId="17366"/>
    <cellStyle name="Total 2 2 9 6" xfId="25964"/>
    <cellStyle name="Total 2 2 9 7" xfId="24124"/>
    <cellStyle name="Total 2 2 9 8" xfId="18197"/>
    <cellStyle name="Total 2 2 9 9" xfId="34903"/>
    <cellStyle name="Total 2 3" xfId="1133"/>
    <cellStyle name="Total 2 3 10" xfId="3037"/>
    <cellStyle name="Total 2 3 10 2" xfId="8462"/>
    <cellStyle name="Total 2 3 10 3" xfId="12191"/>
    <cellStyle name="Total 2 3 10 4" xfId="19194"/>
    <cellStyle name="Total 2 3 10 5" xfId="24222"/>
    <cellStyle name="Total 2 3 10 6" xfId="28774"/>
    <cellStyle name="Total 2 3 10 7" xfId="29816"/>
    <cellStyle name="Total 2 3 10 8" xfId="31567"/>
    <cellStyle name="Total 2 3 10 9" xfId="35277"/>
    <cellStyle name="Total 2 3 11" xfId="3780"/>
    <cellStyle name="Total 2 3 11 2" xfId="8463"/>
    <cellStyle name="Total 2 3 11 3" xfId="12934"/>
    <cellStyle name="Total 2 3 11 4" xfId="19933"/>
    <cellStyle name="Total 2 3 11 5" xfId="19373"/>
    <cellStyle name="Total 2 3 11 6" xfId="28810"/>
    <cellStyle name="Total 2 3 11 7" xfId="28642"/>
    <cellStyle name="Total 2 3 11 8" xfId="30917"/>
    <cellStyle name="Total 2 3 11 9" xfId="31400"/>
    <cellStyle name="Total 2 3 12" xfId="1547"/>
    <cellStyle name="Total 2 3 12 2" xfId="8464"/>
    <cellStyle name="Total 2 3 12 3" xfId="10701"/>
    <cellStyle name="Total 2 3 12 4" xfId="9929"/>
    <cellStyle name="Total 2 3 12 5" xfId="24453"/>
    <cellStyle name="Total 2 3 12 6" xfId="25481"/>
    <cellStyle name="Total 2 3 12 7" xfId="31035"/>
    <cellStyle name="Total 2 3 12 8" xfId="31345"/>
    <cellStyle name="Total 2 3 12 9" xfId="35107"/>
    <cellStyle name="Total 2 3 13" xfId="8461"/>
    <cellStyle name="Total 2 3 14" xfId="10287"/>
    <cellStyle name="Total 2 3 15" xfId="10099"/>
    <cellStyle name="Total 2 3 16" xfId="25848"/>
    <cellStyle name="Total 2 3 17" xfId="19489"/>
    <cellStyle name="Total 2 3 18" xfId="31276"/>
    <cellStyle name="Total 2 3 19" xfId="35100"/>
    <cellStyle name="Total 2 3 2" xfId="2307"/>
    <cellStyle name="Total 2 3 2 10" xfId="17783"/>
    <cellStyle name="Total 2 3 2 11" xfId="22657"/>
    <cellStyle name="Total 2 3 2 12" xfId="30176"/>
    <cellStyle name="Total 2 3 2 13" xfId="34145"/>
    <cellStyle name="Total 2 3 2 14" xfId="37707"/>
    <cellStyle name="Total 2 3 2 2" xfId="2707"/>
    <cellStyle name="Total 2 3 2 2 2" xfId="8466"/>
    <cellStyle name="Total 2 3 2 2 3" xfId="11861"/>
    <cellStyle name="Total 2 3 2 2 4" xfId="18864"/>
    <cellStyle name="Total 2 3 2 2 5" xfId="24628"/>
    <cellStyle name="Total 2 3 2 2 6" xfId="23055"/>
    <cellStyle name="Total 2 3 2 2 7" xfId="23277"/>
    <cellStyle name="Total 2 3 2 2 8" xfId="24102"/>
    <cellStyle name="Total 2 3 2 2 9" xfId="33632"/>
    <cellStyle name="Total 2 3 2 3" xfId="3989"/>
    <cellStyle name="Total 2 3 2 3 2" xfId="8467"/>
    <cellStyle name="Total 2 3 2 3 3" xfId="13143"/>
    <cellStyle name="Total 2 3 2 3 4" xfId="20141"/>
    <cellStyle name="Total 2 3 2 3 5" xfId="27836"/>
    <cellStyle name="Total 2 3 2 3 6" xfId="9610"/>
    <cellStyle name="Total 2 3 2 3 7" xfId="23300"/>
    <cellStyle name="Total 2 3 2 3 8" xfId="31674"/>
    <cellStyle name="Total 2 3 2 3 9" xfId="35354"/>
    <cellStyle name="Total 2 3 2 4" xfId="4427"/>
    <cellStyle name="Total 2 3 2 4 2" xfId="8468"/>
    <cellStyle name="Total 2 3 2 4 3" xfId="13581"/>
    <cellStyle name="Total 2 3 2 4 4" xfId="20579"/>
    <cellStyle name="Total 2 3 2 4 5" xfId="27622"/>
    <cellStyle name="Total 2 3 2 4 6" xfId="28584"/>
    <cellStyle name="Total 2 3 2 4 7" xfId="25580"/>
    <cellStyle name="Total 2 3 2 4 8" xfId="17413"/>
    <cellStyle name="Total 2 3 2 4 9" xfId="24572"/>
    <cellStyle name="Total 2 3 2 5" xfId="4681"/>
    <cellStyle name="Total 2 3 2 5 2" xfId="8469"/>
    <cellStyle name="Total 2 3 2 5 3" xfId="13835"/>
    <cellStyle name="Total 2 3 2 5 4" xfId="20833"/>
    <cellStyle name="Total 2 3 2 5 5" xfId="15486"/>
    <cellStyle name="Total 2 3 2 5 6" xfId="28169"/>
    <cellStyle name="Total 2 3 2 5 7" xfId="25461"/>
    <cellStyle name="Total 2 3 2 5 8" xfId="9593"/>
    <cellStyle name="Total 2 3 2 5 9" xfId="31384"/>
    <cellStyle name="Total 2 3 2 6" xfId="4927"/>
    <cellStyle name="Total 2 3 2 6 2" xfId="8470"/>
    <cellStyle name="Total 2 3 2 6 3" xfId="14081"/>
    <cellStyle name="Total 2 3 2 6 4" xfId="21079"/>
    <cellStyle name="Total 2 3 2 6 5" xfId="27374"/>
    <cellStyle name="Total 2 3 2 6 6" xfId="22457"/>
    <cellStyle name="Total 2 3 2 6 7" xfId="31973"/>
    <cellStyle name="Total 2 3 2 6 8" xfId="35651"/>
    <cellStyle name="Total 2 3 2 6 9" xfId="38562"/>
    <cellStyle name="Total 2 3 2 7" xfId="8465"/>
    <cellStyle name="Total 2 3 2 8" xfId="11461"/>
    <cellStyle name="Total 2 3 2 9" xfId="18464"/>
    <cellStyle name="Total 2 3 20" xfId="40296"/>
    <cellStyle name="Total 2 3 3" xfId="2038"/>
    <cellStyle name="Total 2 3 3 10" xfId="28479"/>
    <cellStyle name="Total 2 3 3 11" xfId="26045"/>
    <cellStyle name="Total 2 3 3 12" xfId="18133"/>
    <cellStyle name="Total 2 3 3 13" xfId="34800"/>
    <cellStyle name="Total 2 3 3 14" xfId="38344"/>
    <cellStyle name="Total 2 3 3 2" xfId="2579"/>
    <cellStyle name="Total 2 3 3 2 2" xfId="8472"/>
    <cellStyle name="Total 2 3 3 2 3" xfId="11733"/>
    <cellStyle name="Total 2 3 3 2 4" xfId="18736"/>
    <cellStyle name="Total 2 3 3 2 5" xfId="21365"/>
    <cellStyle name="Total 2 3 3 2 6" xfId="23074"/>
    <cellStyle name="Total 2 3 3 2 7" xfId="25071"/>
    <cellStyle name="Total 2 3 3 2 8" xfId="31507"/>
    <cellStyle name="Total 2 3 3 2 9" xfId="35211"/>
    <cellStyle name="Total 2 3 3 3" xfId="3812"/>
    <cellStyle name="Total 2 3 3 3 2" xfId="8473"/>
    <cellStyle name="Total 2 3 3 3 3" xfId="12966"/>
    <cellStyle name="Total 2 3 3 3 4" xfId="19965"/>
    <cellStyle name="Total 2 3 3 3 5" xfId="17680"/>
    <cellStyle name="Total 2 3 3 3 6" xfId="21387"/>
    <cellStyle name="Total 2 3 3 3 7" xfId="28210"/>
    <cellStyle name="Total 2 3 3 3 8" xfId="33510"/>
    <cellStyle name="Total 2 3 3 3 9" xfId="37178"/>
    <cellStyle name="Total 2 3 3 4" xfId="4288"/>
    <cellStyle name="Total 2 3 3 4 2" xfId="8474"/>
    <cellStyle name="Total 2 3 3 4 3" xfId="13442"/>
    <cellStyle name="Total 2 3 3 4 4" xfId="20440"/>
    <cellStyle name="Total 2 3 3 4 5" xfId="24141"/>
    <cellStyle name="Total 2 3 3 4 6" xfId="21246"/>
    <cellStyle name="Total 2 3 3 4 7" xfId="25133"/>
    <cellStyle name="Total 2 3 3 4 8" xfId="28538"/>
    <cellStyle name="Total 2 3 3 4 9" xfId="29581"/>
    <cellStyle name="Total 2 3 3 5" xfId="4561"/>
    <cellStyle name="Total 2 3 3 5 2" xfId="8475"/>
    <cellStyle name="Total 2 3 3 5 3" xfId="13715"/>
    <cellStyle name="Total 2 3 3 5 4" xfId="20713"/>
    <cellStyle name="Total 2 3 3 5 5" xfId="22763"/>
    <cellStyle name="Total 2 3 3 5 6" xfId="26718"/>
    <cellStyle name="Total 2 3 3 5 7" xfId="24082"/>
    <cellStyle name="Total 2 3 3 5 8" xfId="32237"/>
    <cellStyle name="Total 2 3 3 5 9" xfId="35912"/>
    <cellStyle name="Total 2 3 3 6" xfId="4811"/>
    <cellStyle name="Total 2 3 3 6 2" xfId="8476"/>
    <cellStyle name="Total 2 3 3 6 3" xfId="13965"/>
    <cellStyle name="Total 2 3 3 6 4" xfId="20963"/>
    <cellStyle name="Total 2 3 3 6 5" xfId="27433"/>
    <cellStyle name="Total 2 3 3 6 6" xfId="28861"/>
    <cellStyle name="Total 2 3 3 6 7" xfId="28018"/>
    <cellStyle name="Total 2 3 3 6 8" xfId="31792"/>
    <cellStyle name="Total 2 3 3 6 9" xfId="35471"/>
    <cellStyle name="Total 2 3 3 7" xfId="8471"/>
    <cellStyle name="Total 2 3 3 8" xfId="11192"/>
    <cellStyle name="Total 2 3 3 9" xfId="9200"/>
    <cellStyle name="Total 2 3 4" xfId="2295"/>
    <cellStyle name="Total 2 3 4 10" xfId="17989"/>
    <cellStyle name="Total 2 3 4 11" xfId="18164"/>
    <cellStyle name="Total 2 3 4 12" xfId="30183"/>
    <cellStyle name="Total 2 3 4 13" xfId="23249"/>
    <cellStyle name="Total 2 3 4 14" xfId="33599"/>
    <cellStyle name="Total 2 3 4 2" xfId="2695"/>
    <cellStyle name="Total 2 3 4 2 2" xfId="8478"/>
    <cellStyle name="Total 2 3 4 2 3" xfId="11849"/>
    <cellStyle name="Total 2 3 4 2 4" xfId="18852"/>
    <cellStyle name="Total 2 3 4 2 5" xfId="28427"/>
    <cellStyle name="Total 2 3 4 2 6" xfId="18002"/>
    <cellStyle name="Total 2 3 4 2 7" xfId="25076"/>
    <cellStyle name="Total 2 3 4 2 8" xfId="31523"/>
    <cellStyle name="Total 2 3 4 2 9" xfId="35233"/>
    <cellStyle name="Total 2 3 4 3" xfId="3977"/>
    <cellStyle name="Total 2 3 4 3 2" xfId="8479"/>
    <cellStyle name="Total 2 3 4 3 3" xfId="13131"/>
    <cellStyle name="Total 2 3 4 3 4" xfId="20129"/>
    <cellStyle name="Total 2 3 4 3 5" xfId="27842"/>
    <cellStyle name="Total 2 3 4 3 6" xfId="28926"/>
    <cellStyle name="Total 2 3 4 3 7" xfId="25513"/>
    <cellStyle name="Total 2 3 4 3 8" xfId="31668"/>
    <cellStyle name="Total 2 3 4 3 9" xfId="35348"/>
    <cellStyle name="Total 2 3 4 4" xfId="4415"/>
    <cellStyle name="Total 2 3 4 4 2" xfId="8480"/>
    <cellStyle name="Total 2 3 4 4 3" xfId="13569"/>
    <cellStyle name="Total 2 3 4 4 4" xfId="20567"/>
    <cellStyle name="Total 2 3 4 4 5" xfId="27628"/>
    <cellStyle name="Total 2 3 4 4 6" xfId="17049"/>
    <cellStyle name="Total 2 3 4 4 7" xfId="9922"/>
    <cellStyle name="Total 2 3 4 4 8" xfId="25833"/>
    <cellStyle name="Total 2 3 4 4 9" xfId="10251"/>
    <cellStyle name="Total 2 3 4 5" xfId="4669"/>
    <cellStyle name="Total 2 3 4 5 2" xfId="8481"/>
    <cellStyle name="Total 2 3 4 5 3" xfId="13823"/>
    <cellStyle name="Total 2 3 4 5 4" xfId="20821"/>
    <cellStyle name="Total 2 3 4 5 5" xfId="27499"/>
    <cellStyle name="Total 2 3 4 5 6" xfId="24097"/>
    <cellStyle name="Total 2 3 4 5 7" xfId="18349"/>
    <cellStyle name="Total 2 3 4 5 8" xfId="32188"/>
    <cellStyle name="Total 2 3 4 5 9" xfId="35863"/>
    <cellStyle name="Total 2 3 4 6" xfId="4915"/>
    <cellStyle name="Total 2 3 4 6 2" xfId="8482"/>
    <cellStyle name="Total 2 3 4 6 3" xfId="14069"/>
    <cellStyle name="Total 2 3 4 6 4" xfId="21067"/>
    <cellStyle name="Total 2 3 4 6 5" xfId="24264"/>
    <cellStyle name="Total 2 3 4 6 6" xfId="29293"/>
    <cellStyle name="Total 2 3 4 6 7" xfId="31961"/>
    <cellStyle name="Total 2 3 4 6 8" xfId="35639"/>
    <cellStyle name="Total 2 3 4 6 9" xfId="38550"/>
    <cellStyle name="Total 2 3 4 7" xfId="8477"/>
    <cellStyle name="Total 2 3 4 8" xfId="11449"/>
    <cellStyle name="Total 2 3 4 9" xfId="18452"/>
    <cellStyle name="Total 2 3 5" xfId="1679"/>
    <cellStyle name="Total 2 3 5 10" xfId="28663"/>
    <cellStyle name="Total 2 3 5 11" xfId="22930"/>
    <cellStyle name="Total 2 3 5 12" xfId="10051"/>
    <cellStyle name="Total 2 3 5 13" xfId="25533"/>
    <cellStyle name="Total 2 3 5 14" xfId="33714"/>
    <cellStyle name="Total 2 3 5 2" xfId="2506"/>
    <cellStyle name="Total 2 3 5 2 2" xfId="8484"/>
    <cellStyle name="Total 2 3 5 2 3" xfId="11660"/>
    <cellStyle name="Total 2 3 5 2 4" xfId="18663"/>
    <cellStyle name="Total 2 3 5 2 5" xfId="22721"/>
    <cellStyle name="Total 2 3 5 2 6" xfId="25325"/>
    <cellStyle name="Total 2 3 5 2 7" xfId="28900"/>
    <cellStyle name="Total 2 3 5 2 8" xfId="34055"/>
    <cellStyle name="Total 2 3 5 2 9" xfId="37617"/>
    <cellStyle name="Total 2 3 5 3" xfId="3656"/>
    <cellStyle name="Total 2 3 5 3 2" xfId="8485"/>
    <cellStyle name="Total 2 3 5 3 3" xfId="12810"/>
    <cellStyle name="Total 2 3 5 3 4" xfId="19809"/>
    <cellStyle name="Total 2 3 5 3 5" xfId="28001"/>
    <cellStyle name="Total 2 3 5 3 6" xfId="22499"/>
    <cellStyle name="Total 2 3 5 3 7" xfId="29562"/>
    <cellStyle name="Total 2 3 5 3 8" xfId="33580"/>
    <cellStyle name="Total 2 3 5 3 9" xfId="37248"/>
    <cellStyle name="Total 2 3 5 4" xfId="4165"/>
    <cellStyle name="Total 2 3 5 4 2" xfId="8486"/>
    <cellStyle name="Total 2 3 5 4 3" xfId="13319"/>
    <cellStyle name="Total 2 3 5 4 4" xfId="20317"/>
    <cellStyle name="Total 2 3 5 4 5" xfId="27744"/>
    <cellStyle name="Total 2 3 5 4 6" xfId="28142"/>
    <cellStyle name="Total 2 3 5 4 7" xfId="26476"/>
    <cellStyle name="Total 2 3 5 4 8" xfId="22980"/>
    <cellStyle name="Total 2 3 5 4 9" xfId="33672"/>
    <cellStyle name="Total 2 3 5 5" xfId="3833"/>
    <cellStyle name="Total 2 3 5 5 2" xfId="8487"/>
    <cellStyle name="Total 2 3 5 5 3" xfId="12987"/>
    <cellStyle name="Total 2 3 5 5 4" xfId="19986"/>
    <cellStyle name="Total 2 3 5 5 5" xfId="19508"/>
    <cellStyle name="Total 2 3 5 5 6" xfId="29192"/>
    <cellStyle name="Total 2 3 5 5 7" xfId="18104"/>
    <cellStyle name="Total 2 3 5 5 8" xfId="29686"/>
    <cellStyle name="Total 2 3 5 5 9" xfId="35535"/>
    <cellStyle name="Total 2 3 5 6" xfId="3010"/>
    <cellStyle name="Total 2 3 5 6 2" xfId="8488"/>
    <cellStyle name="Total 2 3 5 6 3" xfId="12164"/>
    <cellStyle name="Total 2 3 5 6 4" xfId="19167"/>
    <cellStyle name="Total 2 3 5 6 5" xfId="24688"/>
    <cellStyle name="Total 2 3 5 6 6" xfId="23223"/>
    <cellStyle name="Total 2 3 5 6 7" xfId="18190"/>
    <cellStyle name="Total 2 3 5 6 8" xfId="33803"/>
    <cellStyle name="Total 2 3 5 6 9" xfId="37365"/>
    <cellStyle name="Total 2 3 5 7" xfId="8483"/>
    <cellStyle name="Total 2 3 5 8" xfId="10833"/>
    <cellStyle name="Total 2 3 5 9" xfId="11045"/>
    <cellStyle name="Total 2 3 6" xfId="1660"/>
    <cellStyle name="Total 2 3 6 10" xfId="23028"/>
    <cellStyle name="Total 2 3 6 11" xfId="25736"/>
    <cellStyle name="Total 2 3 6 12" xfId="34920"/>
    <cellStyle name="Total 2 3 6 13" xfId="38383"/>
    <cellStyle name="Total 2 3 6 2" xfId="3588"/>
    <cellStyle name="Total 2 3 6 2 2" xfId="8490"/>
    <cellStyle name="Total 2 3 6 2 3" xfId="12742"/>
    <cellStyle name="Total 2 3 6 2 4" xfId="19743"/>
    <cellStyle name="Total 2 3 6 2 5" xfId="28035"/>
    <cellStyle name="Total 2 3 6 2 6" xfId="26538"/>
    <cellStyle name="Total 2 3 6 2 7" xfId="29586"/>
    <cellStyle name="Total 2 3 6 2 8" xfId="33586"/>
    <cellStyle name="Total 2 3 6 2 9" xfId="37254"/>
    <cellStyle name="Total 2 3 6 3" xfId="4137"/>
    <cellStyle name="Total 2 3 6 3 2" xfId="8491"/>
    <cellStyle name="Total 2 3 6 3 3" xfId="13291"/>
    <cellStyle name="Total 2 3 6 3 4" xfId="20289"/>
    <cellStyle name="Total 2 3 6 3 5" xfId="10024"/>
    <cellStyle name="Total 2 3 6 3 6" xfId="26661"/>
    <cellStyle name="Total 2 3 6 3 7" xfId="17774"/>
    <cellStyle name="Total 2 3 6 3 8" xfId="33400"/>
    <cellStyle name="Total 2 3 6 3 9" xfId="37075"/>
    <cellStyle name="Total 2 3 6 4" xfId="3826"/>
    <cellStyle name="Total 2 3 6 4 2" xfId="8492"/>
    <cellStyle name="Total 2 3 6 4 3" xfId="12980"/>
    <cellStyle name="Total 2 3 6 4 4" xfId="19979"/>
    <cellStyle name="Total 2 3 6 4 5" xfId="27917"/>
    <cellStyle name="Total 2 3 6 4 6" xfId="23167"/>
    <cellStyle name="Total 2 3 6 4 7" xfId="25426"/>
    <cellStyle name="Total 2 3 6 4 8" xfId="31653"/>
    <cellStyle name="Total 2 3 6 4 9" xfId="35333"/>
    <cellStyle name="Total 2 3 6 5" xfId="3181"/>
    <cellStyle name="Total 2 3 6 5 2" xfId="8493"/>
    <cellStyle name="Total 2 3 6 5 3" xfId="12335"/>
    <cellStyle name="Total 2 3 6 5 4" xfId="19338"/>
    <cellStyle name="Total 2 3 6 5 5" xfId="28236"/>
    <cellStyle name="Total 2 3 6 5 6" xfId="18188"/>
    <cellStyle name="Total 2 3 6 5 7" xfId="17100"/>
    <cellStyle name="Total 2 3 6 5 8" xfId="24622"/>
    <cellStyle name="Total 2 3 6 5 9" xfId="33655"/>
    <cellStyle name="Total 2 3 6 6" xfId="8489"/>
    <cellStyle name="Total 2 3 6 7" xfId="10814"/>
    <cellStyle name="Total 2 3 6 8" xfId="9168"/>
    <cellStyle name="Total 2 3 6 9" xfId="28670"/>
    <cellStyle name="Total 2 3 7" xfId="2488"/>
    <cellStyle name="Total 2 3 7 2" xfId="8494"/>
    <cellStyle name="Total 2 3 7 3" xfId="11642"/>
    <cellStyle name="Total 2 3 7 4" xfId="18645"/>
    <cellStyle name="Total 2 3 7 5" xfId="17851"/>
    <cellStyle name="Total 2 3 7 6" xfId="22642"/>
    <cellStyle name="Total 2 3 7 7" xfId="29420"/>
    <cellStyle name="Total 2 3 7 8" xfId="34063"/>
    <cellStyle name="Total 2 3 7 9" xfId="37625"/>
    <cellStyle name="Total 2 3 8" xfId="3151"/>
    <cellStyle name="Total 2 3 8 2" xfId="8495"/>
    <cellStyle name="Total 2 3 8 3" xfId="12305"/>
    <cellStyle name="Total 2 3 8 4" xfId="19308"/>
    <cellStyle name="Total 2 3 8 5" xfId="24718"/>
    <cellStyle name="Total 2 3 8 6" xfId="19389"/>
    <cellStyle name="Total 2 3 8 7" xfId="26504"/>
    <cellStyle name="Total 2 3 8 8" xfId="25640"/>
    <cellStyle name="Total 2 3 8 9" xfId="33654"/>
    <cellStyle name="Total 2 3 9" xfId="2858"/>
    <cellStyle name="Total 2 3 9 2" xfId="8496"/>
    <cellStyle name="Total 2 3 9 3" xfId="12012"/>
    <cellStyle name="Total 2 3 9 4" xfId="19015"/>
    <cellStyle name="Total 2 3 9 5" xfId="28355"/>
    <cellStyle name="Total 2 3 9 6" xfId="28078"/>
    <cellStyle name="Total 2 3 9 7" xfId="29905"/>
    <cellStyle name="Total 2 3 9 8" xfId="31103"/>
    <cellStyle name="Total 2 3 9 9" xfId="34990"/>
    <cellStyle name="Total 2 4" xfId="1187"/>
    <cellStyle name="Total 2 4 10" xfId="4328"/>
    <cellStyle name="Total 2 4 10 2" xfId="8498"/>
    <cellStyle name="Total 2 4 10 3" xfId="13482"/>
    <cellStyle name="Total 2 4 10 4" xfId="20480"/>
    <cellStyle name="Total 2 4 10 5" xfId="27669"/>
    <cellStyle name="Total 2 4 10 6" xfId="26671"/>
    <cellStyle name="Total 2 4 10 7" xfId="20048"/>
    <cellStyle name="Total 2 4 10 8" xfId="29700"/>
    <cellStyle name="Total 2 4 10 9" xfId="31834"/>
    <cellStyle name="Total 2 4 11" xfId="2225"/>
    <cellStyle name="Total 2 4 11 2" xfId="8499"/>
    <cellStyle name="Total 2 4 11 3" xfId="11379"/>
    <cellStyle name="Total 2 4 11 4" xfId="18382"/>
    <cellStyle name="Total 2 4 11 5" xfId="19583"/>
    <cellStyle name="Total 2 4 11 6" xfId="26100"/>
    <cellStyle name="Total 2 4 11 7" xfId="30217"/>
    <cellStyle name="Total 2 4 11 8" xfId="34191"/>
    <cellStyle name="Total 2 4 11 9" xfId="37753"/>
    <cellStyle name="Total 2 4 12" xfId="8497"/>
    <cellStyle name="Total 2 4 13" xfId="10341"/>
    <cellStyle name="Total 2 4 14" xfId="17253"/>
    <cellStyle name="Total 2 4 15" xfId="29394"/>
    <cellStyle name="Total 2 4 16" xfId="25546"/>
    <cellStyle name="Total 2 4 17" xfId="31288"/>
    <cellStyle name="Total 2 4 18" xfId="35105"/>
    <cellStyle name="Total 2 4 19" xfId="40317"/>
    <cellStyle name="Total 2 4 2" xfId="2348"/>
    <cellStyle name="Total 2 4 2 10" xfId="10045"/>
    <cellStyle name="Total 2 4 2 11" xfId="26145"/>
    <cellStyle name="Total 2 4 2 12" xfId="30157"/>
    <cellStyle name="Total 2 4 2 13" xfId="34133"/>
    <cellStyle name="Total 2 4 2 14" xfId="37695"/>
    <cellStyle name="Total 2 4 2 2" xfId="2748"/>
    <cellStyle name="Total 2 4 2 2 2" xfId="8501"/>
    <cellStyle name="Total 2 4 2 2 3" xfId="11902"/>
    <cellStyle name="Total 2 4 2 2 4" xfId="18905"/>
    <cellStyle name="Total 2 4 2 2 5" xfId="24212"/>
    <cellStyle name="Total 2 4 2 2 6" xfId="23476"/>
    <cellStyle name="Total 2 4 2 2 7" xfId="29959"/>
    <cellStyle name="Total 2 4 2 2 8" xfId="28730"/>
    <cellStyle name="Total 2 4 2 2 9" xfId="25794"/>
    <cellStyle name="Total 2 4 2 3" xfId="4030"/>
    <cellStyle name="Total 2 4 2 3 2" xfId="8502"/>
    <cellStyle name="Total 2 4 2 3 3" xfId="13184"/>
    <cellStyle name="Total 2 4 2 3 4" xfId="20182"/>
    <cellStyle name="Total 2 4 2 3 5" xfId="23233"/>
    <cellStyle name="Total 2 4 2 3 6" xfId="28827"/>
    <cellStyle name="Total 2 4 2 3 7" xfId="9943"/>
    <cellStyle name="Total 2 4 2 3 8" xfId="31848"/>
    <cellStyle name="Total 2 4 2 3 9" xfId="35502"/>
    <cellStyle name="Total 2 4 2 4" xfId="4468"/>
    <cellStyle name="Total 2 4 2 4 2" xfId="8503"/>
    <cellStyle name="Total 2 4 2 4 3" xfId="13622"/>
    <cellStyle name="Total 2 4 2 4 4" xfId="20620"/>
    <cellStyle name="Total 2 4 2 4 5" xfId="17798"/>
    <cellStyle name="Total 2 4 2 4 6" xfId="25194"/>
    <cellStyle name="Total 2 4 2 4 7" xfId="25128"/>
    <cellStyle name="Total 2 4 2 4 8" xfId="32279"/>
    <cellStyle name="Total 2 4 2 4 9" xfId="35954"/>
    <cellStyle name="Total 2 4 2 5" xfId="4722"/>
    <cellStyle name="Total 2 4 2 5 2" xfId="8504"/>
    <cellStyle name="Total 2 4 2 5 3" xfId="13876"/>
    <cellStyle name="Total 2 4 2 5 4" xfId="20874"/>
    <cellStyle name="Total 2 4 2 5 5" xfId="10005"/>
    <cellStyle name="Total 2 4 2 5 6" xfId="25274"/>
    <cellStyle name="Total 2 4 2 5 7" xfId="27876"/>
    <cellStyle name="Total 2 4 2 5 8" xfId="29728"/>
    <cellStyle name="Total 2 4 2 5 9" xfId="33702"/>
    <cellStyle name="Total 2 4 2 6" xfId="4968"/>
    <cellStyle name="Total 2 4 2 6 2" xfId="8505"/>
    <cellStyle name="Total 2 4 2 6 3" xfId="14122"/>
    <cellStyle name="Total 2 4 2 6 4" xfId="21120"/>
    <cellStyle name="Total 2 4 2 6 5" xfId="24817"/>
    <cellStyle name="Total 2 4 2 6 6" xfId="25011"/>
    <cellStyle name="Total 2 4 2 6 7" xfId="32014"/>
    <cellStyle name="Total 2 4 2 6 8" xfId="35692"/>
    <cellStyle name="Total 2 4 2 6 9" xfId="38603"/>
    <cellStyle name="Total 2 4 2 7" xfId="8500"/>
    <cellStyle name="Total 2 4 2 8" xfId="11502"/>
    <cellStyle name="Total 2 4 2 9" xfId="18505"/>
    <cellStyle name="Total 2 4 3" xfId="2376"/>
    <cellStyle name="Total 2 4 3 10" xfId="19590"/>
    <cellStyle name="Total 2 4 3 11" xfId="26159"/>
    <cellStyle name="Total 2 4 3 12" xfId="30143"/>
    <cellStyle name="Total 2 4 3 13" xfId="34119"/>
    <cellStyle name="Total 2 4 3 14" xfId="37681"/>
    <cellStyle name="Total 2 4 3 2" xfId="2776"/>
    <cellStyle name="Total 2 4 3 2 2" xfId="8507"/>
    <cellStyle name="Total 2 4 3 2 3" xfId="11930"/>
    <cellStyle name="Total 2 4 3 2 4" xfId="18933"/>
    <cellStyle name="Total 2 4 3 2 5" xfId="28394"/>
    <cellStyle name="Total 2 4 3 2 6" xfId="26343"/>
    <cellStyle name="Total 2 4 3 2 7" xfId="28455"/>
    <cellStyle name="Total 2 4 3 2 8" xfId="33906"/>
    <cellStyle name="Total 2 4 3 2 9" xfId="37468"/>
    <cellStyle name="Total 2 4 3 3" xfId="4058"/>
    <cellStyle name="Total 2 4 3 3 2" xfId="8508"/>
    <cellStyle name="Total 2 4 3 3 3" xfId="13212"/>
    <cellStyle name="Total 2 4 3 3 4" xfId="20210"/>
    <cellStyle name="Total 2 4 3 3 5" xfId="27802"/>
    <cellStyle name="Total 2 4 3 3 6" xfId="26642"/>
    <cellStyle name="Total 2 4 3 3 7" xfId="26004"/>
    <cellStyle name="Total 2 4 3 3 8" xfId="33435"/>
    <cellStyle name="Total 2 4 3 3 9" xfId="37110"/>
    <cellStyle name="Total 2 4 3 4" xfId="4496"/>
    <cellStyle name="Total 2 4 3 4 2" xfId="8509"/>
    <cellStyle name="Total 2 4 3 4 3" xfId="13650"/>
    <cellStyle name="Total 2 4 3 4 4" xfId="20648"/>
    <cellStyle name="Total 2 4 3 4 5" xfId="27587"/>
    <cellStyle name="Total 2 4 3 4 6" xfId="26701"/>
    <cellStyle name="Total 2 4 3 4 7" xfId="25570"/>
    <cellStyle name="Total 2 4 3 4 8" xfId="25457"/>
    <cellStyle name="Total 2 4 3 4 9" xfId="34882"/>
    <cellStyle name="Total 2 4 3 5" xfId="4750"/>
    <cellStyle name="Total 2 4 3 5 2" xfId="8510"/>
    <cellStyle name="Total 2 4 3 5 3" xfId="13904"/>
    <cellStyle name="Total 2 4 3 5 4" xfId="20902"/>
    <cellStyle name="Total 2 4 3 5 5" xfId="27463"/>
    <cellStyle name="Total 2 4 3 5 6" xfId="24096"/>
    <cellStyle name="Total 2 4 3 5 7" xfId="28715"/>
    <cellStyle name="Total 2 4 3 5 8" xfId="25729"/>
    <cellStyle name="Total 2 4 3 5 9" xfId="31383"/>
    <cellStyle name="Total 2 4 3 6" xfId="4996"/>
    <cellStyle name="Total 2 4 3 6 2" xfId="8511"/>
    <cellStyle name="Total 2 4 3 6 3" xfId="14150"/>
    <cellStyle name="Total 2 4 3 6 4" xfId="21148"/>
    <cellStyle name="Total 2 4 3 6 5" xfId="27341"/>
    <cellStyle name="Total 2 4 3 6 6" xfId="29307"/>
    <cellStyle name="Total 2 4 3 6 7" xfId="32042"/>
    <cellStyle name="Total 2 4 3 6 8" xfId="35720"/>
    <cellStyle name="Total 2 4 3 6 9" xfId="38631"/>
    <cellStyle name="Total 2 4 3 7" xfId="8506"/>
    <cellStyle name="Total 2 4 3 8" xfId="11530"/>
    <cellStyle name="Total 2 4 3 9" xfId="18533"/>
    <cellStyle name="Total 2 4 4" xfId="2400"/>
    <cellStyle name="Total 2 4 4 10" xfId="22480"/>
    <cellStyle name="Total 2 4 4 11" xfId="26171"/>
    <cellStyle name="Total 2 4 4 12" xfId="10270"/>
    <cellStyle name="Total 2 4 4 13" xfId="29629"/>
    <cellStyle name="Total 2 4 4 14" xfId="33615"/>
    <cellStyle name="Total 2 4 4 2" xfId="2800"/>
    <cellStyle name="Total 2 4 4 2 2" xfId="8513"/>
    <cellStyle name="Total 2 4 4 2 3" xfId="11954"/>
    <cellStyle name="Total 2 4 4 2 4" xfId="18957"/>
    <cellStyle name="Total 2 4 4 2 5" xfId="15517"/>
    <cellStyle name="Total 2 4 4 2 6" xfId="17470"/>
    <cellStyle name="Total 2 4 4 2 7" xfId="28042"/>
    <cellStyle name="Total 2 4 4 2 8" xfId="25785"/>
    <cellStyle name="Total 2 4 4 2 9" xfId="34984"/>
    <cellStyle name="Total 2 4 4 3" xfId="4082"/>
    <cellStyle name="Total 2 4 4 3 2" xfId="8514"/>
    <cellStyle name="Total 2 4 4 3 3" xfId="13236"/>
    <cellStyle name="Total 2 4 4 3 4" xfId="20234"/>
    <cellStyle name="Total 2 4 4 3 5" xfId="27790"/>
    <cellStyle name="Total 2 4 4 3 6" xfId="9373"/>
    <cellStyle name="Total 2 4 4 3 7" xfId="28970"/>
    <cellStyle name="Total 2 4 4 3 8" xfId="26088"/>
    <cellStyle name="Total 2 4 4 3 9" xfId="25806"/>
    <cellStyle name="Total 2 4 4 4" xfId="4520"/>
    <cellStyle name="Total 2 4 4 4 2" xfId="8515"/>
    <cellStyle name="Total 2 4 4 4 3" xfId="13674"/>
    <cellStyle name="Total 2 4 4 4 4" xfId="20672"/>
    <cellStyle name="Total 2 4 4 4 5" xfId="27576"/>
    <cellStyle name="Total 2 4 4 4 6" xfId="19388"/>
    <cellStyle name="Total 2 4 4 4 7" xfId="26850"/>
    <cellStyle name="Total 2 4 4 4 8" xfId="32256"/>
    <cellStyle name="Total 2 4 4 4 9" xfId="35931"/>
    <cellStyle name="Total 2 4 4 5" xfId="4774"/>
    <cellStyle name="Total 2 4 4 5 2" xfId="8516"/>
    <cellStyle name="Total 2 4 4 5 3" xfId="13928"/>
    <cellStyle name="Total 2 4 4 5 4" xfId="20926"/>
    <cellStyle name="Total 2 4 4 5 5" xfId="24792"/>
    <cellStyle name="Total 2 4 4 5 6" xfId="28171"/>
    <cellStyle name="Total 2 4 4 5 7" xfId="24988"/>
    <cellStyle name="Total 2 4 4 5 8" xfId="32140"/>
    <cellStyle name="Total 2 4 4 5 9" xfId="35815"/>
    <cellStyle name="Total 2 4 4 6" xfId="5020"/>
    <cellStyle name="Total 2 4 4 6 2" xfId="8517"/>
    <cellStyle name="Total 2 4 4 6 3" xfId="14174"/>
    <cellStyle name="Total 2 4 4 6 4" xfId="21172"/>
    <cellStyle name="Total 2 4 4 6 5" xfId="27326"/>
    <cellStyle name="Total 2 4 4 6 6" xfId="26780"/>
    <cellStyle name="Total 2 4 4 6 7" xfId="32066"/>
    <cellStyle name="Total 2 4 4 6 8" xfId="35744"/>
    <cellStyle name="Total 2 4 4 6 9" xfId="38655"/>
    <cellStyle name="Total 2 4 4 7" xfId="8512"/>
    <cellStyle name="Total 2 4 4 8" xfId="11554"/>
    <cellStyle name="Total 2 4 4 9" xfId="18557"/>
    <cellStyle name="Total 2 4 5" xfId="2424"/>
    <cellStyle name="Total 2 4 5 10" xfId="23228"/>
    <cellStyle name="Total 2 4 5 11" xfId="26177"/>
    <cellStyle name="Total 2 4 5 12" xfId="30119"/>
    <cellStyle name="Total 2 4 5 13" xfId="17684"/>
    <cellStyle name="Total 2 4 5 14" xfId="25947"/>
    <cellStyle name="Total 2 4 5 2" xfId="2824"/>
    <cellStyle name="Total 2 4 5 2 2" xfId="8519"/>
    <cellStyle name="Total 2 4 5 2 3" xfId="11978"/>
    <cellStyle name="Total 2 4 5 2 4" xfId="18981"/>
    <cellStyle name="Total 2 4 5 2 5" xfId="10022"/>
    <cellStyle name="Total 2 4 5 2 6" xfId="19500"/>
    <cellStyle name="Total 2 4 5 2 7" xfId="17307"/>
    <cellStyle name="Total 2 4 5 2 8" xfId="31541"/>
    <cellStyle name="Total 2 4 5 2 9" xfId="35251"/>
    <cellStyle name="Total 2 4 5 3" xfId="4106"/>
    <cellStyle name="Total 2 4 5 3 2" xfId="8520"/>
    <cellStyle name="Total 2 4 5 3 3" xfId="13260"/>
    <cellStyle name="Total 2 4 5 3 4" xfId="20258"/>
    <cellStyle name="Total 2 4 5 3 5" xfId="24233"/>
    <cellStyle name="Total 2 4 5 3 6" xfId="22747"/>
    <cellStyle name="Total 2 4 5 3 7" xfId="25382"/>
    <cellStyle name="Total 2 4 5 3 8" xfId="30224"/>
    <cellStyle name="Total 2 4 5 3 9" xfId="31067"/>
    <cellStyle name="Total 2 4 5 4" xfId="4544"/>
    <cellStyle name="Total 2 4 5 4 2" xfId="8521"/>
    <cellStyle name="Total 2 4 5 4 3" xfId="13698"/>
    <cellStyle name="Total 2 4 5 4 4" xfId="20696"/>
    <cellStyle name="Total 2 4 5 4 5" xfId="17426"/>
    <cellStyle name="Total 2 4 5 4 6" xfId="17093"/>
    <cellStyle name="Total 2 4 5 4 7" xfId="25876"/>
    <cellStyle name="Total 2 4 5 4 8" xfId="32242"/>
    <cellStyle name="Total 2 4 5 4 9" xfId="35917"/>
    <cellStyle name="Total 2 4 5 5" xfId="4798"/>
    <cellStyle name="Total 2 4 5 5 2" xfId="8522"/>
    <cellStyle name="Total 2 4 5 5 3" xfId="13952"/>
    <cellStyle name="Total 2 4 5 5 4" xfId="20950"/>
    <cellStyle name="Total 2 4 5 5 5" xfId="27436"/>
    <cellStyle name="Total 2 4 5 5 6" xfId="28174"/>
    <cellStyle name="Total 2 4 5 5 7" xfId="29396"/>
    <cellStyle name="Total 2 4 5 5 8" xfId="32128"/>
    <cellStyle name="Total 2 4 5 5 9" xfId="35803"/>
    <cellStyle name="Total 2 4 5 6" xfId="5044"/>
    <cellStyle name="Total 2 4 5 6 2" xfId="8523"/>
    <cellStyle name="Total 2 4 5 6 3" xfId="14198"/>
    <cellStyle name="Total 2 4 5 6 4" xfId="21196"/>
    <cellStyle name="Total 2 4 5 6 5" xfId="27317"/>
    <cellStyle name="Total 2 4 5 6 6" xfId="17051"/>
    <cellStyle name="Total 2 4 5 6 7" xfId="32090"/>
    <cellStyle name="Total 2 4 5 6 8" xfId="35768"/>
    <cellStyle name="Total 2 4 5 6 9" xfId="38679"/>
    <cellStyle name="Total 2 4 5 7" xfId="8518"/>
    <cellStyle name="Total 2 4 5 8" xfId="11578"/>
    <cellStyle name="Total 2 4 5 9" xfId="18581"/>
    <cellStyle name="Total 2 4 6" xfId="2626"/>
    <cellStyle name="Total 2 4 6 2" xfId="8524"/>
    <cellStyle name="Total 2 4 6 3" xfId="11780"/>
    <cellStyle name="Total 2 4 6 4" xfId="18783"/>
    <cellStyle name="Total 2 4 6 5" xfId="9571"/>
    <cellStyle name="Total 2 4 6 6" xfId="24563"/>
    <cellStyle name="Total 2 4 6 7" xfId="20034"/>
    <cellStyle name="Total 2 4 6 8" xfId="33996"/>
    <cellStyle name="Total 2 4 6 9" xfId="37558"/>
    <cellStyle name="Total 2 4 7" xfId="3194"/>
    <cellStyle name="Total 2 4 7 2" xfId="8525"/>
    <cellStyle name="Total 2 4 7 3" xfId="12348"/>
    <cellStyle name="Total 2 4 7 4" xfId="19351"/>
    <cellStyle name="Total 2 4 7 5" xfId="25436"/>
    <cellStyle name="Total 2 4 7 6" xfId="26445"/>
    <cellStyle name="Total 2 4 7 7" xfId="25480"/>
    <cellStyle name="Total 2 4 7 8" xfId="26537"/>
    <cellStyle name="Total 2 4 7 9" xfId="35007"/>
    <cellStyle name="Total 2 4 8" xfId="3709"/>
    <cellStyle name="Total 2 4 8 2" xfId="8526"/>
    <cellStyle name="Total 2 4 8 3" xfId="12863"/>
    <cellStyle name="Total 2 4 8 4" xfId="19862"/>
    <cellStyle name="Total 2 4 8 5" xfId="27975"/>
    <cellStyle name="Total 2 4 8 6" xfId="28533"/>
    <cellStyle name="Total 2 4 8 7" xfId="29005"/>
    <cellStyle name="Total 2 4 8 8" xfId="33559"/>
    <cellStyle name="Total 2 4 8 9" xfId="37227"/>
    <cellStyle name="Total 2 4 9" xfId="3860"/>
    <cellStyle name="Total 2 4 9 2" xfId="8527"/>
    <cellStyle name="Total 2 4 9 3" xfId="13014"/>
    <cellStyle name="Total 2 4 9 4" xfId="20013"/>
    <cellStyle name="Total 2 4 9 5" xfId="24143"/>
    <cellStyle name="Total 2 4 9 6" xfId="26608"/>
    <cellStyle name="Total 2 4 9 7" xfId="28894"/>
    <cellStyle name="Total 2 4 9 8" xfId="33475"/>
    <cellStyle name="Total 2 4 9 9" xfId="37147"/>
    <cellStyle name="Total 2 5" xfId="1605"/>
    <cellStyle name="Total 2 5 2" xfId="8528"/>
    <cellStyle name="Total 2 5 3" xfId="10759"/>
    <cellStyle name="Total 2 5 4" xfId="17017"/>
    <cellStyle name="Total 2 5 5" xfId="28699"/>
    <cellStyle name="Total 2 5 6" xfId="24010"/>
    <cellStyle name="Total 2 5 7" xfId="17769"/>
    <cellStyle name="Total 2 5 8" xfId="34937"/>
    <cellStyle name="Total 2 5 9" xfId="38400"/>
    <cellStyle name="Total 2 6" xfId="2438"/>
    <cellStyle name="Total 2 6 2" xfId="8529"/>
    <cellStyle name="Total 2 6 3" xfId="11592"/>
    <cellStyle name="Total 2 6 4" xfId="18595"/>
    <cellStyle name="Total 2 6 5" xfId="17960"/>
    <cellStyle name="Total 2 6 6" xfId="23199"/>
    <cellStyle name="Total 2 6 7" xfId="30112"/>
    <cellStyle name="Total 2 6 8" xfId="34089"/>
    <cellStyle name="Total 2 6 9" xfId="37651"/>
    <cellStyle name="Total 2 7" xfId="8338"/>
    <cellStyle name="Total 2 8" xfId="9366"/>
    <cellStyle name="Total 2 9" xfId="18067"/>
    <cellStyle name="Total 3" xfId="1030"/>
    <cellStyle name="Total 3 10" xfId="2445"/>
    <cellStyle name="Total 3 10 2" xfId="8531"/>
    <cellStyle name="Total 3 10 3" xfId="11599"/>
    <cellStyle name="Total 3 10 4" xfId="18602"/>
    <cellStyle name="Total 3 10 5" xfId="22688"/>
    <cellStyle name="Total 3 10 6" xfId="18357"/>
    <cellStyle name="Total 3 10 7" xfId="30109"/>
    <cellStyle name="Total 3 10 8" xfId="34086"/>
    <cellStyle name="Total 3 10 9" xfId="37648"/>
    <cellStyle name="Total 3 11" xfId="3152"/>
    <cellStyle name="Total 3 11 2" xfId="8532"/>
    <cellStyle name="Total 3 11 3" xfId="12306"/>
    <cellStyle name="Total 3 11 4" xfId="19309"/>
    <cellStyle name="Total 3 11 5" xfId="24719"/>
    <cellStyle name="Total 3 11 6" xfId="28088"/>
    <cellStyle name="Total 3 11 7" xfId="29764"/>
    <cellStyle name="Total 3 11 8" xfId="33741"/>
    <cellStyle name="Total 3 11 9" xfId="37303"/>
    <cellStyle name="Total 3 12" xfId="3731"/>
    <cellStyle name="Total 3 12 2" xfId="8533"/>
    <cellStyle name="Total 3 12 3" xfId="12885"/>
    <cellStyle name="Total 3 12 4" xfId="19884"/>
    <cellStyle name="Total 3 12 5" xfId="27964"/>
    <cellStyle name="Total 3 12 6" xfId="9592"/>
    <cellStyle name="Total 3 12 7" xfId="24830"/>
    <cellStyle name="Total 3 12 8" xfId="33549"/>
    <cellStyle name="Total 3 12 9" xfId="37217"/>
    <cellStyle name="Total 3 13" xfId="3801"/>
    <cellStyle name="Total 3 13 2" xfId="8534"/>
    <cellStyle name="Total 3 13 3" xfId="12955"/>
    <cellStyle name="Total 3 13 4" xfId="19954"/>
    <cellStyle name="Total 3 13 5" xfId="22553"/>
    <cellStyle name="Total 3 13 6" xfId="18180"/>
    <cellStyle name="Total 3 13 7" xfId="26482"/>
    <cellStyle name="Total 3 13 8" xfId="31925"/>
    <cellStyle name="Total 3 13 9" xfId="29392"/>
    <cellStyle name="Total 3 14" xfId="4293"/>
    <cellStyle name="Total 3 14 2" xfId="8535"/>
    <cellStyle name="Total 3 14 3" xfId="13447"/>
    <cellStyle name="Total 3 14 4" xfId="20445"/>
    <cellStyle name="Total 3 14 5" xfId="21259"/>
    <cellStyle name="Total 3 14 6" xfId="28150"/>
    <cellStyle name="Total 3 14 7" xfId="17363"/>
    <cellStyle name="Total 3 14 8" xfId="31711"/>
    <cellStyle name="Total 3 14 9" xfId="35391"/>
    <cellStyle name="Total 3 15" xfId="8530"/>
    <cellStyle name="Total 3 16" xfId="10184"/>
    <cellStyle name="Total 3 17" xfId="17356"/>
    <cellStyle name="Total 3 18" xfId="28979"/>
    <cellStyle name="Total 3 19" xfId="17069"/>
    <cellStyle name="Total 3 2" xfId="1031"/>
    <cellStyle name="Total 3 2 10" xfId="3734"/>
    <cellStyle name="Total 3 2 10 2" xfId="8537"/>
    <cellStyle name="Total 3 2 10 3" xfId="12888"/>
    <cellStyle name="Total 3 2 10 4" xfId="19887"/>
    <cellStyle name="Total 3 2 10 5" xfId="21369"/>
    <cellStyle name="Total 3 2 10 6" xfId="22451"/>
    <cellStyle name="Total 3 2 10 7" xfId="28517"/>
    <cellStyle name="Total 3 2 10 8" xfId="29679"/>
    <cellStyle name="Total 3 2 10 9" xfId="28472"/>
    <cellStyle name="Total 3 2 11" xfId="3186"/>
    <cellStyle name="Total 3 2 11 2" xfId="8538"/>
    <cellStyle name="Total 3 2 11 3" xfId="12340"/>
    <cellStyle name="Total 3 2 11 4" xfId="19343"/>
    <cellStyle name="Total 3 2 11 5" xfId="21348"/>
    <cellStyle name="Total 3 2 11 6" xfId="26443"/>
    <cellStyle name="Total 3 2 11 7" xfId="29745"/>
    <cellStyle name="Total 3 2 11 8" xfId="33724"/>
    <cellStyle name="Total 3 2 11 9" xfId="37286"/>
    <cellStyle name="Total 3 2 12" xfId="4327"/>
    <cellStyle name="Total 3 2 12 2" xfId="8539"/>
    <cellStyle name="Total 3 2 12 3" xfId="13481"/>
    <cellStyle name="Total 3 2 12 4" xfId="20479"/>
    <cellStyle name="Total 3 2 12 5" xfId="22671"/>
    <cellStyle name="Total 3 2 12 6" xfId="28151"/>
    <cellStyle name="Total 3 2 12 7" xfId="23311"/>
    <cellStyle name="Total 3 2 12 8" xfId="33332"/>
    <cellStyle name="Total 3 2 12 9" xfId="37007"/>
    <cellStyle name="Total 3 2 13" xfId="8536"/>
    <cellStyle name="Total 3 2 14" xfId="10185"/>
    <cellStyle name="Total 3 2 15" xfId="17358"/>
    <cellStyle name="Total 3 2 16" xfId="10060"/>
    <cellStyle name="Total 3 2 17" xfId="21286"/>
    <cellStyle name="Total 3 2 18" xfId="31265"/>
    <cellStyle name="Total 3 2 19" xfId="31922"/>
    <cellStyle name="Total 3 2 2" xfId="1032"/>
    <cellStyle name="Total 3 2 2 10" xfId="3800"/>
    <cellStyle name="Total 3 2 2 10 2" xfId="8541"/>
    <cellStyle name="Total 3 2 2 10 3" xfId="12954"/>
    <cellStyle name="Total 3 2 2 10 4" xfId="19953"/>
    <cellStyle name="Total 3 2 2 10 5" xfId="27930"/>
    <cellStyle name="Total 3 2 2 10 6" xfId="28917"/>
    <cellStyle name="Total 3 2 2 10 7" xfId="18097"/>
    <cellStyle name="Total 3 2 2 10 8" xfId="33515"/>
    <cellStyle name="Total 3 2 2 10 9" xfId="37183"/>
    <cellStyle name="Total 3 2 2 11" xfId="4124"/>
    <cellStyle name="Total 3 2 2 11 2" xfId="8542"/>
    <cellStyle name="Total 3 2 2 11 3" xfId="13278"/>
    <cellStyle name="Total 3 2 2 11 4" xfId="20276"/>
    <cellStyle name="Total 3 2 2 11 5" xfId="27770"/>
    <cellStyle name="Total 3 2 2 11 6" xfId="26658"/>
    <cellStyle name="Total 3 2 2 11 7" xfId="17853"/>
    <cellStyle name="Total 3 2 2 11 8" xfId="30937"/>
    <cellStyle name="Total 3 2 2 11 9" xfId="34862"/>
    <cellStyle name="Total 3 2 2 12" xfId="8540"/>
    <cellStyle name="Total 3 2 2 13" xfId="10186"/>
    <cellStyle name="Total 3 2 2 14" xfId="17357"/>
    <cellStyle name="Total 3 2 2 15" xfId="28978"/>
    <cellStyle name="Total 3 2 2 16" xfId="25818"/>
    <cellStyle name="Total 3 2 2 17" xfId="19591"/>
    <cellStyle name="Total 3 2 2 18" xfId="35094"/>
    <cellStyle name="Total 3 2 2 19" xfId="38421"/>
    <cellStyle name="Total 3 2 2 2" xfId="2310"/>
    <cellStyle name="Total 3 2 2 2 10" xfId="17460"/>
    <cellStyle name="Total 3 2 2 2 11" xfId="26126"/>
    <cellStyle name="Total 3 2 2 2 12" xfId="23523"/>
    <cellStyle name="Total 3 2 2 2 13" xfId="34151"/>
    <cellStyle name="Total 3 2 2 2 14" xfId="37713"/>
    <cellStyle name="Total 3 2 2 2 2" xfId="2710"/>
    <cellStyle name="Total 3 2 2 2 2 2" xfId="8544"/>
    <cellStyle name="Total 3 2 2 2 2 3" xfId="11864"/>
    <cellStyle name="Total 3 2 2 2 2 4" xfId="18867"/>
    <cellStyle name="Total 3 2 2 2 2 5" xfId="24630"/>
    <cellStyle name="Total 3 2 2 2 2 6" xfId="26314"/>
    <cellStyle name="Total 3 2 2 2 2 7" xfId="17053"/>
    <cellStyle name="Total 3 2 2 2 2 8" xfId="31524"/>
    <cellStyle name="Total 3 2 2 2 2 9" xfId="35234"/>
    <cellStyle name="Total 3 2 2 2 3" xfId="3992"/>
    <cellStyle name="Total 3 2 2 2 3 2" xfId="8545"/>
    <cellStyle name="Total 3 2 2 2 3 3" xfId="13146"/>
    <cellStyle name="Total 3 2 2 2 3 4" xfId="20144"/>
    <cellStyle name="Total 3 2 2 2 3 5" xfId="17259"/>
    <cellStyle name="Total 3 2 2 2 3 6" xfId="28696"/>
    <cellStyle name="Total 3 2 2 2 3 7" xfId="9944"/>
    <cellStyle name="Total 3 2 2 2 3 8" xfId="24087"/>
    <cellStyle name="Total 3 2 2 2 3 9" xfId="31234"/>
    <cellStyle name="Total 3 2 2 2 4" xfId="4430"/>
    <cellStyle name="Total 3 2 2 2 4 2" xfId="8546"/>
    <cellStyle name="Total 3 2 2 2 4 3" xfId="13584"/>
    <cellStyle name="Total 3 2 2 2 4 4" xfId="20582"/>
    <cellStyle name="Total 3 2 2 2 4 5" xfId="17793"/>
    <cellStyle name="Total 3 2 2 2 4 6" xfId="17922"/>
    <cellStyle name="Total 3 2 2 2 4 7" xfId="31895"/>
    <cellStyle name="Total 3 2 2 2 4 8" xfId="31760"/>
    <cellStyle name="Total 3 2 2 2 4 9" xfId="35440"/>
    <cellStyle name="Total 3 2 2 2 5" xfId="4684"/>
    <cellStyle name="Total 3 2 2 2 5 2" xfId="8547"/>
    <cellStyle name="Total 3 2 2 2 5 3" xfId="13838"/>
    <cellStyle name="Total 3 2 2 2 5 4" xfId="20836"/>
    <cellStyle name="Total 3 2 2 2 5 5" xfId="27492"/>
    <cellStyle name="Total 3 2 2 2 5 6" xfId="9947"/>
    <cellStyle name="Total 3 2 2 2 5 7" xfId="26813"/>
    <cellStyle name="Total 3 2 2 2 5 8" xfId="26075"/>
    <cellStyle name="Total 3 2 2 2 5 9" xfId="30240"/>
    <cellStyle name="Total 3 2 2 2 6" xfId="4930"/>
    <cellStyle name="Total 3 2 2 2 6 2" xfId="8548"/>
    <cellStyle name="Total 3 2 2 2 6 3" xfId="14084"/>
    <cellStyle name="Total 3 2 2 2 6 4" xfId="21082"/>
    <cellStyle name="Total 3 2 2 2 6 5" xfId="27370"/>
    <cellStyle name="Total 3 2 2 2 6 6" xfId="26774"/>
    <cellStyle name="Total 3 2 2 2 6 7" xfId="31976"/>
    <cellStyle name="Total 3 2 2 2 6 8" xfId="35654"/>
    <cellStyle name="Total 3 2 2 2 6 9" xfId="38565"/>
    <cellStyle name="Total 3 2 2 2 7" xfId="8543"/>
    <cellStyle name="Total 3 2 2 2 8" xfId="11464"/>
    <cellStyle name="Total 3 2 2 2 9" xfId="18467"/>
    <cellStyle name="Total 3 2 2 3" xfId="2083"/>
    <cellStyle name="Total 3 2 2 3 10" xfId="24583"/>
    <cellStyle name="Total 3 2 2 3 11" xfId="26053"/>
    <cellStyle name="Total 3 2 2 3 12" xfId="22561"/>
    <cellStyle name="Total 3 2 2 3 13" xfId="30859"/>
    <cellStyle name="Total 3 2 2 3 14" xfId="34798"/>
    <cellStyle name="Total 3 2 2 3 2" xfId="2587"/>
    <cellStyle name="Total 3 2 2 3 2 2" xfId="8550"/>
    <cellStyle name="Total 3 2 2 3 2 3" xfId="11741"/>
    <cellStyle name="Total 3 2 2 3 2 4" xfId="18744"/>
    <cellStyle name="Total 3 2 2 3 2 5" xfId="23097"/>
    <cellStyle name="Total 3 2 2 3 2 6" xfId="17139"/>
    <cellStyle name="Total 3 2 2 3 2 7" xfId="30036"/>
    <cellStyle name="Total 3 2 2 3 2 8" xfId="30884"/>
    <cellStyle name="Total 3 2 2 3 2 9" xfId="31431"/>
    <cellStyle name="Total 3 2 2 3 3" xfId="3830"/>
    <cellStyle name="Total 3 2 2 3 3 2" xfId="8551"/>
    <cellStyle name="Total 3 2 2 3 3 3" xfId="12984"/>
    <cellStyle name="Total 3 2 2 3 3 4" xfId="19983"/>
    <cellStyle name="Total 3 2 2 3 3 5" xfId="27915"/>
    <cellStyle name="Total 3 2 2 3 3 6" xfId="18084"/>
    <cellStyle name="Total 3 2 2 3 3 7" xfId="21371"/>
    <cellStyle name="Total 3 2 2 3 3 8" xfId="33502"/>
    <cellStyle name="Total 3 2 2 3 3 9" xfId="37170"/>
    <cellStyle name="Total 3 2 2 3 4" xfId="4298"/>
    <cellStyle name="Total 3 2 2 3 4 2" xfId="8552"/>
    <cellStyle name="Total 3 2 2 3 4 3" xfId="13452"/>
    <cellStyle name="Total 3 2 2 3 4 4" xfId="20450"/>
    <cellStyle name="Total 3 2 2 3 4 5" xfId="27683"/>
    <cellStyle name="Total 3 2 2 3 4 6" xfId="26681"/>
    <cellStyle name="Total 3 2 2 3 4 7" xfId="9690"/>
    <cellStyle name="Total 3 2 2 3 4 8" xfId="25360"/>
    <cellStyle name="Total 3 2 2 3 4 9" xfId="31016"/>
    <cellStyle name="Total 3 2 2 3 5" xfId="4569"/>
    <cellStyle name="Total 3 2 2 3 5 2" xfId="8553"/>
    <cellStyle name="Total 3 2 2 3 5 3" xfId="13723"/>
    <cellStyle name="Total 3 2 2 3 5 4" xfId="20721"/>
    <cellStyle name="Total 3 2 2 3 5 5" xfId="27552"/>
    <cellStyle name="Total 3 2 2 3 5 6" xfId="25019"/>
    <cellStyle name="Total 3 2 2 3 5 7" xfId="24332"/>
    <cellStyle name="Total 3 2 2 3 5 8" xfId="32230"/>
    <cellStyle name="Total 3 2 2 3 5 9" xfId="35905"/>
    <cellStyle name="Total 3 2 2 3 6" xfId="4819"/>
    <cellStyle name="Total 3 2 2 3 6 2" xfId="8554"/>
    <cellStyle name="Total 3 2 2 3 6 3" xfId="13973"/>
    <cellStyle name="Total 3 2 2 3 6 4" xfId="20971"/>
    <cellStyle name="Total 3 2 2 3 6 5" xfId="9483"/>
    <cellStyle name="Total 3 2 2 3 6 6" xfId="26753"/>
    <cellStyle name="Total 3 2 2 3 6 7" xfId="25557"/>
    <cellStyle name="Total 3 2 2 3 6 8" xfId="30973"/>
    <cellStyle name="Total 3 2 2 3 6 9" xfId="34899"/>
    <cellStyle name="Total 3 2 2 3 7" xfId="8549"/>
    <cellStyle name="Total 3 2 2 3 8" xfId="11237"/>
    <cellStyle name="Total 3 2 2 3 9" xfId="9452"/>
    <cellStyle name="Total 3 2 2 4" xfId="2298"/>
    <cellStyle name="Total 3 2 2 4 10" xfId="17582"/>
    <cellStyle name="Total 3 2 2 4 11" xfId="26120"/>
    <cellStyle name="Total 3 2 2 4 12" xfId="25679"/>
    <cellStyle name="Total 3 2 2 4 13" xfId="31464"/>
    <cellStyle name="Total 3 2 2 4 14" xfId="35180"/>
    <cellStyle name="Total 3 2 2 4 2" xfId="2698"/>
    <cellStyle name="Total 3 2 2 4 2 2" xfId="8556"/>
    <cellStyle name="Total 3 2 2 4 2 3" xfId="11852"/>
    <cellStyle name="Total 3 2 2 4 2 4" xfId="18855"/>
    <cellStyle name="Total 3 2 2 4 2 5" xfId="17542"/>
    <cellStyle name="Total 3 2 2 4 2 6" xfId="26308"/>
    <cellStyle name="Total 3 2 2 4 2 7" xfId="22943"/>
    <cellStyle name="Total 3 2 2 4 2 8" xfId="15473"/>
    <cellStyle name="Total 3 2 2 4 2 9" xfId="31313"/>
    <cellStyle name="Total 3 2 2 4 3" xfId="3980"/>
    <cellStyle name="Total 3 2 2 4 3 2" xfId="8557"/>
    <cellStyle name="Total 3 2 2 4 3 3" xfId="13134"/>
    <cellStyle name="Total 3 2 2 4 3 4" xfId="20132"/>
    <cellStyle name="Total 3 2 2 4 3 5" xfId="22507"/>
    <cellStyle name="Total 3 2 2 4 3 6" xfId="9306"/>
    <cellStyle name="Total 3 2 2 4 3 7" xfId="25530"/>
    <cellStyle name="Total 3 2 2 4 3 8" xfId="31839"/>
    <cellStyle name="Total 3 2 2 4 3 9" xfId="35493"/>
    <cellStyle name="Total 3 2 2 4 4" xfId="4418"/>
    <cellStyle name="Total 3 2 2 4 4 2" xfId="8558"/>
    <cellStyle name="Total 3 2 2 4 4 3" xfId="13572"/>
    <cellStyle name="Total 3 2 2 4 4 4" xfId="20570"/>
    <cellStyle name="Total 3 2 2 4 4 5" xfId="24747"/>
    <cellStyle name="Total 3 2 2 4 4 6" xfId="28152"/>
    <cellStyle name="Total 3 2 2 4 4 7" xfId="28705"/>
    <cellStyle name="Total 3 2 2 4 4 8" xfId="18196"/>
    <cellStyle name="Total 3 2 2 4 4 9" xfId="31921"/>
    <cellStyle name="Total 3 2 2 4 5" xfId="4672"/>
    <cellStyle name="Total 3 2 2 4 5 2" xfId="8559"/>
    <cellStyle name="Total 3 2 2 4 5 3" xfId="13826"/>
    <cellStyle name="Total 3 2 2 4 5 4" xfId="20824"/>
    <cellStyle name="Total 3 2 2 4 5 5" xfId="27501"/>
    <cellStyle name="Total 3 2 2 4 5 6" xfId="26720"/>
    <cellStyle name="Total 3 2 2 4 5 7" xfId="24125"/>
    <cellStyle name="Total 3 2 2 4 5 8" xfId="25859"/>
    <cellStyle name="Total 3 2 2 4 5 9" xfId="31385"/>
    <cellStyle name="Total 3 2 2 4 6" xfId="4918"/>
    <cellStyle name="Total 3 2 2 4 6 2" xfId="8560"/>
    <cellStyle name="Total 3 2 2 4 6 3" xfId="14072"/>
    <cellStyle name="Total 3 2 2 4 6 4" xfId="21070"/>
    <cellStyle name="Total 3 2 2 4 6 5" xfId="27380"/>
    <cellStyle name="Total 3 2 2 4 6 6" xfId="23387"/>
    <cellStyle name="Total 3 2 2 4 6 7" xfId="31964"/>
    <cellStyle name="Total 3 2 2 4 6 8" xfId="35642"/>
    <cellStyle name="Total 3 2 2 4 6 9" xfId="38553"/>
    <cellStyle name="Total 3 2 2 4 7" xfId="8555"/>
    <cellStyle name="Total 3 2 2 4 8" xfId="11452"/>
    <cellStyle name="Total 3 2 2 4 9" xfId="18455"/>
    <cellStyle name="Total 3 2 2 5" xfId="1889"/>
    <cellStyle name="Total 3 2 2 5 10" xfId="28558"/>
    <cellStyle name="Total 3 2 2 5 11" xfId="28057"/>
    <cellStyle name="Total 3 2 2 5 12" xfId="19642"/>
    <cellStyle name="Total 3 2 2 5 13" xfId="24525"/>
    <cellStyle name="Total 3 2 2 5 14" xfId="31439"/>
    <cellStyle name="Total 3 2 2 5 2" xfId="2569"/>
    <cellStyle name="Total 3 2 2 5 2 2" xfId="8562"/>
    <cellStyle name="Total 3 2 2 5 2 3" xfId="11723"/>
    <cellStyle name="Total 3 2 2 5 2 4" xfId="18726"/>
    <cellStyle name="Total 3 2 2 5 2 5" xfId="23057"/>
    <cellStyle name="Total 3 2 2 5 2 6" xfId="25423"/>
    <cellStyle name="Total 3 2 2 5 2 7" xfId="30047"/>
    <cellStyle name="Total 3 2 2 5 2 8" xfId="29639"/>
    <cellStyle name="Total 3 2 2 5 2 9" xfId="31134"/>
    <cellStyle name="Total 3 2 2 5 3" xfId="3767"/>
    <cellStyle name="Total 3 2 2 5 3 2" xfId="8563"/>
    <cellStyle name="Total 3 2 2 5 3 3" xfId="12921"/>
    <cellStyle name="Total 3 2 2 5 3 4" xfId="19920"/>
    <cellStyle name="Total 3 2 2 5 3 5" xfId="23205"/>
    <cellStyle name="Total 3 2 2 5 3 6" xfId="28120"/>
    <cellStyle name="Total 3 2 2 5 3 7" xfId="28211"/>
    <cellStyle name="Total 3 2 2 5 3 8" xfId="33531"/>
    <cellStyle name="Total 3 2 2 5 3 9" xfId="37199"/>
    <cellStyle name="Total 3 2 2 5 4" xfId="4261"/>
    <cellStyle name="Total 3 2 2 5 4 2" xfId="8564"/>
    <cellStyle name="Total 3 2 2 5 4 3" xfId="13415"/>
    <cellStyle name="Total 3 2 2 5 4 4" xfId="20413"/>
    <cellStyle name="Total 3 2 2 5 4 5" xfId="27701"/>
    <cellStyle name="Total 3 2 2 5 4 6" xfId="25041"/>
    <cellStyle name="Total 3 2 2 5 4 7" xfId="23024"/>
    <cellStyle name="Total 3 2 2 5 4 8" xfId="31854"/>
    <cellStyle name="Total 3 2 2 5 4 9" xfId="35508"/>
    <cellStyle name="Total 3 2 2 5 5" xfId="2873"/>
    <cellStyle name="Total 3 2 2 5 5 2" xfId="8565"/>
    <cellStyle name="Total 3 2 2 5 5 3" xfId="12027"/>
    <cellStyle name="Total 3 2 2 5 5 4" xfId="19030"/>
    <cellStyle name="Total 3 2 2 5 5 5" xfId="28347"/>
    <cellStyle name="Total 3 2 2 5 5 6" xfId="23090"/>
    <cellStyle name="Total 3 2 2 5 5 7" xfId="25914"/>
    <cellStyle name="Total 3 2 2 5 5 8" xfId="31102"/>
    <cellStyle name="Total 3 2 2 5 5 9" xfId="34983"/>
    <cellStyle name="Total 3 2 2 5 6" xfId="3743"/>
    <cellStyle name="Total 3 2 2 5 6 2" xfId="8566"/>
    <cellStyle name="Total 3 2 2 5 6 3" xfId="12897"/>
    <cellStyle name="Total 3 2 2 5 6 4" xfId="19896"/>
    <cellStyle name="Total 3 2 2 5 6 5" xfId="27958"/>
    <cellStyle name="Total 3 2 2 5 6 6" xfId="9236"/>
    <cellStyle name="Total 3 2 2 5 6 7" xfId="17453"/>
    <cellStyle name="Total 3 2 2 5 6 8" xfId="33542"/>
    <cellStyle name="Total 3 2 2 5 6 9" xfId="37210"/>
    <cellStyle name="Total 3 2 2 5 7" xfId="8561"/>
    <cellStyle name="Total 3 2 2 5 8" xfId="11043"/>
    <cellStyle name="Total 3 2 2 5 9" xfId="15483"/>
    <cellStyle name="Total 3 2 2 6" xfId="1662"/>
    <cellStyle name="Total 3 2 2 6 10" xfId="25974"/>
    <cellStyle name="Total 3 2 2 6 11" xfId="22931"/>
    <cellStyle name="Total 3 2 2 6 12" xfId="34919"/>
    <cellStyle name="Total 3 2 2 6 13" xfId="38382"/>
    <cellStyle name="Total 3 2 2 6 2" xfId="3590"/>
    <cellStyle name="Total 3 2 2 6 2 2" xfId="8568"/>
    <cellStyle name="Total 3 2 2 6 2 3" xfId="12744"/>
    <cellStyle name="Total 3 2 2 6 2 4" xfId="19745"/>
    <cellStyle name="Total 3 2 2 6 2 5" xfId="28034"/>
    <cellStyle name="Total 3 2 2 6 2 6" xfId="17767"/>
    <cellStyle name="Total 3 2 2 6 2 7" xfId="25898"/>
    <cellStyle name="Total 3 2 2 6 2 8" xfId="31138"/>
    <cellStyle name="Total 3 2 2 6 2 9" xfId="19464"/>
    <cellStyle name="Total 3 2 2 6 3" xfId="4139"/>
    <cellStyle name="Total 3 2 2 6 3 2" xfId="8569"/>
    <cellStyle name="Total 3 2 2 6 3 3" xfId="13293"/>
    <cellStyle name="Total 3 2 2 6 3 4" xfId="20291"/>
    <cellStyle name="Total 3 2 2 6 3 5" xfId="17102"/>
    <cellStyle name="Total 3 2 2 6 3 6" xfId="25459"/>
    <cellStyle name="Total 3 2 2 6 3 7" xfId="21219"/>
    <cellStyle name="Total 3 2 2 6 3 8" xfId="33397"/>
    <cellStyle name="Total 3 2 2 6 3 9" xfId="37072"/>
    <cellStyle name="Total 3 2 2 6 4" xfId="3825"/>
    <cellStyle name="Total 3 2 2 6 4 2" xfId="8570"/>
    <cellStyle name="Total 3 2 2 6 4 3" xfId="12979"/>
    <cellStyle name="Total 3 2 2 6 4 4" xfId="19978"/>
    <cellStyle name="Total 3 2 2 6 4 5" xfId="27912"/>
    <cellStyle name="Total 3 2 2 6 4 6" xfId="23401"/>
    <cellStyle name="Total 3 2 2 6 4 7" xfId="9413"/>
    <cellStyle name="Total 3 2 2 6 4 8" xfId="31646"/>
    <cellStyle name="Total 3 2 2 6 4 9" xfId="35332"/>
    <cellStyle name="Total 3 2 2 6 5" xfId="2888"/>
    <cellStyle name="Total 3 2 2 6 5 2" xfId="8571"/>
    <cellStyle name="Total 3 2 2 6 5 3" xfId="12042"/>
    <cellStyle name="Total 3 2 2 6 5 4" xfId="19045"/>
    <cellStyle name="Total 3 2 2 6 5 5" xfId="9704"/>
    <cellStyle name="Total 3 2 2 6 5 6" xfId="28074"/>
    <cellStyle name="Total 3 2 2 6 5 7" xfId="28733"/>
    <cellStyle name="Total 3 2 2 6 5 8" xfId="33863"/>
    <cellStyle name="Total 3 2 2 6 5 9" xfId="37425"/>
    <cellStyle name="Total 3 2 2 6 6" xfId="8567"/>
    <cellStyle name="Total 3 2 2 6 7" xfId="10816"/>
    <cellStyle name="Total 3 2 2 6 8" xfId="9752"/>
    <cellStyle name="Total 3 2 2 6 9" xfId="24474"/>
    <cellStyle name="Total 3 2 2 7" xfId="2490"/>
    <cellStyle name="Total 3 2 2 7 2" xfId="8572"/>
    <cellStyle name="Total 3 2 2 7 3" xfId="11644"/>
    <cellStyle name="Total 3 2 2 7 4" xfId="18647"/>
    <cellStyle name="Total 3 2 2 7 5" xfId="23278"/>
    <cellStyle name="Total 3 2 2 7 6" xfId="26212"/>
    <cellStyle name="Total 3 2 2 7 7" xfId="30087"/>
    <cellStyle name="Total 3 2 2 7 8" xfId="34062"/>
    <cellStyle name="Total 3 2 2 7 9" xfId="37624"/>
    <cellStyle name="Total 3 2 2 8" xfId="3154"/>
    <cellStyle name="Total 3 2 2 8 2" xfId="8573"/>
    <cellStyle name="Total 3 2 2 8 3" xfId="12308"/>
    <cellStyle name="Total 3 2 2 8 4" xfId="19311"/>
    <cellStyle name="Total 3 2 2 8 5" xfId="28246"/>
    <cellStyle name="Total 3 2 2 8 6" xfId="24545"/>
    <cellStyle name="Total 3 2 2 8 7" xfId="29760"/>
    <cellStyle name="Total 3 2 2 8 8" xfId="33737"/>
    <cellStyle name="Total 3 2 2 8 9" xfId="37299"/>
    <cellStyle name="Total 3 2 2 9" xfId="2985"/>
    <cellStyle name="Total 3 2 2 9 2" xfId="8574"/>
    <cellStyle name="Total 3 2 2 9 3" xfId="12139"/>
    <cellStyle name="Total 3 2 2 9 4" xfId="19142"/>
    <cellStyle name="Total 3 2 2 9 5" xfId="25159"/>
    <cellStyle name="Total 3 2 2 9 6" xfId="26394"/>
    <cellStyle name="Total 3 2 2 9 7" xfId="17467"/>
    <cellStyle name="Total 3 2 2 9 8" xfId="31109"/>
    <cellStyle name="Total 3 2 2 9 9" xfId="34997"/>
    <cellStyle name="Total 3 2 20" xfId="26067"/>
    <cellStyle name="Total 3 2 3" xfId="2309"/>
    <cellStyle name="Total 3 2 3 10" xfId="24611"/>
    <cellStyle name="Total 3 2 3 11" xfId="22456"/>
    <cellStyle name="Total 3 2 3 12" xfId="30175"/>
    <cellStyle name="Total 3 2 3 13" xfId="23072"/>
    <cellStyle name="Total 3 2 3 14" xfId="34955"/>
    <cellStyle name="Total 3 2 3 2" xfId="2709"/>
    <cellStyle name="Total 3 2 3 2 2" xfId="8576"/>
    <cellStyle name="Total 3 2 3 2 3" xfId="11863"/>
    <cellStyle name="Total 3 2 3 2 4" xfId="18866"/>
    <cellStyle name="Total 3 2 3 2 5" xfId="25118"/>
    <cellStyle name="Total 3 2 3 2 6" xfId="9995"/>
    <cellStyle name="Total 3 2 3 2 7" xfId="28750"/>
    <cellStyle name="Total 3 2 3 2 8" xfId="25703"/>
    <cellStyle name="Total 3 2 3 2 9" xfId="23215"/>
    <cellStyle name="Total 3 2 3 3" xfId="3991"/>
    <cellStyle name="Total 3 2 3 3 2" xfId="8577"/>
    <cellStyle name="Total 3 2 3 3 3" xfId="13145"/>
    <cellStyle name="Total 3 2 3 3 4" xfId="20143"/>
    <cellStyle name="Total 3 2 3 3 5" xfId="27835"/>
    <cellStyle name="Total 3 2 3 3 6" xfId="26631"/>
    <cellStyle name="Total 3 2 3 3 7" xfId="19766"/>
    <cellStyle name="Total 3 2 3 3 8" xfId="22924"/>
    <cellStyle name="Total 3 2 3 3 9" xfId="25758"/>
    <cellStyle name="Total 3 2 3 4" xfId="4429"/>
    <cellStyle name="Total 3 2 3 4 2" xfId="8578"/>
    <cellStyle name="Total 3 2 3 4 3" xfId="13583"/>
    <cellStyle name="Total 3 2 3 4 4" xfId="20581"/>
    <cellStyle name="Total 3 2 3 4 5" xfId="27621"/>
    <cellStyle name="Total 3 2 3 4 6" xfId="29232"/>
    <cellStyle name="Total 3 2 3 4 7" xfId="21288"/>
    <cellStyle name="Total 3 2 3 4 8" xfId="29176"/>
    <cellStyle name="Total 3 2 3 4 9" xfId="25345"/>
    <cellStyle name="Total 3 2 3 5" xfId="4683"/>
    <cellStyle name="Total 3 2 3 5 2" xfId="8579"/>
    <cellStyle name="Total 3 2 3 5 3" xfId="13837"/>
    <cellStyle name="Total 3 2 3 5 4" xfId="20835"/>
    <cellStyle name="Total 3 2 3 5 5" xfId="9196"/>
    <cellStyle name="Total 3 2 3 5 6" xfId="17263"/>
    <cellStyle name="Total 3 2 3 5 7" xfId="19366"/>
    <cellStyle name="Total 3 2 3 5 8" xfId="31786"/>
    <cellStyle name="Total 3 2 3 5 9" xfId="35466"/>
    <cellStyle name="Total 3 2 3 6" xfId="4929"/>
    <cellStyle name="Total 3 2 3 6 2" xfId="8580"/>
    <cellStyle name="Total 3 2 3 6 3" xfId="14083"/>
    <cellStyle name="Total 3 2 3 6 4" xfId="21081"/>
    <cellStyle name="Total 3 2 3 6 5" xfId="24807"/>
    <cellStyle name="Total 3 2 3 6 6" xfId="28620"/>
    <cellStyle name="Total 3 2 3 6 7" xfId="31975"/>
    <cellStyle name="Total 3 2 3 6 8" xfId="35653"/>
    <cellStyle name="Total 3 2 3 6 9" xfId="38564"/>
    <cellStyle name="Total 3 2 3 7" xfId="8575"/>
    <cellStyle name="Total 3 2 3 8" xfId="11463"/>
    <cellStyle name="Total 3 2 3 9" xfId="18466"/>
    <cellStyle name="Total 3 2 4" xfId="2045"/>
    <cellStyle name="Total 3 2 4 10" xfId="25149"/>
    <cellStyle name="Total 3 2 4 11" xfId="19568"/>
    <cellStyle name="Total 3 2 4 12" xfId="17207"/>
    <cellStyle name="Total 3 2 4 13" xfId="34794"/>
    <cellStyle name="Total 3 2 4 14" xfId="38340"/>
    <cellStyle name="Total 3 2 4 2" xfId="2581"/>
    <cellStyle name="Total 3 2 4 2 2" xfId="8582"/>
    <cellStyle name="Total 3 2 4 2 3" xfId="11735"/>
    <cellStyle name="Total 3 2 4 2 4" xfId="18738"/>
    <cellStyle name="Total 3 2 4 2 5" xfId="23084"/>
    <cellStyle name="Total 3 2 4 2 6" xfId="26260"/>
    <cellStyle name="Total 3 2 4 2 7" xfId="30042"/>
    <cellStyle name="Total 3 2 4 2 8" xfId="34003"/>
    <cellStyle name="Total 3 2 4 2 9" xfId="37565"/>
    <cellStyle name="Total 3 2 4 3" xfId="3816"/>
    <cellStyle name="Total 3 2 4 3 2" xfId="8583"/>
    <cellStyle name="Total 3 2 4 3 3" xfId="12970"/>
    <cellStyle name="Total 3 2 4 3 4" xfId="19969"/>
    <cellStyle name="Total 3 2 4 3 5" xfId="27922"/>
    <cellStyle name="Total 3 2 4 3 6" xfId="26595"/>
    <cellStyle name="Total 3 2 4 3 7" xfId="19614"/>
    <cellStyle name="Total 3 2 4 3 8" xfId="33508"/>
    <cellStyle name="Total 3 2 4 3 9" xfId="37176"/>
    <cellStyle name="Total 3 2 4 4" xfId="4290"/>
    <cellStyle name="Total 3 2 4 4 2" xfId="8584"/>
    <cellStyle name="Total 3 2 4 4 3" xfId="13444"/>
    <cellStyle name="Total 3 2 4 4 4" xfId="20442"/>
    <cellStyle name="Total 3 2 4 4 5" xfId="27687"/>
    <cellStyle name="Total 3 2 4 4 6" xfId="26679"/>
    <cellStyle name="Total 3 2 4 4 7" xfId="28010"/>
    <cellStyle name="Total 3 2 4 4 8" xfId="17705"/>
    <cellStyle name="Total 3 2 4 4 9" xfId="28952"/>
    <cellStyle name="Total 3 2 4 5" xfId="4563"/>
    <cellStyle name="Total 3 2 4 5 2" xfId="8585"/>
    <cellStyle name="Total 3 2 4 5 3" xfId="13717"/>
    <cellStyle name="Total 3 2 4 5 4" xfId="20715"/>
    <cellStyle name="Total 3 2 4 5 5" xfId="24022"/>
    <cellStyle name="Total 3 2 4 5 6" xfId="17056"/>
    <cellStyle name="Total 3 2 4 5 7" xfId="21344"/>
    <cellStyle name="Total 3 2 4 5 8" xfId="32236"/>
    <cellStyle name="Total 3 2 4 5 9" xfId="35911"/>
    <cellStyle name="Total 3 2 4 6" xfId="4813"/>
    <cellStyle name="Total 3 2 4 6 2" xfId="8586"/>
    <cellStyle name="Total 3 2 4 6 3" xfId="13967"/>
    <cellStyle name="Total 3 2 4 6 4" xfId="20965"/>
    <cellStyle name="Total 3 2 4 6 5" xfId="27429"/>
    <cellStyle name="Total 3 2 4 6 6" xfId="23019"/>
    <cellStyle name="Total 3 2 4 6 7" xfId="17349"/>
    <cellStyle name="Total 3 2 4 6 8" xfId="32118"/>
    <cellStyle name="Total 3 2 4 6 9" xfId="35793"/>
    <cellStyle name="Total 3 2 4 7" xfId="8581"/>
    <cellStyle name="Total 3 2 4 8" xfId="11199"/>
    <cellStyle name="Total 3 2 4 9" xfId="9488"/>
    <cellStyle name="Total 3 2 5" xfId="2297"/>
    <cellStyle name="Total 3 2 5 10" xfId="23126"/>
    <cellStyle name="Total 3 2 5 11" xfId="18211"/>
    <cellStyle name="Total 3 2 5 12" xfId="25335"/>
    <cellStyle name="Total 3 2 5 13" xfId="25701"/>
    <cellStyle name="Total 3 2 5 14" xfId="34806"/>
    <cellStyle name="Total 3 2 5 2" xfId="2697"/>
    <cellStyle name="Total 3 2 5 2 2" xfId="8588"/>
    <cellStyle name="Total 3 2 5 2 3" xfId="11851"/>
    <cellStyle name="Total 3 2 5 2 4" xfId="18854"/>
    <cellStyle name="Total 3 2 5 2 5" xfId="28426"/>
    <cellStyle name="Total 3 2 5 2 6" xfId="9551"/>
    <cellStyle name="Total 3 2 5 2 7" xfId="29984"/>
    <cellStyle name="Total 3 2 5 2 8" xfId="33961"/>
    <cellStyle name="Total 3 2 5 2 9" xfId="37523"/>
    <cellStyle name="Total 3 2 5 3" xfId="3979"/>
    <cellStyle name="Total 3 2 5 3 2" xfId="8589"/>
    <cellStyle name="Total 3 2 5 3 3" xfId="13133"/>
    <cellStyle name="Total 3 2 5 3 4" xfId="20131"/>
    <cellStyle name="Total 3 2 5 3 5" xfId="27841"/>
    <cellStyle name="Total 3 2 5 3 6" xfId="26628"/>
    <cellStyle name="Total 3 2 5 3 7" xfId="18311"/>
    <cellStyle name="Total 3 2 5 3 8" xfId="25553"/>
    <cellStyle name="Total 3 2 5 3 9" xfId="31801"/>
    <cellStyle name="Total 3 2 5 4" xfId="4417"/>
    <cellStyle name="Total 3 2 5 4 2" xfId="8590"/>
    <cellStyle name="Total 3 2 5 4 3" xfId="13571"/>
    <cellStyle name="Total 3 2 5 4 4" xfId="20569"/>
    <cellStyle name="Total 3 2 5 4 5" xfId="24740"/>
    <cellStyle name="Total 3 2 5 4 6" xfId="25029"/>
    <cellStyle name="Total 3 2 5 4 7" xfId="28964"/>
    <cellStyle name="Total 3 2 5 4 8" xfId="25809"/>
    <cellStyle name="Total 3 2 5 4 9" xfId="31804"/>
    <cellStyle name="Total 3 2 5 5" xfId="4671"/>
    <cellStyle name="Total 3 2 5 5 2" xfId="8591"/>
    <cellStyle name="Total 3 2 5 5 3" xfId="13825"/>
    <cellStyle name="Total 3 2 5 5 4" xfId="20823"/>
    <cellStyle name="Total 3 2 5 5 5" xfId="24253"/>
    <cellStyle name="Total 3 2 5 5 6" xfId="28855"/>
    <cellStyle name="Total 3 2 5 5 7" xfId="25121"/>
    <cellStyle name="Total 3 2 5 5 8" xfId="32187"/>
    <cellStyle name="Total 3 2 5 5 9" xfId="35862"/>
    <cellStyle name="Total 3 2 5 6" xfId="4917"/>
    <cellStyle name="Total 3 2 5 6 2" xfId="8592"/>
    <cellStyle name="Total 3 2 5 6 3" xfId="14071"/>
    <cellStyle name="Total 3 2 5 6 4" xfId="21069"/>
    <cellStyle name="Total 3 2 5 6 5" xfId="22784"/>
    <cellStyle name="Total 3 2 5 6 6" xfId="29290"/>
    <cellStyle name="Total 3 2 5 6 7" xfId="31963"/>
    <cellStyle name="Total 3 2 5 6 8" xfId="35641"/>
    <cellStyle name="Total 3 2 5 6 9" xfId="38552"/>
    <cellStyle name="Total 3 2 5 7" xfId="8587"/>
    <cellStyle name="Total 3 2 5 8" xfId="11451"/>
    <cellStyle name="Total 3 2 5 9" xfId="18454"/>
    <cellStyle name="Total 3 2 6" xfId="2093"/>
    <cellStyle name="Total 3 2 6 10" xfId="28457"/>
    <cellStyle name="Total 3 2 6 11" xfId="29108"/>
    <cellStyle name="Total 3 2 6 12" xfId="26042"/>
    <cellStyle name="Total 3 2 6 13" xfId="31443"/>
    <cellStyle name="Total 3 2 6 14" xfId="35153"/>
    <cellStyle name="Total 3 2 6 2" xfId="2593"/>
    <cellStyle name="Total 3 2 6 2 2" xfId="8594"/>
    <cellStyle name="Total 3 2 6 2 3" xfId="11747"/>
    <cellStyle name="Total 3 2 6 2 4" xfId="18750"/>
    <cellStyle name="Total 3 2 6 2 5" xfId="25283"/>
    <cellStyle name="Total 3 2 6 2 6" xfId="26265"/>
    <cellStyle name="Total 3 2 6 2 7" xfId="29418"/>
    <cellStyle name="Total 3 2 6 2 8" xfId="34013"/>
    <cellStyle name="Total 3 2 6 2 9" xfId="37575"/>
    <cellStyle name="Total 3 2 6 3" xfId="3840"/>
    <cellStyle name="Total 3 2 6 3 2" xfId="8595"/>
    <cellStyle name="Total 3 2 6 3 3" xfId="12994"/>
    <cellStyle name="Total 3 2 6 3 4" xfId="19993"/>
    <cellStyle name="Total 3 2 6 3 5" xfId="27910"/>
    <cellStyle name="Total 3 2 6 3 6" xfId="17382"/>
    <cellStyle name="Total 3 2 6 3 7" xfId="25623"/>
    <cellStyle name="Total 3 2 6 3 8" xfId="26492"/>
    <cellStyle name="Total 3 2 6 3 9" xfId="21313"/>
    <cellStyle name="Total 3 2 6 4" xfId="4304"/>
    <cellStyle name="Total 3 2 6 4 2" xfId="8596"/>
    <cellStyle name="Total 3 2 6 4 3" xfId="13458"/>
    <cellStyle name="Total 3 2 6 4 4" xfId="20456"/>
    <cellStyle name="Total 3 2 6 4 5" xfId="27680"/>
    <cellStyle name="Total 3 2 6 4 6" xfId="26682"/>
    <cellStyle name="Total 3 2 6 4 7" xfId="17320"/>
    <cellStyle name="Total 3 2 6 4 8" xfId="33342"/>
    <cellStyle name="Total 3 2 6 4 9" xfId="37017"/>
    <cellStyle name="Total 3 2 6 5" xfId="4575"/>
    <cellStyle name="Total 3 2 6 5 2" xfId="8597"/>
    <cellStyle name="Total 3 2 6 5 3" xfId="13729"/>
    <cellStyle name="Total 3 2 6 5 4" xfId="20727"/>
    <cellStyle name="Total 3 2 6 5 5" xfId="18107"/>
    <cellStyle name="Total 3 2 6 5 6" xfId="17215"/>
    <cellStyle name="Total 3 2 6 5 7" xfId="18075"/>
    <cellStyle name="Total 3 2 6 5 8" xfId="30955"/>
    <cellStyle name="Total 3 2 6 5 9" xfId="34887"/>
    <cellStyle name="Total 3 2 6 6" xfId="4825"/>
    <cellStyle name="Total 3 2 6 6 2" xfId="8598"/>
    <cellStyle name="Total 3 2 6 6 3" xfId="13979"/>
    <cellStyle name="Total 3 2 6 6 4" xfId="20977"/>
    <cellStyle name="Total 3 2 6 6 5" xfId="24800"/>
    <cellStyle name="Total 3 2 6 6 6" xfId="9348"/>
    <cellStyle name="Total 3 2 6 6 7" xfId="25184"/>
    <cellStyle name="Total 3 2 6 6 8" xfId="28948"/>
    <cellStyle name="Total 3 2 6 6 9" xfId="28706"/>
    <cellStyle name="Total 3 2 6 7" xfId="8593"/>
    <cellStyle name="Total 3 2 6 8" xfId="11247"/>
    <cellStyle name="Total 3 2 6 9" xfId="9185"/>
    <cellStyle name="Total 3 2 7" xfId="1661"/>
    <cellStyle name="Total 3 2 7 10" xfId="17831"/>
    <cellStyle name="Total 3 2 7 11" xfId="27313"/>
    <cellStyle name="Total 3 2 7 12" xfId="26072"/>
    <cellStyle name="Total 3 2 7 13" xfId="25544"/>
    <cellStyle name="Total 3 2 7 2" xfId="3589"/>
    <cellStyle name="Total 3 2 7 2 2" xfId="8600"/>
    <cellStyle name="Total 3 2 7 2 3" xfId="12743"/>
    <cellStyle name="Total 3 2 7 2 4" xfId="19744"/>
    <cellStyle name="Total 3 2 7 2 5" xfId="17224"/>
    <cellStyle name="Total 3 2 7 2 6" xfId="24522"/>
    <cellStyle name="Total 3 2 7 2 7" xfId="29589"/>
    <cellStyle name="Total 3 2 7 2 8" xfId="33589"/>
    <cellStyle name="Total 3 2 7 2 9" xfId="37257"/>
    <cellStyle name="Total 3 2 7 3" xfId="4138"/>
    <cellStyle name="Total 3 2 7 3 2" xfId="8601"/>
    <cellStyle name="Total 3 2 7 3 3" xfId="13292"/>
    <cellStyle name="Total 3 2 7 3 4" xfId="20290"/>
    <cellStyle name="Total 3 2 7 3 5" xfId="27763"/>
    <cellStyle name="Total 3 2 7 3 6" xfId="22990"/>
    <cellStyle name="Total 3 2 7 3 7" xfId="9337"/>
    <cellStyle name="Total 3 2 7 3 8" xfId="30945"/>
    <cellStyle name="Total 3 2 7 3 9" xfId="31386"/>
    <cellStyle name="Total 3 2 7 4" xfId="3863"/>
    <cellStyle name="Total 3 2 7 4 2" xfId="8602"/>
    <cellStyle name="Total 3 2 7 4 3" xfId="13017"/>
    <cellStyle name="Total 3 2 7 4 4" xfId="20016"/>
    <cellStyle name="Total 3 2 7 4 5" xfId="25302"/>
    <cellStyle name="Total 3 2 7 4 6" xfId="9967"/>
    <cellStyle name="Total 3 2 7 4 7" xfId="28519"/>
    <cellStyle name="Total 3 2 7 4 8" xfId="33486"/>
    <cellStyle name="Total 3 2 7 4 9" xfId="37154"/>
    <cellStyle name="Total 3 2 7 5" xfId="4150"/>
    <cellStyle name="Total 3 2 7 5 2" xfId="8603"/>
    <cellStyle name="Total 3 2 7 5 3" xfId="13304"/>
    <cellStyle name="Total 3 2 7 5 4" xfId="20302"/>
    <cellStyle name="Total 3 2 7 5 5" xfId="27757"/>
    <cellStyle name="Total 3 2 7 5 6" xfId="29211"/>
    <cellStyle name="Total 3 2 7 5 7" xfId="28888"/>
    <cellStyle name="Total 3 2 7 5 8" xfId="25639"/>
    <cellStyle name="Total 3 2 7 5 9" xfId="29666"/>
    <cellStyle name="Total 3 2 7 6" xfId="8599"/>
    <cellStyle name="Total 3 2 7 7" xfId="10815"/>
    <cellStyle name="Total 3 2 7 8" xfId="9753"/>
    <cellStyle name="Total 3 2 7 9" xfId="28672"/>
    <cellStyle name="Total 3 2 8" xfId="2489"/>
    <cellStyle name="Total 3 2 8 2" xfId="8604"/>
    <cellStyle name="Total 3 2 8 3" xfId="11643"/>
    <cellStyle name="Total 3 2 8 4" xfId="18646"/>
    <cellStyle name="Total 3 2 8 5" xfId="9213"/>
    <cellStyle name="Total 3 2 8 6" xfId="26214"/>
    <cellStyle name="Total 3 2 8 7" xfId="30084"/>
    <cellStyle name="Total 3 2 8 8" xfId="29642"/>
    <cellStyle name="Total 3 2 8 9" xfId="33628"/>
    <cellStyle name="Total 3 2 9" xfId="3153"/>
    <cellStyle name="Total 3 2 9 2" xfId="8605"/>
    <cellStyle name="Total 3 2 9 3" xfId="12307"/>
    <cellStyle name="Total 3 2 9 4" xfId="19310"/>
    <cellStyle name="Total 3 2 9 5" xfId="28245"/>
    <cellStyle name="Total 3 2 9 6" xfId="26435"/>
    <cellStyle name="Total 3 2 9 7" xfId="24575"/>
    <cellStyle name="Total 3 2 9 8" xfId="18184"/>
    <cellStyle name="Total 3 2 9 9" xfId="34831"/>
    <cellStyle name="Total 3 20" xfId="22528"/>
    <cellStyle name="Total 3 21" xfId="35095"/>
    <cellStyle name="Total 3 22" xfId="38422"/>
    <cellStyle name="Total 3 3" xfId="1188"/>
    <cellStyle name="Total 3 3 10" xfId="25420"/>
    <cellStyle name="Total 3 3 11" xfId="31193"/>
    <cellStyle name="Total 3 3 12" xfId="35067"/>
    <cellStyle name="Total 3 3 13" xfId="38405"/>
    <cellStyle name="Total 3 3 14" xfId="40318"/>
    <cellStyle name="Total 3 3 2" xfId="2371"/>
    <cellStyle name="Total 3 3 2 10" xfId="15449"/>
    <cellStyle name="Total 3 3 2 11" xfId="22621"/>
    <cellStyle name="Total 3 3 2 12" xfId="30130"/>
    <cellStyle name="Total 3 3 2 13" xfId="34114"/>
    <cellStyle name="Total 3 3 2 14" xfId="37676"/>
    <cellStyle name="Total 3 3 2 2" xfId="2771"/>
    <cellStyle name="Total 3 3 2 2 2" xfId="8608"/>
    <cellStyle name="Total 3 3 2 2 3" xfId="11925"/>
    <cellStyle name="Total 3 3 2 2 4" xfId="18928"/>
    <cellStyle name="Total 3 3 2 2 5" xfId="28396"/>
    <cellStyle name="Total 3 3 2 2 6" xfId="28068"/>
    <cellStyle name="Total 3 3 2 2 7" xfId="29948"/>
    <cellStyle name="Total 3 3 2 2 8" xfId="33925"/>
    <cellStyle name="Total 3 3 2 2 9" xfId="37487"/>
    <cellStyle name="Total 3 3 2 3" xfId="4053"/>
    <cellStyle name="Total 3 3 2 3 2" xfId="8609"/>
    <cellStyle name="Total 3 3 2 3 3" xfId="13207"/>
    <cellStyle name="Total 3 3 2 3 4" xfId="20205"/>
    <cellStyle name="Total 3 3 2 3 5" xfId="27799"/>
    <cellStyle name="Total 3 3 2 3 6" xfId="18182"/>
    <cellStyle name="Total 3 3 2 3 7" xfId="24279"/>
    <cellStyle name="Total 3 3 2 3 8" xfId="33430"/>
    <cellStyle name="Total 3 3 2 3 9" xfId="37105"/>
    <cellStyle name="Total 3 3 2 4" xfId="4491"/>
    <cellStyle name="Total 3 3 2 4 2" xfId="8610"/>
    <cellStyle name="Total 3 3 2 4 3" xfId="13645"/>
    <cellStyle name="Total 3 3 2 4 4" xfId="20643"/>
    <cellStyle name="Total 3 3 2 4 5" xfId="24020"/>
    <cellStyle name="Total 3 3 2 4 6" xfId="25022"/>
    <cellStyle name="Total 3 3 2 4 7" xfId="20039"/>
    <cellStyle name="Total 3 3 2 4 8" xfId="32269"/>
    <cellStyle name="Total 3 3 2 4 9" xfId="35944"/>
    <cellStyle name="Total 3 3 2 5" xfId="4745"/>
    <cellStyle name="Total 3 3 2 5 2" xfId="8611"/>
    <cellStyle name="Total 3 3 2 5 3" xfId="13899"/>
    <cellStyle name="Total 3 3 2 5 4" xfId="20897"/>
    <cellStyle name="Total 3 3 2 5 5" xfId="27465"/>
    <cellStyle name="Total 3 3 2 5 6" xfId="26735"/>
    <cellStyle name="Total 3 3 2 5 7" xfId="25870"/>
    <cellStyle name="Total 3 3 2 5 8" xfId="32153"/>
    <cellStyle name="Total 3 3 2 5 9" xfId="35828"/>
    <cellStyle name="Total 3 3 2 6" xfId="4991"/>
    <cellStyle name="Total 3 3 2 6 2" xfId="8612"/>
    <cellStyle name="Total 3 3 2 6 3" xfId="14145"/>
    <cellStyle name="Total 3 3 2 6 4" xfId="21143"/>
    <cellStyle name="Total 3 3 2 6 5" xfId="27343"/>
    <cellStyle name="Total 3 3 2 6 6" xfId="29306"/>
    <cellStyle name="Total 3 3 2 6 7" xfId="32037"/>
    <cellStyle name="Total 3 3 2 6 8" xfId="35715"/>
    <cellStyle name="Total 3 3 2 6 9" xfId="38626"/>
    <cellStyle name="Total 3 3 2 7" xfId="8607"/>
    <cellStyle name="Total 3 3 2 8" xfId="11525"/>
    <cellStyle name="Total 3 3 2 9" xfId="18528"/>
    <cellStyle name="Total 3 3 3" xfId="2395"/>
    <cellStyle name="Total 3 3 3 10" xfId="22502"/>
    <cellStyle name="Total 3 3 3 11" xfId="23050"/>
    <cellStyle name="Total 3 3 3 12" xfId="25930"/>
    <cellStyle name="Total 3 3 3 13" xfId="31483"/>
    <cellStyle name="Total 3 3 3 14" xfId="35194"/>
    <cellStyle name="Total 3 3 3 2" xfId="2795"/>
    <cellStyle name="Total 3 3 3 2 2" xfId="8614"/>
    <cellStyle name="Total 3 3 3 2 3" xfId="11949"/>
    <cellStyle name="Total 3 3 3 2 4" xfId="18952"/>
    <cellStyle name="Total 3 3 3 2 5" xfId="23994"/>
    <cellStyle name="Total 3 3 3 2 6" xfId="17035"/>
    <cellStyle name="Total 3 3 3 2 7" xfId="26501"/>
    <cellStyle name="Total 3 3 3 2 8" xfId="29388"/>
    <cellStyle name="Total 3 3 3 2 9" xfId="31609"/>
    <cellStyle name="Total 3 3 3 3" xfId="4077"/>
    <cellStyle name="Total 3 3 3 3 2" xfId="8615"/>
    <cellStyle name="Total 3 3 3 3 3" xfId="13231"/>
    <cellStyle name="Total 3 3 3 3 4" xfId="20229"/>
    <cellStyle name="Total 3 3 3 3 5" xfId="27787"/>
    <cellStyle name="Total 3 3 3 3 6" xfId="23519"/>
    <cellStyle name="Total 3 3 3 3 7" xfId="25884"/>
    <cellStyle name="Total 3 3 3 3 8" xfId="33429"/>
    <cellStyle name="Total 3 3 3 3 9" xfId="37104"/>
    <cellStyle name="Total 3 3 3 4" xfId="4515"/>
    <cellStyle name="Total 3 3 3 4 2" xfId="8616"/>
    <cellStyle name="Total 3 3 3 4 3" xfId="13669"/>
    <cellStyle name="Total 3 3 3 4 4" xfId="20667"/>
    <cellStyle name="Total 3 3 3 4 5" xfId="17535"/>
    <cellStyle name="Total 3 3 3 4 6" xfId="29528"/>
    <cellStyle name="Total 3 3 3 4 7" xfId="24314"/>
    <cellStyle name="Total 3 3 3 4 8" xfId="30956"/>
    <cellStyle name="Total 3 3 3 4 9" xfId="34883"/>
    <cellStyle name="Total 3 3 3 5" xfId="4769"/>
    <cellStyle name="Total 3 3 3 5 2" xfId="8617"/>
    <cellStyle name="Total 3 3 3 5 3" xfId="13923"/>
    <cellStyle name="Total 3 3 3 5 4" xfId="20921"/>
    <cellStyle name="Total 3 3 3 5 5" xfId="24258"/>
    <cellStyle name="Total 3 3 3 5 6" xfId="29273"/>
    <cellStyle name="Total 3 3 3 5 7" xfId="18045"/>
    <cellStyle name="Total 3 3 3 5 8" xfId="26068"/>
    <cellStyle name="Total 3 3 3 5 9" xfId="30245"/>
    <cellStyle name="Total 3 3 3 6" xfId="5015"/>
    <cellStyle name="Total 3 3 3 6 2" xfId="8618"/>
    <cellStyle name="Total 3 3 3 6 3" xfId="14169"/>
    <cellStyle name="Total 3 3 3 6 4" xfId="21167"/>
    <cellStyle name="Total 3 3 3 6 5" xfId="24818"/>
    <cellStyle name="Total 3 3 3 6 6" xfId="19753"/>
    <cellStyle name="Total 3 3 3 6 7" xfId="32061"/>
    <cellStyle name="Total 3 3 3 6 8" xfId="35739"/>
    <cellStyle name="Total 3 3 3 6 9" xfId="38650"/>
    <cellStyle name="Total 3 3 3 7" xfId="8613"/>
    <cellStyle name="Total 3 3 3 8" xfId="11549"/>
    <cellStyle name="Total 3 3 3 9" xfId="18552"/>
    <cellStyle name="Total 3 3 4" xfId="2419"/>
    <cellStyle name="Total 3 3 4 10" xfId="17820"/>
    <cellStyle name="Total 3 3 4 11" xfId="26180"/>
    <cellStyle name="Total 3 3 4 12" xfId="30114"/>
    <cellStyle name="Total 3 3 4 13" xfId="31487"/>
    <cellStyle name="Total 3 3 4 14" xfId="35196"/>
    <cellStyle name="Total 3 3 4 2" xfId="2819"/>
    <cellStyle name="Total 3 3 4 2 2" xfId="8620"/>
    <cellStyle name="Total 3 3 4 2 3" xfId="11973"/>
    <cellStyle name="Total 3 3 4 2 4" xfId="18976"/>
    <cellStyle name="Total 3 3 4 2 5" xfId="24649"/>
    <cellStyle name="Total 3 3 4 2 6" xfId="23218"/>
    <cellStyle name="Total 3 3 4 2 7" xfId="29090"/>
    <cellStyle name="Total 3 3 4 2 8" xfId="33900"/>
    <cellStyle name="Total 3 3 4 2 9" xfId="37462"/>
    <cellStyle name="Total 3 3 4 3" xfId="4101"/>
    <cellStyle name="Total 3 3 4 3 2" xfId="8621"/>
    <cellStyle name="Total 3 3 4 3 3" xfId="13255"/>
    <cellStyle name="Total 3 3 4 3 4" xfId="20253"/>
    <cellStyle name="Total 3 3 4 3 5" xfId="27781"/>
    <cellStyle name="Total 3 3 4 3 6" xfId="23104"/>
    <cellStyle name="Total 3 3 4 3 7" xfId="28884"/>
    <cellStyle name="Total 3 3 4 3 8" xfId="24634"/>
    <cellStyle name="Total 3 3 4 3 9" xfId="17332"/>
    <cellStyle name="Total 3 3 4 4" xfId="4539"/>
    <cellStyle name="Total 3 3 4 4 2" xfId="8622"/>
    <cellStyle name="Total 3 3 4 4 3" xfId="13693"/>
    <cellStyle name="Total 3 3 4 4 4" xfId="20691"/>
    <cellStyle name="Total 3 3 4 4 5" xfId="27566"/>
    <cellStyle name="Total 3 3 4 4 6" xfId="28593"/>
    <cellStyle name="Total 3 3 4 4 7" xfId="26830"/>
    <cellStyle name="Total 3 3 4 4 8" xfId="32248"/>
    <cellStyle name="Total 3 3 4 4 9" xfId="35923"/>
    <cellStyle name="Total 3 3 4 5" xfId="4793"/>
    <cellStyle name="Total 3 3 4 5 2" xfId="8623"/>
    <cellStyle name="Total 3 3 4 5 3" xfId="13947"/>
    <cellStyle name="Total 3 3 4 5 4" xfId="20945"/>
    <cellStyle name="Total 3 3 4 5 5" xfId="24261"/>
    <cellStyle name="Total 3 3 4 5 6" xfId="23396"/>
    <cellStyle name="Total 3 3 4 5 7" xfId="28955"/>
    <cellStyle name="Total 3 3 4 5 8" xfId="30975"/>
    <cellStyle name="Total 3 3 4 5 9" xfId="34898"/>
    <cellStyle name="Total 3 3 4 6" xfId="5039"/>
    <cellStyle name="Total 3 3 4 6 2" xfId="8624"/>
    <cellStyle name="Total 3 3 4 6 3" xfId="14193"/>
    <cellStyle name="Total 3 3 4 6 4" xfId="21191"/>
    <cellStyle name="Total 3 3 4 6 5" xfId="10003"/>
    <cellStyle name="Total 3 3 4 6 6" xfId="25192"/>
    <cellStyle name="Total 3 3 4 6 7" xfId="32085"/>
    <cellStyle name="Total 3 3 4 6 8" xfId="35763"/>
    <cellStyle name="Total 3 3 4 6 9" xfId="38674"/>
    <cellStyle name="Total 3 3 4 7" xfId="8619"/>
    <cellStyle name="Total 3 3 4 8" xfId="11573"/>
    <cellStyle name="Total 3 3 4 9" xfId="18576"/>
    <cellStyle name="Total 3 3 5" xfId="2621"/>
    <cellStyle name="Total 3 3 5 10" xfId="23004"/>
    <cellStyle name="Total 3 3 5 11" xfId="30023"/>
    <cellStyle name="Total 3 3 5 12" xfId="33998"/>
    <cellStyle name="Total 3 3 5 13" xfId="37560"/>
    <cellStyle name="Total 3 3 5 2" xfId="3914"/>
    <cellStyle name="Total 3 3 5 2 2" xfId="8626"/>
    <cellStyle name="Total 3 3 5 2 3" xfId="13068"/>
    <cellStyle name="Total 3 3 5 2 4" xfId="20066"/>
    <cellStyle name="Total 3 3 5 2 5" xfId="27873"/>
    <cellStyle name="Total 3 3 5 2 6" xfId="17962"/>
    <cellStyle name="Total 3 3 5 2 7" xfId="10144"/>
    <cellStyle name="Total 3 3 5 2 8" xfId="33469"/>
    <cellStyle name="Total 3 3 5 2 9" xfId="37142"/>
    <cellStyle name="Total 3 3 5 3" xfId="4353"/>
    <cellStyle name="Total 3 3 5 3 2" xfId="8627"/>
    <cellStyle name="Total 3 3 5 3 3" xfId="13507"/>
    <cellStyle name="Total 3 3 5 3 4" xfId="20505"/>
    <cellStyle name="Total 3 3 5 3 5" xfId="27655"/>
    <cellStyle name="Total 3 3 5 3 6" xfId="17558"/>
    <cellStyle name="Total 3 3 5 3 7" xfId="25995"/>
    <cellStyle name="Total 3 3 5 3 8" xfId="26064"/>
    <cellStyle name="Total 3 3 5 3 9" xfId="30324"/>
    <cellStyle name="Total 3 3 5 4" xfId="4607"/>
    <cellStyle name="Total 3 3 5 4 2" xfId="8628"/>
    <cellStyle name="Total 3 3 5 4 3" xfId="13761"/>
    <cellStyle name="Total 3 3 5 4 4" xfId="20759"/>
    <cellStyle name="Total 3 3 5 4 5" xfId="27533"/>
    <cellStyle name="Total 3 3 5 4 6" xfId="18076"/>
    <cellStyle name="Total 3 3 5 4 7" xfId="24974"/>
    <cellStyle name="Total 3 3 5 4 8" xfId="32216"/>
    <cellStyle name="Total 3 3 5 4 9" xfId="35891"/>
    <cellStyle name="Total 3 3 5 5" xfId="4853"/>
    <cellStyle name="Total 3 3 5 5 2" xfId="8629"/>
    <cellStyle name="Total 3 3 5 5 3" xfId="14007"/>
    <cellStyle name="Total 3 3 5 5 4" xfId="21005"/>
    <cellStyle name="Total 3 3 5 5 5" xfId="27412"/>
    <cellStyle name="Total 3 3 5 5 6" xfId="23231"/>
    <cellStyle name="Total 3 3 5 5 7" xfId="25556"/>
    <cellStyle name="Total 3 3 5 5 8" xfId="31798"/>
    <cellStyle name="Total 3 3 5 5 9" xfId="35477"/>
    <cellStyle name="Total 3 3 5 6" xfId="8625"/>
    <cellStyle name="Total 3 3 5 7" xfId="11775"/>
    <cellStyle name="Total 3 3 5 8" xfId="18778"/>
    <cellStyle name="Total 3 3 5 9" xfId="23010"/>
    <cellStyle name="Total 3 3 6" xfId="2220"/>
    <cellStyle name="Total 3 3 6 2" xfId="8630"/>
    <cellStyle name="Total 3 3 6 3" xfId="11374"/>
    <cellStyle name="Total 3 3 6 4" xfId="18377"/>
    <cellStyle name="Total 3 3 6 5" xfId="17961"/>
    <cellStyle name="Total 3 3 6 6" xfId="17916"/>
    <cellStyle name="Total 3 3 6 7" xfId="30220"/>
    <cellStyle name="Total 3 3 6 8" xfId="27284"/>
    <cellStyle name="Total 3 3 6 9" xfId="33464"/>
    <cellStyle name="Total 3 3 7" xfId="8606"/>
    <cellStyle name="Total 3 3 8" xfId="10342"/>
    <cellStyle name="Total 3 3 9" xfId="10075"/>
    <cellStyle name="Total 3 4" xfId="1189"/>
    <cellStyle name="Total 3 4 10" xfId="3159"/>
    <cellStyle name="Total 3 4 10 2" xfId="8632"/>
    <cellStyle name="Total 3 4 10 3" xfId="12313"/>
    <cellStyle name="Total 3 4 10 4" xfId="19316"/>
    <cellStyle name="Total 3 4 10 5" xfId="18319"/>
    <cellStyle name="Total 3 4 10 6" xfId="26431"/>
    <cellStyle name="Total 3 4 10 7" xfId="29761"/>
    <cellStyle name="Total 3 4 10 8" xfId="33738"/>
    <cellStyle name="Total 3 4 10 9" xfId="37300"/>
    <cellStyle name="Total 3 4 11" xfId="2232"/>
    <cellStyle name="Total 3 4 11 2" xfId="8633"/>
    <cellStyle name="Total 3 4 11 3" xfId="11386"/>
    <cellStyle name="Total 3 4 11 4" xfId="18389"/>
    <cellStyle name="Total 3 4 11 5" xfId="18214"/>
    <cellStyle name="Total 3 4 11 6" xfId="26103"/>
    <cellStyle name="Total 3 4 11 7" xfId="30214"/>
    <cellStyle name="Total 3 4 11 8" xfId="25422"/>
    <cellStyle name="Total 3 4 11 9" xfId="25550"/>
    <cellStyle name="Total 3 4 12" xfId="8631"/>
    <cellStyle name="Total 3 4 13" xfId="10343"/>
    <cellStyle name="Total 3 4 14" xfId="17252"/>
    <cellStyle name="Total 3 4 15" xfId="25864"/>
    <cellStyle name="Total 3 4 16" xfId="31196"/>
    <cellStyle name="Total 3 4 17" xfId="31289"/>
    <cellStyle name="Total 3 4 18" xfId="35106"/>
    <cellStyle name="Total 3 4 19" xfId="40319"/>
    <cellStyle name="Total 3 4 2" xfId="2355"/>
    <cellStyle name="Total 3 4 2 10" xfId="17134"/>
    <cellStyle name="Total 3 4 2 11" xfId="26143"/>
    <cellStyle name="Total 3 4 2 12" xfId="30146"/>
    <cellStyle name="Total 3 4 2 13" xfId="31478"/>
    <cellStyle name="Total 3 4 2 14" xfId="35188"/>
    <cellStyle name="Total 3 4 2 2" xfId="2755"/>
    <cellStyle name="Total 3 4 2 2 2" xfId="8635"/>
    <cellStyle name="Total 3 4 2 2 3" xfId="11909"/>
    <cellStyle name="Total 3 4 2 2 4" xfId="18912"/>
    <cellStyle name="Total 3 4 2 2 5" xfId="28405"/>
    <cellStyle name="Total 3 4 2 2 6" xfId="21327"/>
    <cellStyle name="Total 3 4 2 2 7" xfId="29956"/>
    <cellStyle name="Total 3 4 2 2 8" xfId="29649"/>
    <cellStyle name="Total 3 4 2 2 9" xfId="33635"/>
    <cellStyle name="Total 3 4 2 3" xfId="4037"/>
    <cellStyle name="Total 3 4 2 3 2" xfId="8636"/>
    <cellStyle name="Total 3 4 2 3 3" xfId="13191"/>
    <cellStyle name="Total 3 4 2 3 4" xfId="20189"/>
    <cellStyle name="Total 3 4 2 3 5" xfId="19470"/>
    <cellStyle name="Total 3 4 2 3 6" xfId="24608"/>
    <cellStyle name="Total 3 4 2 3 7" xfId="17113"/>
    <cellStyle name="Total 3 4 2 3 8" xfId="33442"/>
    <cellStyle name="Total 3 4 2 3 9" xfId="37117"/>
    <cellStyle name="Total 3 4 2 4" xfId="4475"/>
    <cellStyle name="Total 3 4 2 4 2" xfId="8637"/>
    <cellStyle name="Total 3 4 2 4 3" xfId="13629"/>
    <cellStyle name="Total 3 4 2 4 4" xfId="20627"/>
    <cellStyle name="Total 3 4 2 4 5" xfId="27598"/>
    <cellStyle name="Total 3 4 2 4 6" xfId="10112"/>
    <cellStyle name="Total 3 4 2 4 7" xfId="9363"/>
    <cellStyle name="Total 3 4 2 4 8" xfId="32276"/>
    <cellStyle name="Total 3 4 2 4 9" xfId="35951"/>
    <cellStyle name="Total 3 4 2 5" xfId="4729"/>
    <cellStyle name="Total 3 4 2 5 2" xfId="8638"/>
    <cellStyle name="Total 3 4 2 5 3" xfId="13883"/>
    <cellStyle name="Total 3 4 2 5 4" xfId="20881"/>
    <cellStyle name="Total 3 4 2 5 5" xfId="9341"/>
    <cellStyle name="Total 3 4 2 5 6" xfId="26739"/>
    <cellStyle name="Total 3 4 2 5 7" xfId="26806"/>
    <cellStyle name="Total 3 4 2 5 8" xfId="32161"/>
    <cellStyle name="Total 3 4 2 5 9" xfId="35836"/>
    <cellStyle name="Total 3 4 2 6" xfId="4975"/>
    <cellStyle name="Total 3 4 2 6 2" xfId="8639"/>
    <cellStyle name="Total 3 4 2 6 3" xfId="14129"/>
    <cellStyle name="Total 3 4 2 6 4" xfId="21127"/>
    <cellStyle name="Total 3 4 2 6 5" xfId="9952"/>
    <cellStyle name="Total 3 4 2 6 6" xfId="29300"/>
    <cellStyle name="Total 3 4 2 6 7" xfId="32021"/>
    <cellStyle name="Total 3 4 2 6 8" xfId="35699"/>
    <cellStyle name="Total 3 4 2 6 9" xfId="38610"/>
    <cellStyle name="Total 3 4 2 7" xfId="8634"/>
    <cellStyle name="Total 3 4 2 8" xfId="11509"/>
    <cellStyle name="Total 3 4 2 9" xfId="18512"/>
    <cellStyle name="Total 3 4 3" xfId="2383"/>
    <cellStyle name="Total 3 4 3 10" xfId="23271"/>
    <cellStyle name="Total 3 4 3 11" xfId="18181"/>
    <cellStyle name="Total 3 4 3 12" xfId="30140"/>
    <cellStyle name="Total 3 4 3 13" xfId="34116"/>
    <cellStyle name="Total 3 4 3 14" xfId="37678"/>
    <cellStyle name="Total 3 4 3 2" xfId="2783"/>
    <cellStyle name="Total 3 4 3 2 2" xfId="8641"/>
    <cellStyle name="Total 3 4 3 2 3" xfId="11937"/>
    <cellStyle name="Total 3 4 3 2 4" xfId="18940"/>
    <cellStyle name="Total 3 4 3 2 5" xfId="28391"/>
    <cellStyle name="Total 3 4 3 2 6" xfId="26339"/>
    <cellStyle name="Total 3 4 3 2 7" xfId="25919"/>
    <cellStyle name="Total 3 4 3 2 8" xfId="33915"/>
    <cellStyle name="Total 3 4 3 2 9" xfId="37477"/>
    <cellStyle name="Total 3 4 3 3" xfId="4065"/>
    <cellStyle name="Total 3 4 3 3 2" xfId="8642"/>
    <cellStyle name="Total 3 4 3 3 3" xfId="13219"/>
    <cellStyle name="Total 3 4 3 3 4" xfId="20217"/>
    <cellStyle name="Total 3 4 3 3 5" xfId="27793"/>
    <cellStyle name="Total 3 4 3 3 6" xfId="22475"/>
    <cellStyle name="Total 3 4 3 3 7" xfId="9349"/>
    <cellStyle name="Total 3 4 3 3 8" xfId="33432"/>
    <cellStyle name="Total 3 4 3 3 9" xfId="37107"/>
    <cellStyle name="Total 3 4 3 4" xfId="4503"/>
    <cellStyle name="Total 3 4 3 4 2" xfId="8643"/>
    <cellStyle name="Total 3 4 3 4 3" xfId="13657"/>
    <cellStyle name="Total 3 4 3 4 4" xfId="20655"/>
    <cellStyle name="Total 3 4 3 4 5" xfId="24244"/>
    <cellStyle name="Total 3 4 3 4 6" xfId="28162"/>
    <cellStyle name="Total 3 4 3 4 7" xfId="21382"/>
    <cellStyle name="Total 3 4 3 4 8" xfId="28452"/>
    <cellStyle name="Total 3 4 3 4 9" xfId="33692"/>
    <cellStyle name="Total 3 4 3 5" xfId="4757"/>
    <cellStyle name="Total 3 4 3 5 2" xfId="8644"/>
    <cellStyle name="Total 3 4 3 5 3" xfId="13911"/>
    <cellStyle name="Total 3 4 3 5 4" xfId="20909"/>
    <cellStyle name="Total 3 4 3 5 5" xfId="24788"/>
    <cellStyle name="Total 3 4 3 5 6" xfId="29272"/>
    <cellStyle name="Total 3 4 3 5 7" xfId="26453"/>
    <cellStyle name="Total 3 4 3 5 8" xfId="32147"/>
    <cellStyle name="Total 3 4 3 5 9" xfId="35822"/>
    <cellStyle name="Total 3 4 3 6" xfId="5003"/>
    <cellStyle name="Total 3 4 3 6 2" xfId="8645"/>
    <cellStyle name="Total 3 4 3 6 3" xfId="14157"/>
    <cellStyle name="Total 3 4 3 6 4" xfId="21155"/>
    <cellStyle name="Total 3 4 3 6 5" xfId="24270"/>
    <cellStyle name="Total 3 4 3 6 6" xfId="23393"/>
    <cellStyle name="Total 3 4 3 6 7" xfId="32049"/>
    <cellStyle name="Total 3 4 3 6 8" xfId="35727"/>
    <cellStyle name="Total 3 4 3 6 9" xfId="38638"/>
    <cellStyle name="Total 3 4 3 7" xfId="8640"/>
    <cellStyle name="Total 3 4 3 8" xfId="11537"/>
    <cellStyle name="Total 3 4 3 9" xfId="18540"/>
    <cellStyle name="Total 3 4 4" xfId="2407"/>
    <cellStyle name="Total 3 4 4 10" xfId="17802"/>
    <cellStyle name="Total 3 4 4 11" xfId="17159"/>
    <cellStyle name="Total 3 4 4 12" xfId="28801"/>
    <cellStyle name="Total 3 4 4 13" xfId="34103"/>
    <cellStyle name="Total 3 4 4 14" xfId="37665"/>
    <cellStyle name="Total 3 4 4 2" xfId="2807"/>
    <cellStyle name="Total 3 4 4 2 2" xfId="8647"/>
    <cellStyle name="Total 3 4 4 2 3" xfId="11961"/>
    <cellStyle name="Total 3 4 4 2 4" xfId="18964"/>
    <cellStyle name="Total 3 4 4 2 5" xfId="24215"/>
    <cellStyle name="Total 3 4 4 2 6" xfId="28927"/>
    <cellStyle name="Total 3 4 4 2 7" xfId="29930"/>
    <cellStyle name="Total 3 4 4 2 8" xfId="31538"/>
    <cellStyle name="Total 3 4 4 2 9" xfId="35248"/>
    <cellStyle name="Total 3 4 4 3" xfId="4089"/>
    <cellStyle name="Total 3 4 4 3 2" xfId="8648"/>
    <cellStyle name="Total 3 4 4 3 3" xfId="13243"/>
    <cellStyle name="Total 3 4 4 3 4" xfId="20241"/>
    <cellStyle name="Total 3 4 4 3 5" xfId="27786"/>
    <cellStyle name="Total 3 4 4 3 6" xfId="28826"/>
    <cellStyle name="Total 3 4 4 3 7" xfId="24382"/>
    <cellStyle name="Total 3 4 4 3 8" xfId="33421"/>
    <cellStyle name="Total 3 4 4 3 9" xfId="37096"/>
    <cellStyle name="Total 3 4 4 4" xfId="4527"/>
    <cellStyle name="Total 3 4 4 4 2" xfId="8649"/>
    <cellStyle name="Total 3 4 4 4 3" xfId="13681"/>
    <cellStyle name="Total 3 4 4 4 4" xfId="20679"/>
    <cellStyle name="Total 3 4 4 4 5" xfId="27573"/>
    <cellStyle name="Total 3 4 4 4 6" xfId="28856"/>
    <cellStyle name="Total 3 4 4 4 7" xfId="22830"/>
    <cellStyle name="Total 3 4 4 4 8" xfId="32253"/>
    <cellStyle name="Total 3 4 4 4 9" xfId="35928"/>
    <cellStyle name="Total 3 4 4 5" xfId="4781"/>
    <cellStyle name="Total 3 4 4 5 2" xfId="8650"/>
    <cellStyle name="Total 3 4 4 5 3" xfId="13935"/>
    <cellStyle name="Total 3 4 4 5 4" xfId="20933"/>
    <cellStyle name="Total 3 4 4 5 5" xfId="24032"/>
    <cellStyle name="Total 3 4 4 5 6" xfId="22885"/>
    <cellStyle name="Total 3 4 4 5 7" xfId="17277"/>
    <cellStyle name="Total 3 4 4 5 8" xfId="10278"/>
    <cellStyle name="Total 3 4 4 5 9" xfId="29373"/>
    <cellStyle name="Total 3 4 4 6" xfId="5027"/>
    <cellStyle name="Total 3 4 4 6 2" xfId="8651"/>
    <cellStyle name="Total 3 4 4 6 3" xfId="14181"/>
    <cellStyle name="Total 3 4 4 6 4" xfId="21179"/>
    <cellStyle name="Total 3 4 4 6 5" xfId="17511"/>
    <cellStyle name="Total 3 4 4 6 6" xfId="26794"/>
    <cellStyle name="Total 3 4 4 6 7" xfId="32073"/>
    <cellStyle name="Total 3 4 4 6 8" xfId="35751"/>
    <cellStyle name="Total 3 4 4 6 9" xfId="38662"/>
    <cellStyle name="Total 3 4 4 7" xfId="8646"/>
    <cellStyle name="Total 3 4 4 8" xfId="11561"/>
    <cellStyle name="Total 3 4 4 9" xfId="18564"/>
    <cellStyle name="Total 3 4 5" xfId="2431"/>
    <cellStyle name="Total 3 4 5 10" xfId="18037"/>
    <cellStyle name="Total 3 4 5 11" xfId="26186"/>
    <cellStyle name="Total 3 4 5 12" xfId="30116"/>
    <cellStyle name="Total 3 4 5 13" xfId="29630"/>
    <cellStyle name="Total 3 4 5 14" xfId="33616"/>
    <cellStyle name="Total 3 4 5 2" xfId="2831"/>
    <cellStyle name="Total 3 4 5 2 2" xfId="8653"/>
    <cellStyle name="Total 3 4 5 2 3" xfId="11985"/>
    <cellStyle name="Total 3 4 5 2 4" xfId="18988"/>
    <cellStyle name="Total 3 4 5 2 5" xfId="22734"/>
    <cellStyle name="Total 3 4 5 2 6" xfId="9729"/>
    <cellStyle name="Total 3 4 5 2 7" xfId="29917"/>
    <cellStyle name="Total 3 4 5 2 8" xfId="25704"/>
    <cellStyle name="Total 3 4 5 2 9" xfId="31425"/>
    <cellStyle name="Total 3 4 5 3" xfId="4113"/>
    <cellStyle name="Total 3 4 5 3 2" xfId="8654"/>
    <cellStyle name="Total 3 4 5 3 3" xfId="13267"/>
    <cellStyle name="Total 3 4 5 3 4" xfId="20265"/>
    <cellStyle name="Total 3 4 5 3 5" xfId="27775"/>
    <cellStyle name="Total 3 4 5 3 6" xfId="20042"/>
    <cellStyle name="Total 3 4 5 3 7" xfId="22802"/>
    <cellStyle name="Total 3 4 5 3 8" xfId="33413"/>
    <cellStyle name="Total 3 4 5 3 9" xfId="37088"/>
    <cellStyle name="Total 3 4 5 4" xfId="4551"/>
    <cellStyle name="Total 3 4 5 4 2" xfId="8655"/>
    <cellStyle name="Total 3 4 5 4 3" xfId="13705"/>
    <cellStyle name="Total 3 4 5 4 4" xfId="20703"/>
    <cellStyle name="Total 3 4 5 4 5" xfId="27561"/>
    <cellStyle name="Total 3 4 5 4 6" xfId="28859"/>
    <cellStyle name="Total 3 4 5 4 7" xfId="24068"/>
    <cellStyle name="Total 3 4 5 4 8" xfId="24429"/>
    <cellStyle name="Total 3 4 5 4 9" xfId="31023"/>
    <cellStyle name="Total 3 4 5 5" xfId="4805"/>
    <cellStyle name="Total 3 4 5 5 2" xfId="8656"/>
    <cellStyle name="Total 3 4 5 5 3" xfId="13959"/>
    <cellStyle name="Total 3 4 5 5 4" xfId="20957"/>
    <cellStyle name="Total 3 4 5 5 5" xfId="24789"/>
    <cellStyle name="Total 3 4 5 5 6" xfId="9558"/>
    <cellStyle name="Total 3 4 5 5 7" xfId="25183"/>
    <cellStyle name="Total 3 4 5 5 8" xfId="32125"/>
    <cellStyle name="Total 3 4 5 5 9" xfId="35800"/>
    <cellStyle name="Total 3 4 5 6" xfId="5051"/>
    <cellStyle name="Total 3 4 5 6 2" xfId="8657"/>
    <cellStyle name="Total 3 4 5 6 3" xfId="14205"/>
    <cellStyle name="Total 3 4 5 6 4" xfId="21203"/>
    <cellStyle name="Total 3 4 5 6 5" xfId="27314"/>
    <cellStyle name="Total 3 4 5 6 6" xfId="26796"/>
    <cellStyle name="Total 3 4 5 6 7" xfId="32097"/>
    <cellStyle name="Total 3 4 5 6 8" xfId="35775"/>
    <cellStyle name="Total 3 4 5 6 9" xfId="38686"/>
    <cellStyle name="Total 3 4 5 7" xfId="8652"/>
    <cellStyle name="Total 3 4 5 8" xfId="11585"/>
    <cellStyle name="Total 3 4 5 9" xfId="18588"/>
    <cellStyle name="Total 3 4 6" xfId="2633"/>
    <cellStyle name="Total 3 4 6 2" xfId="8658"/>
    <cellStyle name="Total 3 4 6 3" xfId="11787"/>
    <cellStyle name="Total 3 4 6 4" xfId="18790"/>
    <cellStyle name="Total 3 4 6 5" xfId="21388"/>
    <cellStyle name="Total 3 4 6 6" xfId="22960"/>
    <cellStyle name="Total 3 4 6 7" xfId="30013"/>
    <cellStyle name="Total 3 4 6 8" xfId="33985"/>
    <cellStyle name="Total 3 4 6 9" xfId="37547"/>
    <cellStyle name="Total 3 4 7" xfId="3201"/>
    <cellStyle name="Total 3 4 7 2" xfId="8659"/>
    <cellStyle name="Total 3 4 7 3" xfId="12355"/>
    <cellStyle name="Total 3 4 7 4" xfId="19358"/>
    <cellStyle name="Total 3 4 7 5" xfId="28226"/>
    <cellStyle name="Total 3 4 7 6" xfId="26441"/>
    <cellStyle name="Total 3 4 7 7" xfId="29740"/>
    <cellStyle name="Total 3 4 7 8" xfId="31589"/>
    <cellStyle name="Total 3 4 7 9" xfId="35298"/>
    <cellStyle name="Total 3 4 8" xfId="2966"/>
    <cellStyle name="Total 3 4 8 2" xfId="8660"/>
    <cellStyle name="Total 3 4 8 3" xfId="12120"/>
    <cellStyle name="Total 3 4 8 4" xfId="19123"/>
    <cellStyle name="Total 3 4 8 5" xfId="17306"/>
    <cellStyle name="Total 3 4 8 6" xfId="25413"/>
    <cellStyle name="Total 3 4 8 7" xfId="29848"/>
    <cellStyle name="Total 3 4 8 8" xfId="33825"/>
    <cellStyle name="Total 3 4 8 9" xfId="37387"/>
    <cellStyle name="Total 3 4 9" xfId="3042"/>
    <cellStyle name="Total 3 4 9 2" xfId="8661"/>
    <cellStyle name="Total 3 4 9 3" xfId="12196"/>
    <cellStyle name="Total 3 4 9 4" xfId="19199"/>
    <cellStyle name="Total 3 4 9 5" xfId="24694"/>
    <cellStyle name="Total 3 4 9 6" xfId="23116"/>
    <cellStyle name="Total 3 4 9 7" xfId="17097"/>
    <cellStyle name="Total 3 4 9 8" xfId="19393"/>
    <cellStyle name="Total 3 4 9 9" xfId="33649"/>
    <cellStyle name="Total 3 5" xfId="2308"/>
    <cellStyle name="Total 3 5 10" xfId="19586"/>
    <cellStyle name="Total 3 5 11" xfId="26125"/>
    <cellStyle name="Total 3 5 12" xfId="25931"/>
    <cellStyle name="Total 3 5 13" xfId="34152"/>
    <cellStyle name="Total 3 5 14" xfId="37714"/>
    <cellStyle name="Total 3 5 2" xfId="2708"/>
    <cellStyle name="Total 3 5 2 2" xfId="8663"/>
    <cellStyle name="Total 3 5 2 3" xfId="11862"/>
    <cellStyle name="Total 3 5 2 4" xfId="18865"/>
    <cellStyle name="Total 3 5 2 5" xfId="24629"/>
    <cellStyle name="Total 3 5 2 6" xfId="17465"/>
    <cellStyle name="Total 3 5 2 7" xfId="29979"/>
    <cellStyle name="Total 3 5 2 8" xfId="33956"/>
    <cellStyle name="Total 3 5 2 9" xfId="37518"/>
    <cellStyle name="Total 3 5 3" xfId="3990"/>
    <cellStyle name="Total 3 5 3 2" xfId="8664"/>
    <cellStyle name="Total 3 5 3 3" xfId="13144"/>
    <cellStyle name="Total 3 5 3 4" xfId="20142"/>
    <cellStyle name="Total 3 5 3 5" xfId="9636"/>
    <cellStyle name="Total 3 5 3 6" xfId="28913"/>
    <cellStyle name="Total 3 5 3 7" xfId="23374"/>
    <cellStyle name="Total 3 5 3 8" xfId="31837"/>
    <cellStyle name="Total 3 5 3 9" xfId="35491"/>
    <cellStyle name="Total 3 5 4" xfId="4428"/>
    <cellStyle name="Total 3 5 4 2" xfId="8665"/>
    <cellStyle name="Total 3 5 4 3" xfId="13582"/>
    <cellStyle name="Total 3 5 4 4" xfId="20580"/>
    <cellStyle name="Total 3 5 4 5" xfId="17572"/>
    <cellStyle name="Total 3 5 4 6" xfId="17797"/>
    <cellStyle name="Total 3 5 4 7" xfId="28942"/>
    <cellStyle name="Total 3 5 4 8" xfId="31759"/>
    <cellStyle name="Total 3 5 4 9" xfId="35439"/>
    <cellStyle name="Total 3 5 5" xfId="4682"/>
    <cellStyle name="Total 3 5 5 2" xfId="8666"/>
    <cellStyle name="Total 3 5 5 3" xfId="13836"/>
    <cellStyle name="Total 3 5 5 4" xfId="20834"/>
    <cellStyle name="Total 3 5 5 5" xfId="27496"/>
    <cellStyle name="Total 3 5 5 6" xfId="26730"/>
    <cellStyle name="Total 3 5 5 7" xfId="28940"/>
    <cellStyle name="Total 3 5 5 8" xfId="17978"/>
    <cellStyle name="Total 3 5 5 9" xfId="25755"/>
    <cellStyle name="Total 3 5 6" xfId="4928"/>
    <cellStyle name="Total 3 5 6 2" xfId="8667"/>
    <cellStyle name="Total 3 5 6 3" xfId="14082"/>
    <cellStyle name="Total 3 5 6 4" xfId="21080"/>
    <cellStyle name="Total 3 5 6 5" xfId="18343"/>
    <cellStyle name="Total 3 5 6 6" xfId="19476"/>
    <cellStyle name="Total 3 5 6 7" xfId="31974"/>
    <cellStyle name="Total 3 5 6 8" xfId="35652"/>
    <cellStyle name="Total 3 5 6 9" xfId="38563"/>
    <cellStyle name="Total 3 5 7" xfId="8662"/>
    <cellStyle name="Total 3 5 8" xfId="11462"/>
    <cellStyle name="Total 3 5 9" xfId="18465"/>
    <cellStyle name="Total 3 6" xfId="2039"/>
    <cellStyle name="Total 3 6 10" xfId="28482"/>
    <cellStyle name="Total 3 6 11" xfId="28061"/>
    <cellStyle name="Total 3 6 12" xfId="30833"/>
    <cellStyle name="Total 3 6 13" xfId="31061"/>
    <cellStyle name="Total 3 6 14" xfId="31338"/>
    <cellStyle name="Total 3 6 2" xfId="2580"/>
    <cellStyle name="Total 3 6 2 2" xfId="8669"/>
    <cellStyle name="Total 3 6 2 3" xfId="11734"/>
    <cellStyle name="Total 3 6 2 4" xfId="18737"/>
    <cellStyle name="Total 3 6 2 5" xfId="18169"/>
    <cellStyle name="Total 3 6 2 6" xfId="26259"/>
    <cellStyle name="Total 3 6 2 7" xfId="30035"/>
    <cellStyle name="Total 3 6 2 8" xfId="31508"/>
    <cellStyle name="Total 3 6 2 9" xfId="35218"/>
    <cellStyle name="Total 3 6 3" xfId="3813"/>
    <cellStyle name="Total 3 6 3 2" xfId="8670"/>
    <cellStyle name="Total 3 6 3 3" xfId="12967"/>
    <cellStyle name="Total 3 6 3 4" xfId="19966"/>
    <cellStyle name="Total 3 6 3 5" xfId="27923"/>
    <cellStyle name="Total 3 6 3 6" xfId="17932"/>
    <cellStyle name="Total 3 6 3 7" xfId="29372"/>
    <cellStyle name="Total 3 6 3 8" xfId="25793"/>
    <cellStyle name="Total 3 6 3 9" xfId="29592"/>
    <cellStyle name="Total 3 6 4" xfId="4289"/>
    <cellStyle name="Total 3 6 4 2" xfId="8671"/>
    <cellStyle name="Total 3 6 4 3" xfId="13443"/>
    <cellStyle name="Total 3 6 4 4" xfId="20441"/>
    <cellStyle name="Total 3 6 4 5" xfId="27682"/>
    <cellStyle name="Total 3 6 4 6" xfId="17478"/>
    <cellStyle name="Total 3 6 4 7" xfId="25522"/>
    <cellStyle name="Total 3 6 4 8" xfId="31713"/>
    <cellStyle name="Total 3 6 4 9" xfId="35393"/>
    <cellStyle name="Total 3 6 5" xfId="4562"/>
    <cellStyle name="Total 3 6 5 2" xfId="8672"/>
    <cellStyle name="Total 3 6 5 3" xfId="13716"/>
    <cellStyle name="Total 3 6 5 4" xfId="20714"/>
    <cellStyle name="Total 3 6 5 5" xfId="27556"/>
    <cellStyle name="Total 3 6 5 6" xfId="24203"/>
    <cellStyle name="Total 3 6 5 7" xfId="26841"/>
    <cellStyle name="Total 3 6 5 8" xfId="18334"/>
    <cellStyle name="Total 3 6 5 9" xfId="35049"/>
    <cellStyle name="Total 3 6 6" xfId="4812"/>
    <cellStyle name="Total 3 6 6 2" xfId="8673"/>
    <cellStyle name="Total 3 6 6 3" xfId="13966"/>
    <cellStyle name="Total 3 6 6 4" xfId="20964"/>
    <cellStyle name="Total 3 6 6 5" xfId="24033"/>
    <cellStyle name="Total 3 6 6 6" xfId="26759"/>
    <cellStyle name="Total 3 6 6 7" xfId="17046"/>
    <cellStyle name="Total 3 6 6 8" xfId="31878"/>
    <cellStyle name="Total 3 6 6 9" xfId="35531"/>
    <cellStyle name="Total 3 6 7" xfId="8668"/>
    <cellStyle name="Total 3 6 8" xfId="11193"/>
    <cellStyle name="Total 3 6 9" xfId="9492"/>
    <cellStyle name="Total 3 7" xfId="2296"/>
    <cellStyle name="Total 3 7 10" xfId="17823"/>
    <cellStyle name="Total 3 7 11" xfId="26119"/>
    <cellStyle name="Total 3 7 12" xfId="27890"/>
    <cellStyle name="Total 3 7 13" xfId="34157"/>
    <cellStyle name="Total 3 7 14" xfId="37719"/>
    <cellStyle name="Total 3 7 2" xfId="2696"/>
    <cellStyle name="Total 3 7 2 2" xfId="8675"/>
    <cellStyle name="Total 3 7 2 3" xfId="11850"/>
    <cellStyle name="Total 3 7 2 4" xfId="18853"/>
    <cellStyle name="Total 3 7 2 5" xfId="19521"/>
    <cellStyle name="Total 3 7 2 6" xfId="23299"/>
    <cellStyle name="Total 3 7 2 7" xfId="29969"/>
    <cellStyle name="Total 3 7 2 8" xfId="33954"/>
    <cellStyle name="Total 3 7 2 9" xfId="37516"/>
    <cellStyle name="Total 3 7 3" xfId="3978"/>
    <cellStyle name="Total 3 7 3 2" xfId="8676"/>
    <cellStyle name="Total 3 7 3 3" xfId="13132"/>
    <cellStyle name="Total 3 7 3 4" xfId="20130"/>
    <cellStyle name="Total 3 7 3 5" xfId="19418"/>
    <cellStyle name="Total 3 7 3 6" xfId="29196"/>
    <cellStyle name="Total 3 7 3 7" xfId="28932"/>
    <cellStyle name="Total 3 7 3 8" xfId="26547"/>
    <cellStyle name="Total 3 7 3 9" xfId="29571"/>
    <cellStyle name="Total 3 7 4" xfId="4416"/>
    <cellStyle name="Total 3 7 4 2" xfId="8677"/>
    <cellStyle name="Total 3 7 4 3" xfId="13570"/>
    <cellStyle name="Total 3 7 4 4" xfId="20568"/>
    <cellStyle name="Total 3 7 4 5" xfId="24014"/>
    <cellStyle name="Total 3 7 4 6" xfId="28850"/>
    <cellStyle name="Total 3 7 4 7" xfId="24123"/>
    <cellStyle name="Total 3 7 4 8" xfId="31753"/>
    <cellStyle name="Total 3 7 4 9" xfId="35433"/>
    <cellStyle name="Total 3 7 5" xfId="4670"/>
    <cellStyle name="Total 3 7 5 2" xfId="8678"/>
    <cellStyle name="Total 3 7 5 3" xfId="13824"/>
    <cellStyle name="Total 3 7 5 4" xfId="20822"/>
    <cellStyle name="Total 3 7 5 5" xfId="27502"/>
    <cellStyle name="Total 3 7 5 6" xfId="26727"/>
    <cellStyle name="Total 3 7 5 7" xfId="17111"/>
    <cellStyle name="Total 3 7 5 8" xfId="25643"/>
    <cellStyle name="Total 3 7 5 9" xfId="9229"/>
    <cellStyle name="Total 3 7 6" xfId="4916"/>
    <cellStyle name="Total 3 7 6 2" xfId="8679"/>
    <cellStyle name="Total 3 7 6 3" xfId="14070"/>
    <cellStyle name="Total 3 7 6 4" xfId="21068"/>
    <cellStyle name="Total 3 7 6 5" xfId="27381"/>
    <cellStyle name="Total 3 7 6 6" xfId="24418"/>
    <cellStyle name="Total 3 7 6 7" xfId="31962"/>
    <cellStyle name="Total 3 7 6 8" xfId="35640"/>
    <cellStyle name="Total 3 7 6 9" xfId="38551"/>
    <cellStyle name="Total 3 7 7" xfId="8674"/>
    <cellStyle name="Total 3 7 8" xfId="11450"/>
    <cellStyle name="Total 3 7 9" xfId="18453"/>
    <cellStyle name="Total 3 8" xfId="1705"/>
    <cellStyle name="Total 3 8 10" xfId="24490"/>
    <cellStyle name="Total 3 8 11" xfId="29071"/>
    <cellStyle name="Total 3 8 12" xfId="25730"/>
    <cellStyle name="Total 3 8 13" xfId="19796"/>
    <cellStyle name="Total 3 8 14" xfId="31343"/>
    <cellStyle name="Total 3 8 2" xfId="2525"/>
    <cellStyle name="Total 3 8 2 2" xfId="8681"/>
    <cellStyle name="Total 3 8 2 3" xfId="11679"/>
    <cellStyle name="Total 3 8 2 4" xfId="18682"/>
    <cellStyle name="Total 3 8 2 5" xfId="9202"/>
    <cellStyle name="Total 3 8 2 6" xfId="26232"/>
    <cellStyle name="Total 3 8 2 7" xfId="25333"/>
    <cellStyle name="Total 3 8 2 8" xfId="34046"/>
    <cellStyle name="Total 3 8 2 9" xfId="37608"/>
    <cellStyle name="Total 3 8 3" xfId="3679"/>
    <cellStyle name="Total 3 8 3 2" xfId="8682"/>
    <cellStyle name="Total 3 8 3 3" xfId="12833"/>
    <cellStyle name="Total 3 8 3 4" xfId="19832"/>
    <cellStyle name="Total 3 8 3 5" xfId="19398"/>
    <cellStyle name="Total 3 8 3 6" xfId="9215"/>
    <cellStyle name="Total 3 8 3 7" xfId="28896"/>
    <cellStyle name="Total 3 8 3 8" xfId="35536"/>
    <cellStyle name="Total 3 8 3 9" xfId="38460"/>
    <cellStyle name="Total 3 8 4" xfId="4186"/>
    <cellStyle name="Total 3 8 4 2" xfId="8683"/>
    <cellStyle name="Total 3 8 4 3" xfId="13340"/>
    <cellStyle name="Total 3 8 4 4" xfId="20338"/>
    <cellStyle name="Total 3 8 4 5" xfId="27739"/>
    <cellStyle name="Total 3 8 4 6" xfId="22538"/>
    <cellStyle name="Total 3 8 4 7" xfId="28197"/>
    <cellStyle name="Total 3 8 4 8" xfId="33377"/>
    <cellStyle name="Total 3 8 4 9" xfId="37052"/>
    <cellStyle name="Total 3 8 5" xfId="3226"/>
    <cellStyle name="Total 3 8 5 2" xfId="8684"/>
    <cellStyle name="Total 3 8 5 3" xfId="12380"/>
    <cellStyle name="Total 3 8 5 4" xfId="19383"/>
    <cellStyle name="Total 3 8 5 5" xfId="23105"/>
    <cellStyle name="Total 3 8 5 6" xfId="24541"/>
    <cellStyle name="Total 3 8 5 7" xfId="25644"/>
    <cellStyle name="Total 3 8 5 8" xfId="30895"/>
    <cellStyle name="Total 3 8 5 9" xfId="31407"/>
    <cellStyle name="Total 3 8 6" xfId="2989"/>
    <cellStyle name="Total 3 8 6 2" xfId="8685"/>
    <cellStyle name="Total 3 8 6 3" xfId="12143"/>
    <cellStyle name="Total 3 8 6 4" xfId="19146"/>
    <cellStyle name="Total 3 8 6 5" xfId="24680"/>
    <cellStyle name="Total 3 8 6 6" xfId="28771"/>
    <cellStyle name="Total 3 8 6 7" xfId="25657"/>
    <cellStyle name="Total 3 8 6 8" xfId="25713"/>
    <cellStyle name="Total 3 8 6 9" xfId="31413"/>
    <cellStyle name="Total 3 8 7" xfId="8680"/>
    <cellStyle name="Total 3 8 8" xfId="10859"/>
    <cellStyle name="Total 3 8 9" xfId="9707"/>
    <cellStyle name="Total 3 9" xfId="1617"/>
    <cellStyle name="Total 3 9 2" xfId="8686"/>
    <cellStyle name="Total 3 9 3" xfId="10771"/>
    <cellStyle name="Total 3 9 4" xfId="16540"/>
    <cellStyle name="Total 3 9 5" xfId="28693"/>
    <cellStyle name="Total 3 9 6" xfId="25967"/>
    <cellStyle name="Total 3 9 7" xfId="25742"/>
    <cellStyle name="Total 3 9 8" xfId="25551"/>
    <cellStyle name="Total 3 9 9" xfId="31275"/>
    <cellStyle name="Total 4" xfId="1033"/>
    <cellStyle name="Total 4 10" xfId="3732"/>
    <cellStyle name="Total 4 10 2" xfId="8688"/>
    <cellStyle name="Total 4 10 3" xfId="12886"/>
    <cellStyle name="Total 4 10 4" xfId="19885"/>
    <cellStyle name="Total 4 10 5" xfId="19396"/>
    <cellStyle name="Total 4 10 6" xfId="26573"/>
    <cellStyle name="Total 4 10 7" xfId="24595"/>
    <cellStyle name="Total 4 10 8" xfId="31143"/>
    <cellStyle name="Total 4 10 9" xfId="35015"/>
    <cellStyle name="Total 4 11" xfId="3038"/>
    <cellStyle name="Total 4 11 2" xfId="8689"/>
    <cellStyle name="Total 4 11 3" xfId="12192"/>
    <cellStyle name="Total 4 11 4" xfId="19195"/>
    <cellStyle name="Total 4 11 5" xfId="28296"/>
    <cellStyle name="Total 4 11 6" xfId="26407"/>
    <cellStyle name="Total 4 11 7" xfId="19480"/>
    <cellStyle name="Total 4 11 8" xfId="33789"/>
    <cellStyle name="Total 4 11 9" xfId="37351"/>
    <cellStyle name="Total 4 12" xfId="3717"/>
    <cellStyle name="Total 4 12 2" xfId="8690"/>
    <cellStyle name="Total 4 12 3" xfId="12871"/>
    <cellStyle name="Total 4 12 4" xfId="19870"/>
    <cellStyle name="Total 4 12 5" xfId="27971"/>
    <cellStyle name="Total 4 12 6" xfId="18316"/>
    <cellStyle name="Total 4 12 7" xfId="29535"/>
    <cellStyle name="Total 4 12 8" xfId="28478"/>
    <cellStyle name="Total 4 12 9" xfId="31042"/>
    <cellStyle name="Total 4 13" xfId="8687"/>
    <cellStyle name="Total 4 14" xfId="10187"/>
    <cellStyle name="Total 4 15" xfId="17355"/>
    <cellStyle name="Total 4 16" xfId="10053"/>
    <cellStyle name="Total 4 17" xfId="17829"/>
    <cellStyle name="Total 4 18" xfId="31264"/>
    <cellStyle name="Total 4 19" xfId="17808"/>
    <cellStyle name="Total 4 2" xfId="1034"/>
    <cellStyle name="Total 4 2 10" xfId="3733"/>
    <cellStyle name="Total 4 2 10 2" xfId="8692"/>
    <cellStyle name="Total 4 2 10 3" xfId="12887"/>
    <cellStyle name="Total 4 2 10 4" xfId="19886"/>
    <cellStyle name="Total 4 2 10 5" xfId="27963"/>
    <cellStyle name="Total 4 2 10 6" xfId="28224"/>
    <cellStyle name="Total 4 2 10 7" xfId="28212"/>
    <cellStyle name="Total 4 2 10 8" xfId="33548"/>
    <cellStyle name="Total 4 2 10 9" xfId="37216"/>
    <cellStyle name="Total 4 2 11" xfId="3802"/>
    <cellStyle name="Total 4 2 11 2" xfId="8693"/>
    <cellStyle name="Total 4 2 11 3" xfId="12956"/>
    <cellStyle name="Total 4 2 11 4" xfId="19955"/>
    <cellStyle name="Total 4 2 11 5" xfId="27929"/>
    <cellStyle name="Total 4 2 11 6" xfId="23305"/>
    <cellStyle name="Total 4 2 11 7" xfId="27302"/>
    <cellStyle name="Total 4 2 11 8" xfId="33514"/>
    <cellStyle name="Total 4 2 11 9" xfId="37182"/>
    <cellStyle name="Total 4 2 12" xfId="4340"/>
    <cellStyle name="Total 4 2 12 2" xfId="8694"/>
    <cellStyle name="Total 4 2 12 3" xfId="13494"/>
    <cellStyle name="Total 4 2 12 4" xfId="20492"/>
    <cellStyle name="Total 4 2 12 5" xfId="17600"/>
    <cellStyle name="Total 4 2 12 6" xfId="15480"/>
    <cellStyle name="Total 4 2 12 7" xfId="17375"/>
    <cellStyle name="Total 4 2 12 8" xfId="33326"/>
    <cellStyle name="Total 4 2 12 9" xfId="37001"/>
    <cellStyle name="Total 4 2 13" xfId="8691"/>
    <cellStyle name="Total 4 2 14" xfId="10188"/>
    <cellStyle name="Total 4 2 15" xfId="10128"/>
    <cellStyle name="Total 4 2 16" xfId="28977"/>
    <cellStyle name="Total 4 2 17" xfId="25819"/>
    <cellStyle name="Total 4 2 18" xfId="24364"/>
    <cellStyle name="Total 4 2 19" xfId="35093"/>
    <cellStyle name="Total 4 2 2" xfId="1035"/>
    <cellStyle name="Total 4 2 2 10" xfId="3857"/>
    <cellStyle name="Total 4 2 2 10 2" xfId="8696"/>
    <cellStyle name="Total 4 2 2 10 3" xfId="13011"/>
    <cellStyle name="Total 4 2 2 10 4" xfId="20010"/>
    <cellStyle name="Total 4 2 2 10 5" xfId="17760"/>
    <cellStyle name="Total 4 2 2 10 6" xfId="28550"/>
    <cellStyle name="Total 4 2 2 10 7" xfId="17975"/>
    <cellStyle name="Total 4 2 2 10 8" xfId="18308"/>
    <cellStyle name="Total 4 2 2 10 9" xfId="31814"/>
    <cellStyle name="Total 4 2 2 11" xfId="4147"/>
    <cellStyle name="Total 4 2 2 11 2" xfId="8697"/>
    <cellStyle name="Total 4 2 2 11 3" xfId="13301"/>
    <cellStyle name="Total 4 2 2 11 4" xfId="20299"/>
    <cellStyle name="Total 4 2 2 11 5" xfId="18199"/>
    <cellStyle name="Total 4 2 2 11 6" xfId="28560"/>
    <cellStyle name="Total 4 2 2 11 7" xfId="28029"/>
    <cellStyle name="Total 4 2 2 11 8" xfId="33396"/>
    <cellStyle name="Total 4 2 2 11 9" xfId="37071"/>
    <cellStyle name="Total 4 2 2 12" xfId="8695"/>
    <cellStyle name="Total 4 2 2 13" xfId="10189"/>
    <cellStyle name="Total 4 2 2 14" xfId="17351"/>
    <cellStyle name="Total 4 2 2 15" xfId="22602"/>
    <cellStyle name="Total 4 2 2 16" xfId="17991"/>
    <cellStyle name="Total 4 2 2 17" xfId="31263"/>
    <cellStyle name="Total 4 2 2 18" xfId="31268"/>
    <cellStyle name="Total 4 2 2 19" xfId="35097"/>
    <cellStyle name="Total 4 2 2 2" xfId="2313"/>
    <cellStyle name="Total 4 2 2 2 10" xfId="22436"/>
    <cellStyle name="Total 4 2 2 2 11" xfId="17225"/>
    <cellStyle name="Total 4 2 2 2 12" xfId="10105"/>
    <cellStyle name="Total 4 2 2 2 13" xfId="17897"/>
    <cellStyle name="Total 4 2 2 2 14" xfId="23384"/>
    <cellStyle name="Total 4 2 2 2 2" xfId="2713"/>
    <cellStyle name="Total 4 2 2 2 2 2" xfId="8699"/>
    <cellStyle name="Total 4 2 2 2 2 3" xfId="11867"/>
    <cellStyle name="Total 4 2 2 2 2 4" xfId="18870"/>
    <cellStyle name="Total 4 2 2 2 2 5" xfId="24627"/>
    <cellStyle name="Total 4 2 2 2 2 6" xfId="26318"/>
    <cellStyle name="Total 4 2 2 2 2 7" xfId="24589"/>
    <cellStyle name="Total 4 2 2 2 2 8" xfId="33952"/>
    <cellStyle name="Total 4 2 2 2 2 9" xfId="37514"/>
    <cellStyle name="Total 4 2 2 2 3" xfId="3995"/>
    <cellStyle name="Total 4 2 2 2 3 2" xfId="8700"/>
    <cellStyle name="Total 4 2 2 2 3 3" xfId="13149"/>
    <cellStyle name="Total 4 2 2 2 3 4" xfId="20147"/>
    <cellStyle name="Total 4 2 2 2 3 5" xfId="23268"/>
    <cellStyle name="Total 4 2 2 2 3 6" xfId="17884"/>
    <cellStyle name="Total 4 2 2 2 3 7" xfId="25113"/>
    <cellStyle name="Total 4 2 2 2 3 8" xfId="31672"/>
    <cellStyle name="Total 4 2 2 2 3 9" xfId="35352"/>
    <cellStyle name="Total 4 2 2 2 4" xfId="4433"/>
    <cellStyle name="Total 4 2 2 2 4 2" xfId="8701"/>
    <cellStyle name="Total 4 2 2 2 4 3" xfId="13587"/>
    <cellStyle name="Total 4 2 2 2 4 4" xfId="20585"/>
    <cellStyle name="Total 4 2 2 2 4 5" xfId="27619"/>
    <cellStyle name="Total 4 2 2 2 4 6" xfId="22696"/>
    <cellStyle name="Total 4 2 2 2 4 7" xfId="31892"/>
    <cellStyle name="Total 4 2 2 2 4 8" xfId="31222"/>
    <cellStyle name="Total 4 2 2 2 4 9" xfId="35088"/>
    <cellStyle name="Total 4 2 2 2 5" xfId="4687"/>
    <cellStyle name="Total 4 2 2 2 5 2" xfId="8702"/>
    <cellStyle name="Total 4 2 2 2 5 3" xfId="13841"/>
    <cellStyle name="Total 4 2 2 2 5 4" xfId="20839"/>
    <cellStyle name="Total 4 2 2 2 5 5" xfId="27494"/>
    <cellStyle name="Total 4 2 2 2 5 6" xfId="26731"/>
    <cellStyle name="Total 4 2 2 2 5 7" xfId="17588"/>
    <cellStyle name="Total 4 2 2 2 5 8" xfId="18174"/>
    <cellStyle name="Total 4 2 2 2 5 9" xfId="35056"/>
    <cellStyle name="Total 4 2 2 2 6" xfId="4933"/>
    <cellStyle name="Total 4 2 2 2 6 2" xfId="8703"/>
    <cellStyle name="Total 4 2 2 2 6 3" xfId="14087"/>
    <cellStyle name="Total 4 2 2 2 6 4" xfId="21085"/>
    <cellStyle name="Total 4 2 2 2 6 5" xfId="27372"/>
    <cellStyle name="Total 4 2 2 2 6 6" xfId="19661"/>
    <cellStyle name="Total 4 2 2 2 6 7" xfId="31979"/>
    <cellStyle name="Total 4 2 2 2 6 8" xfId="35657"/>
    <cellStyle name="Total 4 2 2 2 6 9" xfId="38568"/>
    <cellStyle name="Total 4 2 2 2 7" xfId="8698"/>
    <cellStyle name="Total 4 2 2 2 8" xfId="11467"/>
    <cellStyle name="Total 4 2 2 2 9" xfId="18470"/>
    <cellStyle name="Total 4 2 2 3" xfId="1688"/>
    <cellStyle name="Total 4 2 2 3 10" xfId="28658"/>
    <cellStyle name="Total 4 2 2 3 11" xfId="25980"/>
    <cellStyle name="Total 4 2 2 3 12" xfId="30987"/>
    <cellStyle name="Total 4 2 2 3 13" xfId="34907"/>
    <cellStyle name="Total 4 2 2 3 14" xfId="38371"/>
    <cellStyle name="Total 4 2 2 3 2" xfId="2513"/>
    <cellStyle name="Total 4 2 2 3 2 2" xfId="8705"/>
    <cellStyle name="Total 4 2 2 3 2 3" xfId="11667"/>
    <cellStyle name="Total 4 2 2 3 2 4" xfId="18670"/>
    <cellStyle name="Total 4 2 2 3 2 5" xfId="23524"/>
    <cellStyle name="Total 4 2 2 3 2 6" xfId="26226"/>
    <cellStyle name="Total 4 2 2 3 2 7" xfId="30075"/>
    <cellStyle name="Total 4 2 2 3 2 8" xfId="34052"/>
    <cellStyle name="Total 4 2 2 3 2 9" xfId="37614"/>
    <cellStyle name="Total 4 2 2 3 3" xfId="3665"/>
    <cellStyle name="Total 4 2 2 3 3 2" xfId="8706"/>
    <cellStyle name="Total 4 2 2 3 3 3" xfId="12819"/>
    <cellStyle name="Total 4 2 2 3 3 4" xfId="19818"/>
    <cellStyle name="Total 4 2 2 3 3 5" xfId="25430"/>
    <cellStyle name="Total 4 2 2 3 3 6" xfId="23151"/>
    <cellStyle name="Total 4 2 2 3 3 7" xfId="26017"/>
    <cellStyle name="Total 4 2 2 3 3 8" xfId="33576"/>
    <cellStyle name="Total 4 2 2 3 3 9" xfId="37244"/>
    <cellStyle name="Total 4 2 2 3 4" xfId="4172"/>
    <cellStyle name="Total 4 2 2 3 4 2" xfId="8707"/>
    <cellStyle name="Total 4 2 2 3 4 3" xfId="13326"/>
    <cellStyle name="Total 4 2 2 3 4 4" xfId="20324"/>
    <cellStyle name="Total 4 2 2 3 4 5" xfId="27746"/>
    <cellStyle name="Total 4 2 2 3 4 6" xfId="26669"/>
    <cellStyle name="Total 4 2 2 3 4 7" xfId="21261"/>
    <cellStyle name="Total 4 2 2 3 4 8" xfId="31163"/>
    <cellStyle name="Total 4 2 2 3 4 9" xfId="35036"/>
    <cellStyle name="Total 4 2 2 3 5" xfId="3188"/>
    <cellStyle name="Total 4 2 2 3 5 2" xfId="8708"/>
    <cellStyle name="Total 4 2 2 3 5 3" xfId="12342"/>
    <cellStyle name="Total 4 2 2 3 5 4" xfId="19345"/>
    <cellStyle name="Total 4 2 2 3 5 5" xfId="18368"/>
    <cellStyle name="Total 4 2 2 3 5 6" xfId="18059"/>
    <cellStyle name="Total 4 2 2 3 5 7" xfId="26094"/>
    <cellStyle name="Total 4 2 2 3 5 8" xfId="33723"/>
    <cellStyle name="Total 4 2 2 3 5 9" xfId="37285"/>
    <cellStyle name="Total 4 2 2 3 6" xfId="2891"/>
    <cellStyle name="Total 4 2 2 3 6 2" xfId="8709"/>
    <cellStyle name="Total 4 2 2 3 6 3" xfId="12045"/>
    <cellStyle name="Total 4 2 2 3 6 4" xfId="19048"/>
    <cellStyle name="Total 4 2 2 3 6 5" xfId="24661"/>
    <cellStyle name="Total 4 2 2 3 6 6" xfId="29128"/>
    <cellStyle name="Total 4 2 2 3 6 7" xfId="29889"/>
    <cellStyle name="Total 4 2 2 3 6 8" xfId="33865"/>
    <cellStyle name="Total 4 2 2 3 6 9" xfId="37427"/>
    <cellStyle name="Total 4 2 2 3 7" xfId="8704"/>
    <cellStyle name="Total 4 2 2 3 8" xfId="10842"/>
    <cellStyle name="Total 4 2 2 3 9" xfId="9261"/>
    <cellStyle name="Total 4 2 2 4" xfId="2329"/>
    <cellStyle name="Total 4 2 2 4 10" xfId="25339"/>
    <cellStyle name="Total 4 2 2 4 11" xfId="18158"/>
    <cellStyle name="Total 4 2 2 4 12" xfId="30163"/>
    <cellStyle name="Total 4 2 2 4 13" xfId="34141"/>
    <cellStyle name="Total 4 2 2 4 14" xfId="37703"/>
    <cellStyle name="Total 4 2 2 4 2" xfId="2729"/>
    <cellStyle name="Total 4 2 2 4 2 2" xfId="8711"/>
    <cellStyle name="Total 4 2 2 4 2 3" xfId="11883"/>
    <cellStyle name="Total 4 2 2 4 2 4" xfId="18886"/>
    <cellStyle name="Total 4 2 2 4 2 5" xfId="24407"/>
    <cellStyle name="Total 4 2 2 4 2 6" xfId="17876"/>
    <cellStyle name="Total 4 2 2 4 2 7" xfId="22637"/>
    <cellStyle name="Total 4 2 2 4 2 8" xfId="33945"/>
    <cellStyle name="Total 4 2 2 4 2 9" xfId="37507"/>
    <cellStyle name="Total 4 2 2 4 3" xfId="4011"/>
    <cellStyle name="Total 4 2 2 4 3 2" xfId="8712"/>
    <cellStyle name="Total 4 2 2 4 3 3" xfId="13165"/>
    <cellStyle name="Total 4 2 2 4 3 4" xfId="20163"/>
    <cellStyle name="Total 4 2 2 4 3 5" xfId="27825"/>
    <cellStyle name="Total 4 2 2 4 3 6" xfId="23378"/>
    <cellStyle name="Total 4 2 2 4 3 7" xfId="17644"/>
    <cellStyle name="Total 4 2 2 4 3 8" xfId="29387"/>
    <cellStyle name="Total 4 2 2 4 3 9" xfId="31239"/>
    <cellStyle name="Total 4 2 2 4 4" xfId="4449"/>
    <cellStyle name="Total 4 2 2 4 4 2" xfId="8713"/>
    <cellStyle name="Total 4 2 2 4 4 3" xfId="13603"/>
    <cellStyle name="Total 4 2 2 4 4 4" xfId="20601"/>
    <cellStyle name="Total 4 2 2 4 4 5" xfId="9343"/>
    <cellStyle name="Total 4 2 2 4 4 6" xfId="25281"/>
    <cellStyle name="Total 4 2 2 4 4 7" xfId="18207"/>
    <cellStyle name="Total 4 2 2 4 4 8" xfId="28756"/>
    <cellStyle name="Total 4 2 2 4 4 9" xfId="25690"/>
    <cellStyle name="Total 4 2 2 4 5" xfId="4703"/>
    <cellStyle name="Total 4 2 2 4 5 2" xfId="8714"/>
    <cellStyle name="Total 4 2 2 4 5 3" xfId="13857"/>
    <cellStyle name="Total 4 2 2 4 5 4" xfId="20855"/>
    <cellStyle name="Total 4 2 2 4 5 5" xfId="27482"/>
    <cellStyle name="Total 4 2 2 4 5 6" xfId="24344"/>
    <cellStyle name="Total 4 2 2 4 5 7" xfId="26807"/>
    <cellStyle name="Total 4 2 2 4 5 8" xfId="22533"/>
    <cellStyle name="Total 4 2 2 4 5 9" xfId="31223"/>
    <cellStyle name="Total 4 2 2 4 6" xfId="4949"/>
    <cellStyle name="Total 4 2 2 4 6 2" xfId="8715"/>
    <cellStyle name="Total 4 2 2 4 6 3" xfId="14103"/>
    <cellStyle name="Total 4 2 2 4 6 4" xfId="21101"/>
    <cellStyle name="Total 4 2 2 4 6 5" xfId="15487"/>
    <cellStyle name="Total 4 2 2 4 6 6" xfId="22888"/>
    <cellStyle name="Total 4 2 2 4 6 7" xfId="31995"/>
    <cellStyle name="Total 4 2 2 4 6 8" xfId="35673"/>
    <cellStyle name="Total 4 2 2 4 6 9" xfId="38584"/>
    <cellStyle name="Total 4 2 2 4 7" xfId="8710"/>
    <cellStyle name="Total 4 2 2 4 8" xfId="11483"/>
    <cellStyle name="Total 4 2 2 4 9" xfId="18486"/>
    <cellStyle name="Total 4 2 2 5" xfId="1812"/>
    <cellStyle name="Total 4 2 2 5 10" xfId="28596"/>
    <cellStyle name="Total 4 2 2 5 11" xfId="22897"/>
    <cellStyle name="Total 4 2 2 5 12" xfId="30926"/>
    <cellStyle name="Total 4 2 2 5 13" xfId="34850"/>
    <cellStyle name="Total 4 2 2 5 14" xfId="38349"/>
    <cellStyle name="Total 4 2 2 5 2" xfId="2556"/>
    <cellStyle name="Total 4 2 2 5 2 2" xfId="8717"/>
    <cellStyle name="Total 4 2 2 5 2 3" xfId="11710"/>
    <cellStyle name="Total 4 2 2 5 2 4" xfId="18713"/>
    <cellStyle name="Total 4 2 2 5 2 5" xfId="9254"/>
    <cellStyle name="Total 4 2 2 5 2 6" xfId="19475"/>
    <cellStyle name="Total 4 2 2 5 2 7" xfId="24428"/>
    <cellStyle name="Total 4 2 2 5 2 8" xfId="31505"/>
    <cellStyle name="Total 4 2 2 5 2 9" xfId="35215"/>
    <cellStyle name="Total 4 2 2 5 3" xfId="3730"/>
    <cellStyle name="Total 4 2 2 5 3 2" xfId="8718"/>
    <cellStyle name="Total 4 2 2 5 3 3" xfId="12884"/>
    <cellStyle name="Total 4 2 2 5 3 4" xfId="19883"/>
    <cellStyle name="Total 4 2 2 5 3 5" xfId="25418"/>
    <cellStyle name="Total 4 2 2 5 3 6" xfId="17106"/>
    <cellStyle name="Total 4 2 2 5 3 7" xfId="17860"/>
    <cellStyle name="Total 4 2 2 5 3 8" xfId="33546"/>
    <cellStyle name="Total 4 2 2 5 3 9" xfId="37214"/>
    <cellStyle name="Total 4 2 2 5 4" xfId="4234"/>
    <cellStyle name="Total 4 2 2 5 4 2" xfId="8719"/>
    <cellStyle name="Total 4 2 2 5 4 3" xfId="13388"/>
    <cellStyle name="Total 4 2 2 5 4 4" xfId="20386"/>
    <cellStyle name="Total 4 2 2 5 4 5" xfId="27715"/>
    <cellStyle name="Total 4 2 2 5 4 6" xfId="24508"/>
    <cellStyle name="Total 4 2 2 5 4 7" xfId="29362"/>
    <cellStyle name="Total 4 2 2 5 4 8" xfId="21280"/>
    <cellStyle name="Total 4 2 2 5 4 9" xfId="29584"/>
    <cellStyle name="Total 4 2 2 5 5" xfId="2959"/>
    <cellStyle name="Total 4 2 2 5 5 2" xfId="8720"/>
    <cellStyle name="Total 4 2 2 5 5 3" xfId="12113"/>
    <cellStyle name="Total 4 2 2 5 5 4" xfId="19116"/>
    <cellStyle name="Total 4 2 2 5 5 5" xfId="19782"/>
    <cellStyle name="Total 4 2 2 5 5 6" xfId="23085"/>
    <cellStyle name="Total 4 2 2 5 5 7" xfId="29839"/>
    <cellStyle name="Total 4 2 2 5 5 8" xfId="33824"/>
    <cellStyle name="Total 4 2 2 5 5 9" xfId="37386"/>
    <cellStyle name="Total 4 2 2 5 6" xfId="2913"/>
    <cellStyle name="Total 4 2 2 5 6 2" xfId="8721"/>
    <cellStyle name="Total 4 2 2 5 6 3" xfId="12067"/>
    <cellStyle name="Total 4 2 2 5 6 4" xfId="19070"/>
    <cellStyle name="Total 4 2 2 5 6 5" xfId="17743"/>
    <cellStyle name="Total 4 2 2 5 6 6" xfId="28221"/>
    <cellStyle name="Total 4 2 2 5 6 7" xfId="28906"/>
    <cellStyle name="Total 4 2 2 5 6 8" xfId="33853"/>
    <cellStyle name="Total 4 2 2 5 6 9" xfId="37415"/>
    <cellStyle name="Total 4 2 2 5 7" xfId="8716"/>
    <cellStyle name="Total 4 2 2 5 8" xfId="10966"/>
    <cellStyle name="Total 4 2 2 5 9" xfId="15548"/>
    <cellStyle name="Total 4 2 2 6" xfId="1665"/>
    <cellStyle name="Total 4 2 2 6 10" xfId="24585"/>
    <cellStyle name="Total 4 2 2 6 11" xfId="25734"/>
    <cellStyle name="Total 4 2 2 6 12" xfId="34915"/>
    <cellStyle name="Total 4 2 2 6 13" xfId="38378"/>
    <cellStyle name="Total 4 2 2 6 2" xfId="3593"/>
    <cellStyle name="Total 4 2 2 6 2 2" xfId="8723"/>
    <cellStyle name="Total 4 2 2 6 2 3" xfId="12747"/>
    <cellStyle name="Total 4 2 2 6 2 4" xfId="19748"/>
    <cellStyle name="Total 4 2 2 6 2 5" xfId="17112"/>
    <cellStyle name="Total 4 2 2 6 2 6" xfId="23208"/>
    <cellStyle name="Total 4 2 2 6 2 7" xfId="29587"/>
    <cellStyle name="Total 4 2 2 6 2 8" xfId="33587"/>
    <cellStyle name="Total 4 2 2 6 2 9" xfId="37255"/>
    <cellStyle name="Total 4 2 2 6 3" xfId="4142"/>
    <cellStyle name="Total 4 2 2 6 3 2" xfId="8724"/>
    <cellStyle name="Total 4 2 2 6 3 3" xfId="13296"/>
    <cellStyle name="Total 4 2 2 6 3 4" xfId="20294"/>
    <cellStyle name="Total 4 2 2 6 3 5" xfId="27761"/>
    <cellStyle name="Total 4 2 2 6 3 6" xfId="26662"/>
    <cellStyle name="Total 4 2 2 6 3 7" xfId="18230"/>
    <cellStyle name="Total 4 2 2 6 3 8" xfId="33398"/>
    <cellStyle name="Total 4 2 2 6 3 9" xfId="37073"/>
    <cellStyle name="Total 4 2 2 6 4" xfId="3828"/>
    <cellStyle name="Total 4 2 2 6 4 2" xfId="8725"/>
    <cellStyle name="Total 4 2 2 6 4 3" xfId="12982"/>
    <cellStyle name="Total 4 2 2 6 4 4" xfId="19981"/>
    <cellStyle name="Total 4 2 2 6 4 5" xfId="27916"/>
    <cellStyle name="Total 4 2 2 6 4 6" xfId="17019"/>
    <cellStyle name="Total 4 2 2 6 4 7" xfId="25469"/>
    <cellStyle name="Total 4 2 2 6 4 8" xfId="31655"/>
    <cellStyle name="Total 4 2 2 6 4 9" xfId="35329"/>
    <cellStyle name="Total 4 2 2 6 5" xfId="3014"/>
    <cellStyle name="Total 4 2 2 6 5 2" xfId="8726"/>
    <cellStyle name="Total 4 2 2 6 5 3" xfId="12168"/>
    <cellStyle name="Total 4 2 2 6 5 4" xfId="19171"/>
    <cellStyle name="Total 4 2 2 6 5 5" xfId="25166"/>
    <cellStyle name="Total 4 2 2 6 5 6" xfId="28779"/>
    <cellStyle name="Total 4 2 2 6 5 7" xfId="29828"/>
    <cellStyle name="Total 4 2 2 6 5 8" xfId="25642"/>
    <cellStyle name="Total 4 2 2 6 5 9" xfId="31591"/>
    <cellStyle name="Total 4 2 2 6 6" xfId="8722"/>
    <cellStyle name="Total 4 2 2 6 7" xfId="10819"/>
    <cellStyle name="Total 4 2 2 6 8" xfId="9750"/>
    <cellStyle name="Total 4 2 2 6 9" xfId="24479"/>
    <cellStyle name="Total 4 2 2 7" xfId="2493"/>
    <cellStyle name="Total 4 2 2 7 2" xfId="8727"/>
    <cellStyle name="Total 4 2 2 7 3" xfId="11647"/>
    <cellStyle name="Total 4 2 2 7 4" xfId="18650"/>
    <cellStyle name="Total 4 2 2 7 5" xfId="18221"/>
    <cellStyle name="Total 4 2 2 7 6" xfId="26216"/>
    <cellStyle name="Total 4 2 2 7 7" xfId="17632"/>
    <cellStyle name="Total 4 2 2 7 8" xfId="34058"/>
    <cellStyle name="Total 4 2 2 7 9" xfId="37620"/>
    <cellStyle name="Total 4 2 2 8" xfId="3157"/>
    <cellStyle name="Total 4 2 2 8 2" xfId="8728"/>
    <cellStyle name="Total 4 2 2 8 3" xfId="12311"/>
    <cellStyle name="Total 4 2 2 8 4" xfId="19314"/>
    <cellStyle name="Total 4 2 2 8 5" xfId="24714"/>
    <cellStyle name="Total 4 2 2 8 6" xfId="26436"/>
    <cellStyle name="Total 4 2 2 8 7" xfId="29762"/>
    <cellStyle name="Total 4 2 2 8 8" xfId="33739"/>
    <cellStyle name="Total 4 2 2 8 9" xfId="37301"/>
    <cellStyle name="Total 4 2 2 9" xfId="2984"/>
    <cellStyle name="Total 4 2 2 9 2" xfId="8729"/>
    <cellStyle name="Total 4 2 2 9 3" xfId="12138"/>
    <cellStyle name="Total 4 2 2 9 4" xfId="19141"/>
    <cellStyle name="Total 4 2 2 9 5" xfId="24678"/>
    <cellStyle name="Total 4 2 2 9 6" xfId="28085"/>
    <cellStyle name="Total 4 2 2 9 7" xfId="29843"/>
    <cellStyle name="Total 4 2 2 9 8" xfId="33819"/>
    <cellStyle name="Total 4 2 2 9 9" xfId="37381"/>
    <cellStyle name="Total 4 2 20" xfId="38420"/>
    <cellStyle name="Total 4 2 3" xfId="2312"/>
    <cellStyle name="Total 4 2 3 10" xfId="21328"/>
    <cellStyle name="Total 4 2 3 11" xfId="26130"/>
    <cellStyle name="Total 4 2 3 12" xfId="19641"/>
    <cellStyle name="Total 4 2 3 13" xfId="34150"/>
    <cellStyle name="Total 4 2 3 14" xfId="37712"/>
    <cellStyle name="Total 4 2 3 2" xfId="2712"/>
    <cellStyle name="Total 4 2 3 2 2" xfId="8731"/>
    <cellStyle name="Total 4 2 3 2 3" xfId="11866"/>
    <cellStyle name="Total 4 2 3 2 4" xfId="18869"/>
    <cellStyle name="Total 4 2 3 2 5" xfId="24632"/>
    <cellStyle name="Total 4 2 3 2 6" xfId="26315"/>
    <cellStyle name="Total 4 2 3 2 7" xfId="29977"/>
    <cellStyle name="Total 4 2 3 2 8" xfId="31526"/>
    <cellStyle name="Total 4 2 3 2 9" xfId="35236"/>
    <cellStyle name="Total 4 2 3 3" xfId="3994"/>
    <cellStyle name="Total 4 2 3 3 2" xfId="8732"/>
    <cellStyle name="Total 4 2 3 3 3" xfId="13148"/>
    <cellStyle name="Total 4 2 3 3 4" xfId="20146"/>
    <cellStyle name="Total 4 2 3 3 5" xfId="17133"/>
    <cellStyle name="Total 4 2 3 3 6" xfId="19458"/>
    <cellStyle name="Total 4 2 3 3 7" xfId="29382"/>
    <cellStyle name="Total 4 2 3 3 8" xfId="31841"/>
    <cellStyle name="Total 4 2 3 3 9" xfId="35495"/>
    <cellStyle name="Total 4 2 3 4" xfId="4432"/>
    <cellStyle name="Total 4 2 3 4 2" xfId="8733"/>
    <cellStyle name="Total 4 2 3 4 3" xfId="13586"/>
    <cellStyle name="Total 4 2 3 4 4" xfId="20584"/>
    <cellStyle name="Total 4 2 3 4 5" xfId="27616"/>
    <cellStyle name="Total 4 2 3 4 6" xfId="18008"/>
    <cellStyle name="Total 4 2 3 4 7" xfId="31893"/>
    <cellStyle name="Total 4 2 3 4 8" xfId="21386"/>
    <cellStyle name="Total 4 2 3 4 9" xfId="30237"/>
    <cellStyle name="Total 4 2 3 5" xfId="4686"/>
    <cellStyle name="Total 4 2 3 5 2" xfId="8734"/>
    <cellStyle name="Total 4 2 3 5 3" xfId="13840"/>
    <cellStyle name="Total 4 2 3 5 4" xfId="20838"/>
    <cellStyle name="Total 4 2 3 5 5" xfId="24252"/>
    <cellStyle name="Total 4 2 3 5 6" xfId="17088"/>
    <cellStyle name="Total 4 2 3 5 7" xfId="24336"/>
    <cellStyle name="Total 4 2 3 5 8" xfId="32181"/>
    <cellStyle name="Total 4 2 3 5 9" xfId="35856"/>
    <cellStyle name="Total 4 2 3 6" xfId="4932"/>
    <cellStyle name="Total 4 2 3 6 2" xfId="8735"/>
    <cellStyle name="Total 4 2 3 6 3" xfId="14086"/>
    <cellStyle name="Total 4 2 3 6 4" xfId="21084"/>
    <cellStyle name="Total 4 2 3 6 5" xfId="24268"/>
    <cellStyle name="Total 4 2 3 6 6" xfId="28871"/>
    <cellStyle name="Total 4 2 3 6 7" xfId="31978"/>
    <cellStyle name="Total 4 2 3 6 8" xfId="35656"/>
    <cellStyle name="Total 4 2 3 6 9" xfId="38567"/>
    <cellStyle name="Total 4 2 3 7" xfId="8730"/>
    <cellStyle name="Total 4 2 3 8" xfId="11466"/>
    <cellStyle name="Total 4 2 3 9" xfId="18469"/>
    <cellStyle name="Total 4 2 4" xfId="2049"/>
    <cellStyle name="Total 4 2 4 10" xfId="28477"/>
    <cellStyle name="Total 4 2 4 11" xfId="29103"/>
    <cellStyle name="Total 4 2 4 12" xfId="29021"/>
    <cellStyle name="Total 4 2 4 13" xfId="29609"/>
    <cellStyle name="Total 4 2 4 14" xfId="28991"/>
    <cellStyle name="Total 4 2 4 2" xfId="2582"/>
    <cellStyle name="Total 4 2 4 2 2" xfId="8737"/>
    <cellStyle name="Total 4 2 4 2 3" xfId="11736"/>
    <cellStyle name="Total 4 2 4 2 4" xfId="18739"/>
    <cellStyle name="Total 4 2 4 2 5" xfId="19630"/>
    <cellStyle name="Total 4 2 4 2 6" xfId="21356"/>
    <cellStyle name="Total 4 2 4 2 7" xfId="17981"/>
    <cellStyle name="Total 4 2 4 2 8" xfId="34018"/>
    <cellStyle name="Total 4 2 4 2 9" xfId="37580"/>
    <cellStyle name="Total 4 2 4 3" xfId="3818"/>
    <cellStyle name="Total 4 2 4 3 2" xfId="8738"/>
    <cellStyle name="Total 4 2 4 3 3" xfId="12972"/>
    <cellStyle name="Total 4 2 4 3 4" xfId="19971"/>
    <cellStyle name="Total 4 2 4 3 5" xfId="27921"/>
    <cellStyle name="Total 4 2 4 3 6" xfId="28817"/>
    <cellStyle name="Total 4 2 4 3 7" xfId="26014"/>
    <cellStyle name="Total 4 2 4 3 8" xfId="33504"/>
    <cellStyle name="Total 4 2 4 3 9" xfId="37172"/>
    <cellStyle name="Total 4 2 4 4" xfId="4291"/>
    <cellStyle name="Total 4 2 4 4 2" xfId="8739"/>
    <cellStyle name="Total 4 2 4 4 3" xfId="13445"/>
    <cellStyle name="Total 4 2 4 4 4" xfId="20443"/>
    <cellStyle name="Total 4 2 4 4 5" xfId="25409"/>
    <cellStyle name="Total 4 2 4 4 6" xfId="19560"/>
    <cellStyle name="Total 4 2 4 4 7" xfId="24130"/>
    <cellStyle name="Total 4 2 4 4 8" xfId="31714"/>
    <cellStyle name="Total 4 2 4 4 9" xfId="35394"/>
    <cellStyle name="Total 4 2 4 5" xfId="4564"/>
    <cellStyle name="Total 4 2 4 5 2" xfId="8740"/>
    <cellStyle name="Total 4 2 4 5 3" xfId="13718"/>
    <cellStyle name="Total 4 2 4 5 4" xfId="20716"/>
    <cellStyle name="Total 4 2 4 5 5" xfId="24763"/>
    <cellStyle name="Total 4 2 4 5 6" xfId="10079"/>
    <cellStyle name="Total 4 2 4 5 7" xfId="15482"/>
    <cellStyle name="Total 4 2 4 5 8" xfId="29719"/>
    <cellStyle name="Total 4 2 4 5 9" xfId="33697"/>
    <cellStyle name="Total 4 2 4 6" xfId="4814"/>
    <cellStyle name="Total 4 2 4 6 2" xfId="8741"/>
    <cellStyle name="Total 4 2 4 6 3" xfId="13968"/>
    <cellStyle name="Total 4 2 4 6 4" xfId="20966"/>
    <cellStyle name="Total 4 2 4 6 5" xfId="27432"/>
    <cellStyle name="Total 4 2 4 6 6" xfId="24340"/>
    <cellStyle name="Total 4 2 4 6 7" xfId="25868"/>
    <cellStyle name="Total 4 2 4 6 8" xfId="32121"/>
    <cellStyle name="Total 4 2 4 6 9" xfId="35796"/>
    <cellStyle name="Total 4 2 4 7" xfId="8736"/>
    <cellStyle name="Total 4 2 4 8" xfId="11203"/>
    <cellStyle name="Total 4 2 4 9" xfId="9485"/>
    <cellStyle name="Total 4 2 5" xfId="2301"/>
    <cellStyle name="Total 4 2 5 10" xfId="24609"/>
    <cellStyle name="Total 4 2 5 11" xfId="25327"/>
    <cellStyle name="Total 4 2 5 12" xfId="30179"/>
    <cellStyle name="Total 4 2 5 13" xfId="31070"/>
    <cellStyle name="Total 4 2 5 14" xfId="31335"/>
    <cellStyle name="Total 4 2 5 2" xfId="2701"/>
    <cellStyle name="Total 4 2 5 2 2" xfId="8743"/>
    <cellStyle name="Total 4 2 5 2 3" xfId="11855"/>
    <cellStyle name="Total 4 2 5 2 4" xfId="18858"/>
    <cellStyle name="Total 4 2 5 2 5" xfId="24623"/>
    <cellStyle name="Total 4 2 5 2 6" xfId="26307"/>
    <cellStyle name="Total 4 2 5 2 7" xfId="29982"/>
    <cellStyle name="Total 4 2 5 2 8" xfId="33959"/>
    <cellStyle name="Total 4 2 5 2 9" xfId="37521"/>
    <cellStyle name="Total 4 2 5 3" xfId="3983"/>
    <cellStyle name="Total 4 2 5 3 2" xfId="8744"/>
    <cellStyle name="Total 4 2 5 3 3" xfId="13137"/>
    <cellStyle name="Total 4 2 5 3 4" xfId="20135"/>
    <cellStyle name="Total 4 2 5 3 5" xfId="23257"/>
    <cellStyle name="Total 4 2 5 3 6" xfId="17466"/>
    <cellStyle name="Total 4 2 5 3 7" xfId="22862"/>
    <cellStyle name="Total 4 2 5 3 8" xfId="19456"/>
    <cellStyle name="Total 4 2 5 3 9" xfId="31258"/>
    <cellStyle name="Total 4 2 5 4" xfId="4421"/>
    <cellStyle name="Total 4 2 5 4 2" xfId="8745"/>
    <cellStyle name="Total 4 2 5 4 3" xfId="13575"/>
    <cellStyle name="Total 4 2 5 4 4" xfId="20573"/>
    <cellStyle name="Total 4 2 5 4 5" xfId="17425"/>
    <cellStyle name="Total 4 2 5 4 6" xfId="25024"/>
    <cellStyle name="Total 4 2 5 4 7" xfId="17037"/>
    <cellStyle name="Total 4 2 5 4 8" xfId="28984"/>
    <cellStyle name="Total 4 2 5 4 9" xfId="31197"/>
    <cellStyle name="Total 4 2 5 5" xfId="4675"/>
    <cellStyle name="Total 4 2 5 5 2" xfId="8746"/>
    <cellStyle name="Total 4 2 5 5 3" xfId="13829"/>
    <cellStyle name="Total 4 2 5 5 4" xfId="20827"/>
    <cellStyle name="Total 4 2 5 5 5" xfId="24026"/>
    <cellStyle name="Total 4 2 5 5 6" xfId="28602"/>
    <cellStyle name="Total 4 2 5 5 7" xfId="25872"/>
    <cellStyle name="Total 4 2 5 5 8" xfId="32182"/>
    <cellStyle name="Total 4 2 5 5 9" xfId="35857"/>
    <cellStyle name="Total 4 2 5 6" xfId="4921"/>
    <cellStyle name="Total 4 2 5 6 2" xfId="8747"/>
    <cellStyle name="Total 4 2 5 6 3" xfId="14075"/>
    <cellStyle name="Total 4 2 5 6 4" xfId="21073"/>
    <cellStyle name="Total 4 2 5 6 5" xfId="24811"/>
    <cellStyle name="Total 4 2 5 6 6" xfId="17568"/>
    <cellStyle name="Total 4 2 5 6 7" xfId="31967"/>
    <cellStyle name="Total 4 2 5 6 8" xfId="35645"/>
    <cellStyle name="Total 4 2 5 6 9" xfId="38556"/>
    <cellStyle name="Total 4 2 5 7" xfId="8742"/>
    <cellStyle name="Total 4 2 5 8" xfId="11455"/>
    <cellStyle name="Total 4 2 5 9" xfId="18458"/>
    <cellStyle name="Total 4 2 6" xfId="1811"/>
    <cellStyle name="Total 4 2 6 10" xfId="22705"/>
    <cellStyle name="Total 4 2 6 11" xfId="18132"/>
    <cellStyle name="Total 4 2 6 12" xfId="9160"/>
    <cellStyle name="Total 4 2 6 13" xfId="31396"/>
    <cellStyle name="Total 4 2 6 14" xfId="35141"/>
    <cellStyle name="Total 4 2 6 2" xfId="2555"/>
    <cellStyle name="Total 4 2 6 2 2" xfId="8749"/>
    <cellStyle name="Total 4 2 6 2 3" xfId="11709"/>
    <cellStyle name="Total 4 2 6 2 4" xfId="18712"/>
    <cellStyle name="Total 4 2 6 2 5" xfId="25336"/>
    <cellStyle name="Total 4 2 6 2 6" xfId="26247"/>
    <cellStyle name="Total 4 2 6 2 7" xfId="30055"/>
    <cellStyle name="Total 4 2 6 2 8" xfId="23234"/>
    <cellStyle name="Total 4 2 6 2 9" xfId="30849"/>
    <cellStyle name="Total 4 2 6 3" xfId="3729"/>
    <cellStyle name="Total 4 2 6 3 2" xfId="8750"/>
    <cellStyle name="Total 4 2 6 3 3" xfId="12883"/>
    <cellStyle name="Total 4 2 6 3 4" xfId="19882"/>
    <cellStyle name="Total 4 2 6 3 5" xfId="27965"/>
    <cellStyle name="Total 4 2 6 3 6" xfId="29426"/>
    <cellStyle name="Total 4 2 6 3 7" xfId="29080"/>
    <cellStyle name="Total 4 2 6 3 8" xfId="28951"/>
    <cellStyle name="Total 4 2 6 3 9" xfId="34844"/>
    <cellStyle name="Total 4 2 6 4" xfId="4233"/>
    <cellStyle name="Total 4 2 6 4 2" xfId="8751"/>
    <cellStyle name="Total 4 2 6 4 3" xfId="13387"/>
    <cellStyle name="Total 4 2 6 4 4" xfId="20385"/>
    <cellStyle name="Total 4 2 6 4 5" xfId="17849"/>
    <cellStyle name="Total 4 2 6 4 6" xfId="17042"/>
    <cellStyle name="Total 4 2 6 4 7" xfId="24283"/>
    <cellStyle name="Total 4 2 6 4 8" xfId="31699"/>
    <cellStyle name="Total 4 2 6 4 9" xfId="35379"/>
    <cellStyle name="Total 4 2 6 5" xfId="3130"/>
    <cellStyle name="Total 4 2 6 5 2" xfId="8752"/>
    <cellStyle name="Total 4 2 6 5 3" xfId="12284"/>
    <cellStyle name="Total 4 2 6 5 4" xfId="19287"/>
    <cellStyle name="Total 4 2 6 5 5" xfId="28259"/>
    <cellStyle name="Total 4 2 6 5 6" xfId="25455"/>
    <cellStyle name="Total 4 2 6 5 7" xfId="17882"/>
    <cellStyle name="Total 4 2 6 5 8" xfId="31580"/>
    <cellStyle name="Total 4 2 6 5 9" xfId="35290"/>
    <cellStyle name="Total 4 2 6 6" xfId="2850"/>
    <cellStyle name="Total 4 2 6 6 2" xfId="8753"/>
    <cellStyle name="Total 4 2 6 6 3" xfId="12004"/>
    <cellStyle name="Total 4 2 6 6 4" xfId="19007"/>
    <cellStyle name="Total 4 2 6 6 5" xfId="28359"/>
    <cellStyle name="Total 4 2 6 6 6" xfId="28077"/>
    <cellStyle name="Total 4 2 6 6 7" xfId="28041"/>
    <cellStyle name="Total 4 2 6 6 8" xfId="33885"/>
    <cellStyle name="Total 4 2 6 6 9" xfId="37447"/>
    <cellStyle name="Total 4 2 6 7" xfId="8748"/>
    <cellStyle name="Total 4 2 6 8" xfId="10965"/>
    <cellStyle name="Total 4 2 6 9" xfId="15549"/>
    <cellStyle name="Total 4 2 7" xfId="1664"/>
    <cellStyle name="Total 4 2 7 10" xfId="15540"/>
    <cellStyle name="Total 4 2 7 11" xfId="22473"/>
    <cellStyle name="Total 4 2 7 12" xfId="31205"/>
    <cellStyle name="Total 4 2 7 13" xfId="31280"/>
    <cellStyle name="Total 4 2 7 2" xfId="3592"/>
    <cellStyle name="Total 4 2 7 2 2" xfId="8755"/>
    <cellStyle name="Total 4 2 7 2 3" xfId="12746"/>
    <cellStyle name="Total 4 2 7 2 4" xfId="19747"/>
    <cellStyle name="Total 4 2 7 2 5" xfId="28033"/>
    <cellStyle name="Total 4 2 7 2 6" xfId="22506"/>
    <cellStyle name="Total 4 2 7 2 7" xfId="29160"/>
    <cellStyle name="Total 4 2 7 2 8" xfId="29675"/>
    <cellStyle name="Total 4 2 7 2 9" xfId="24494"/>
    <cellStyle name="Total 4 2 7 3" xfId="4141"/>
    <cellStyle name="Total 4 2 7 3 2" xfId="8756"/>
    <cellStyle name="Total 4 2 7 3 3" xfId="13295"/>
    <cellStyle name="Total 4 2 7 3 4" xfId="20293"/>
    <cellStyle name="Total 4 2 7 3 5" xfId="27756"/>
    <cellStyle name="Total 4 2 7 3 6" xfId="10036"/>
    <cellStyle name="Total 4 2 7 3 7" xfId="24839"/>
    <cellStyle name="Total 4 2 7 3 8" xfId="21340"/>
    <cellStyle name="Total 4 2 7 3 9" xfId="34200"/>
    <cellStyle name="Total 4 2 7 4" xfId="3070"/>
    <cellStyle name="Total 4 2 7 4 2" xfId="8757"/>
    <cellStyle name="Total 4 2 7 4 3" xfId="12224"/>
    <cellStyle name="Total 4 2 7 4 4" xfId="19227"/>
    <cellStyle name="Total 4 2 7 4 5" xfId="18094"/>
    <cellStyle name="Total 4 2 7 4 6" xfId="23480"/>
    <cellStyle name="Total 4 2 7 4 7" xfId="28451"/>
    <cellStyle name="Total 4 2 7 4 8" xfId="31830"/>
    <cellStyle name="Total 4 2 7 4 9" xfId="35487"/>
    <cellStyle name="Total 4 2 7 5" xfId="2860"/>
    <cellStyle name="Total 4 2 7 5 2" xfId="8758"/>
    <cellStyle name="Total 4 2 7 5 3" xfId="12014"/>
    <cellStyle name="Total 4 2 7 5 4" xfId="19017"/>
    <cellStyle name="Total 4 2 7 5 5" xfId="28351"/>
    <cellStyle name="Total 4 2 7 5 6" xfId="28492"/>
    <cellStyle name="Total 4 2 7 5 7" xfId="29904"/>
    <cellStyle name="Total 4 2 7 5 8" xfId="24115"/>
    <cellStyle name="Total 4 2 7 5 9" xfId="33640"/>
    <cellStyle name="Total 4 2 7 6" xfId="8754"/>
    <cellStyle name="Total 4 2 7 7" xfId="10818"/>
    <cellStyle name="Total 4 2 7 8" xfId="9269"/>
    <cellStyle name="Total 4 2 7 9" xfId="24478"/>
    <cellStyle name="Total 4 2 8" xfId="2492"/>
    <cellStyle name="Total 4 2 8 2" xfId="8759"/>
    <cellStyle name="Total 4 2 8 3" xfId="11646"/>
    <cellStyle name="Total 4 2 8 4" xfId="18649"/>
    <cellStyle name="Total 4 2 8 5" xfId="18042"/>
    <cellStyle name="Total 4 2 8 6" xfId="19580"/>
    <cellStyle name="Total 4 2 8 7" xfId="30086"/>
    <cellStyle name="Total 4 2 8 8" xfId="31497"/>
    <cellStyle name="Total 4 2 8 9" xfId="35207"/>
    <cellStyle name="Total 4 2 9" xfId="3156"/>
    <cellStyle name="Total 4 2 9 2" xfId="8760"/>
    <cellStyle name="Total 4 2 9 3" xfId="12310"/>
    <cellStyle name="Total 4 2 9 4" xfId="19313"/>
    <cellStyle name="Total 4 2 9 5" xfId="10157"/>
    <cellStyle name="Total 4 2 9 6" xfId="26439"/>
    <cellStyle name="Total 4 2 9 7" xfId="28040"/>
    <cellStyle name="Total 4 2 9 8" xfId="31112"/>
    <cellStyle name="Total 4 2 9 9" xfId="35005"/>
    <cellStyle name="Total 4 20" xfId="29574"/>
    <cellStyle name="Total 4 3" xfId="2311"/>
    <cellStyle name="Total 4 3 10" xfId="21209"/>
    <cellStyle name="Total 4 3 11" xfId="22920"/>
    <cellStyle name="Total 4 3 12" xfId="30174"/>
    <cellStyle name="Total 4 3 13" xfId="29624"/>
    <cellStyle name="Total 4 3 14" xfId="33609"/>
    <cellStyle name="Total 4 3 2" xfId="2711"/>
    <cellStyle name="Total 4 3 2 2" xfId="8762"/>
    <cellStyle name="Total 4 3 2 3" xfId="11865"/>
    <cellStyle name="Total 4 3 2 4" xfId="18868"/>
    <cellStyle name="Total 4 3 2 5" xfId="24631"/>
    <cellStyle name="Total 4 3 2 6" xfId="17148"/>
    <cellStyle name="Total 4 3 2 7" xfId="29970"/>
    <cellStyle name="Total 4 3 2 8" xfId="31525"/>
    <cellStyle name="Total 4 3 2 9" xfId="35232"/>
    <cellStyle name="Total 4 3 3" xfId="3993"/>
    <cellStyle name="Total 4 3 3 2" xfId="8763"/>
    <cellStyle name="Total 4 3 3 3" xfId="13147"/>
    <cellStyle name="Total 4 3 3 4" xfId="20145"/>
    <cellStyle name="Total 4 3 3 5" xfId="27834"/>
    <cellStyle name="Total 4 3 3 6" xfId="22722"/>
    <cellStyle name="Total 4 3 3 7" xfId="28011"/>
    <cellStyle name="Total 4 3 3 8" xfId="31675"/>
    <cellStyle name="Total 4 3 3 9" xfId="35355"/>
    <cellStyle name="Total 4 3 4" xfId="4431"/>
    <cellStyle name="Total 4 3 4 2" xfId="8764"/>
    <cellStyle name="Total 4 3 4 3" xfId="13585"/>
    <cellStyle name="Total 4 3 4 4" xfId="20583"/>
    <cellStyle name="Total 4 3 4 5" xfId="17397"/>
    <cellStyle name="Total 4 3 4 6" xfId="29233"/>
    <cellStyle name="Total 4 3 4 7" xfId="31894"/>
    <cellStyle name="Total 4 3 4 8" xfId="25957"/>
    <cellStyle name="Total 4 3 4 9" xfId="31024"/>
    <cellStyle name="Total 4 3 5" xfId="4685"/>
    <cellStyle name="Total 4 3 5 2" xfId="8765"/>
    <cellStyle name="Total 4 3 5 3" xfId="13839"/>
    <cellStyle name="Total 4 3 5 4" xfId="20837"/>
    <cellStyle name="Total 4 3 5 5" xfId="27495"/>
    <cellStyle name="Total 4 3 5 6" xfId="24342"/>
    <cellStyle name="Total 4 3 5 7" xfId="25867"/>
    <cellStyle name="Total 4 3 5 8" xfId="32178"/>
    <cellStyle name="Total 4 3 5 9" xfId="35853"/>
    <cellStyle name="Total 4 3 6" xfId="4931"/>
    <cellStyle name="Total 4 3 6 2" xfId="8766"/>
    <cellStyle name="Total 4 3 6 3" xfId="14085"/>
    <cellStyle name="Total 4 3 6 4" xfId="21083"/>
    <cellStyle name="Total 4 3 6 5" xfId="27373"/>
    <cellStyle name="Total 4 3 6 6" xfId="26775"/>
    <cellStyle name="Total 4 3 6 7" xfId="31977"/>
    <cellStyle name="Total 4 3 6 8" xfId="35655"/>
    <cellStyle name="Total 4 3 6 9" xfId="38566"/>
    <cellStyle name="Total 4 3 7" xfId="8761"/>
    <cellStyle name="Total 4 3 8" xfId="11465"/>
    <cellStyle name="Total 4 3 9" xfId="18468"/>
    <cellStyle name="Total 4 4" xfId="2124"/>
    <cellStyle name="Total 4 4 10" xfId="24601"/>
    <cellStyle name="Total 4 4 11" xfId="24568"/>
    <cellStyle name="Total 4 4 12" xfId="30361"/>
    <cellStyle name="Total 4 4 13" xfId="17875"/>
    <cellStyle name="Total 4 4 14" xfId="17284"/>
    <cellStyle name="Total 4 4 2" xfId="2608"/>
    <cellStyle name="Total 4 4 2 2" xfId="8768"/>
    <cellStyle name="Total 4 4 2 3" xfId="11762"/>
    <cellStyle name="Total 4 4 2 4" xfId="18765"/>
    <cellStyle name="Total 4 4 2 5" xfId="9552"/>
    <cellStyle name="Total 4 4 2 6" xfId="26272"/>
    <cellStyle name="Total 4 4 2 7" xfId="30029"/>
    <cellStyle name="Total 4 4 2 8" xfId="34006"/>
    <cellStyle name="Total 4 4 2 9" xfId="37568"/>
    <cellStyle name="Total 4 4 3" xfId="3855"/>
    <cellStyle name="Total 4 4 3 2" xfId="8769"/>
    <cellStyle name="Total 4 4 3 3" xfId="13009"/>
    <cellStyle name="Total 4 4 3 4" xfId="20008"/>
    <cellStyle name="Total 4 4 3 5" xfId="19463"/>
    <cellStyle name="Total 4 4 3 6" xfId="28129"/>
    <cellStyle name="Total 4 4 3 7" xfId="29158"/>
    <cellStyle name="Total 4 4 3 8" xfId="29683"/>
    <cellStyle name="Total 4 4 3 9" xfId="33665"/>
    <cellStyle name="Total 4 4 4" xfId="4323"/>
    <cellStyle name="Total 4 4 4 2" xfId="8770"/>
    <cellStyle name="Total 4 4 4 3" xfId="13477"/>
    <cellStyle name="Total 4 4 4 4" xfId="20475"/>
    <cellStyle name="Total 4 4 4 5" xfId="23149"/>
    <cellStyle name="Total 4 4 4 6" xfId="17338"/>
    <cellStyle name="Total 4 4 4 7" xfId="17212"/>
    <cellStyle name="Total 4 4 4 8" xfId="31710"/>
    <cellStyle name="Total 4 4 4 9" xfId="35390"/>
    <cellStyle name="Total 4 4 5" xfId="4590"/>
    <cellStyle name="Total 4 4 5 2" xfId="8771"/>
    <cellStyle name="Total 4 4 5 3" xfId="13744"/>
    <cellStyle name="Total 4 4 5 4" xfId="20742"/>
    <cellStyle name="Total 4 4 5 5" xfId="18106"/>
    <cellStyle name="Total 4 4 5 6" xfId="28920"/>
    <cellStyle name="Total 4 4 5 7" xfId="9426"/>
    <cellStyle name="Total 4 4 5 8" xfId="32224"/>
    <cellStyle name="Total 4 4 5 9" xfId="35899"/>
    <cellStyle name="Total 4 4 6" xfId="4840"/>
    <cellStyle name="Total 4 4 6 2" xfId="8772"/>
    <cellStyle name="Total 4 4 6 3" xfId="13994"/>
    <cellStyle name="Total 4 4 6 4" xfId="20992"/>
    <cellStyle name="Total 4 4 6 5" xfId="27418"/>
    <cellStyle name="Total 4 4 6 6" xfId="28612"/>
    <cellStyle name="Total 4 4 6 7" xfId="25445"/>
    <cellStyle name="Total 4 4 6 8" xfId="32108"/>
    <cellStyle name="Total 4 4 6 9" xfId="35783"/>
    <cellStyle name="Total 4 4 7" xfId="8767"/>
    <cellStyle name="Total 4 4 8" xfId="11278"/>
    <cellStyle name="Total 4 4 9" xfId="9174"/>
    <cellStyle name="Total 4 5" xfId="2299"/>
    <cellStyle name="Total 4 5 10" xfId="19556"/>
    <cellStyle name="Total 4 5 11" xfId="19406"/>
    <cellStyle name="Total 4 5 12" xfId="21294"/>
    <cellStyle name="Total 4 5 13" xfId="34153"/>
    <cellStyle name="Total 4 5 14" xfId="37715"/>
    <cellStyle name="Total 4 5 2" xfId="2699"/>
    <cellStyle name="Total 4 5 2 2" xfId="8774"/>
    <cellStyle name="Total 4 5 2 3" xfId="11853"/>
    <cellStyle name="Total 4 5 2 4" xfId="18856"/>
    <cellStyle name="Total 4 5 2 5" xfId="24621"/>
    <cellStyle name="Total 4 5 2 6" xfId="17848"/>
    <cellStyle name="Total 4 5 2 7" xfId="29983"/>
    <cellStyle name="Total 4 5 2 8" xfId="33960"/>
    <cellStyle name="Total 4 5 2 9" xfId="37522"/>
    <cellStyle name="Total 4 5 3" xfId="3981"/>
    <cellStyle name="Total 4 5 3 2" xfId="8775"/>
    <cellStyle name="Total 4 5 3 3" xfId="13135"/>
    <cellStyle name="Total 4 5 3 4" xfId="20133"/>
    <cellStyle name="Total 4 5 3 5" xfId="27840"/>
    <cellStyle name="Total 4 5 3 6" xfId="26623"/>
    <cellStyle name="Total 4 5 3 7" xfId="28990"/>
    <cellStyle name="Total 4 5 3 8" xfId="9938"/>
    <cellStyle name="Total 4 5 3 9" xfId="25552"/>
    <cellStyle name="Total 4 5 4" xfId="4419"/>
    <cellStyle name="Total 4 5 4 2" xfId="8776"/>
    <cellStyle name="Total 4 5 4 3" xfId="13573"/>
    <cellStyle name="Total 4 5 4 4" xfId="20571"/>
    <cellStyle name="Total 4 5 4 5" xfId="27607"/>
    <cellStyle name="Total 4 5 4 6" xfId="19754"/>
    <cellStyle name="Total 4 5 4 7" xfId="25577"/>
    <cellStyle name="Total 4 5 4 8" xfId="31754"/>
    <cellStyle name="Total 4 5 4 9" xfId="35434"/>
    <cellStyle name="Total 4 5 5" xfId="4673"/>
    <cellStyle name="Total 4 5 5 2" xfId="8777"/>
    <cellStyle name="Total 4 5 5 3" xfId="13827"/>
    <cellStyle name="Total 4 5 5 4" xfId="20825"/>
    <cellStyle name="Total 4 5 5 5" xfId="17728"/>
    <cellStyle name="Total 4 5 5 6" xfId="28168"/>
    <cellStyle name="Total 4 5 5 7" xfId="26817"/>
    <cellStyle name="Total 4 5 5 8" xfId="25308"/>
    <cellStyle name="Total 4 5 5 9" xfId="23997"/>
    <cellStyle name="Total 4 5 6" xfId="4919"/>
    <cellStyle name="Total 4 5 6 2" xfId="8778"/>
    <cellStyle name="Total 4 5 6 3" xfId="14073"/>
    <cellStyle name="Total 4 5 6 4" xfId="21071"/>
    <cellStyle name="Total 4 5 6 5" xfId="9293"/>
    <cellStyle name="Total 4 5 6 6" xfId="29294"/>
    <cellStyle name="Total 4 5 6 7" xfId="31965"/>
    <cellStyle name="Total 4 5 6 8" xfId="35643"/>
    <cellStyle name="Total 4 5 6 9" xfId="38554"/>
    <cellStyle name="Total 4 5 7" xfId="8773"/>
    <cellStyle name="Total 4 5 8" xfId="11453"/>
    <cellStyle name="Total 4 5 9" xfId="18456"/>
    <cellStyle name="Total 4 6" xfId="2356"/>
    <cellStyle name="Total 4 6 10" xfId="23276"/>
    <cellStyle name="Total 4 6 11" xfId="19368"/>
    <cellStyle name="Total 4 6 12" xfId="30153"/>
    <cellStyle name="Total 4 6 13" xfId="34113"/>
    <cellStyle name="Total 4 6 14" xfId="37675"/>
    <cellStyle name="Total 4 6 2" xfId="2756"/>
    <cellStyle name="Total 4 6 2 2" xfId="8780"/>
    <cellStyle name="Total 4 6 2 3" xfId="11910"/>
    <cellStyle name="Total 4 6 2 4" xfId="18913"/>
    <cellStyle name="Total 4 6 2 5" xfId="24213"/>
    <cellStyle name="Total 4 6 2 6" xfId="26337"/>
    <cellStyle name="Total 4 6 2 7" xfId="10172"/>
    <cellStyle name="Total 4 6 2 8" xfId="33932"/>
    <cellStyle name="Total 4 6 2 9" xfId="37494"/>
    <cellStyle name="Total 4 6 3" xfId="4038"/>
    <cellStyle name="Total 4 6 3 2" xfId="8781"/>
    <cellStyle name="Total 4 6 3 3" xfId="13192"/>
    <cellStyle name="Total 4 6 3 4" xfId="20190"/>
    <cellStyle name="Total 4 6 3 5" xfId="27812"/>
    <cellStyle name="Total 4 6 3 6" xfId="26637"/>
    <cellStyle name="Total 4 6 3 7" xfId="28206"/>
    <cellStyle name="Total 4 6 3 8" xfId="33445"/>
    <cellStyle name="Total 4 6 3 9" xfId="37120"/>
    <cellStyle name="Total 4 6 4" xfId="4476"/>
    <cellStyle name="Total 4 6 4 2" xfId="8782"/>
    <cellStyle name="Total 4 6 4 3" xfId="13630"/>
    <cellStyle name="Total 4 6 4 4" xfId="20628"/>
    <cellStyle name="Total 4 6 4 5" xfId="9299"/>
    <cellStyle name="Total 4 6 4 6" xfId="29486"/>
    <cellStyle name="Total 4 6 4 7" xfId="25515"/>
    <cellStyle name="Total 4 6 4 8" xfId="29714"/>
    <cellStyle name="Total 4 6 4 9" xfId="9966"/>
    <cellStyle name="Total 4 6 5" xfId="4730"/>
    <cellStyle name="Total 4 6 5 2" xfId="8783"/>
    <cellStyle name="Total 4 6 5 3" xfId="13884"/>
    <cellStyle name="Total 4 6 5 4" xfId="20882"/>
    <cellStyle name="Total 4 6 5 5" xfId="27472"/>
    <cellStyle name="Total 4 6 5 6" xfId="20028"/>
    <cellStyle name="Total 4 6 5 7" xfId="26458"/>
    <cellStyle name="Total 4 6 5 8" xfId="21368"/>
    <cellStyle name="Total 4 6 5 9" xfId="22542"/>
    <cellStyle name="Total 4 6 6" xfId="4976"/>
    <cellStyle name="Total 4 6 6 2" xfId="8784"/>
    <cellStyle name="Total 4 6 6 3" xfId="14130"/>
    <cellStyle name="Total 4 6 6 4" xfId="21128"/>
    <cellStyle name="Total 4 6 6 5" xfId="27348"/>
    <cellStyle name="Total 4 6 6 6" xfId="29297"/>
    <cellStyle name="Total 4 6 6 7" xfId="32022"/>
    <cellStyle name="Total 4 6 6 8" xfId="35700"/>
    <cellStyle name="Total 4 6 6 9" xfId="38611"/>
    <cellStyle name="Total 4 6 7" xfId="8779"/>
    <cellStyle name="Total 4 6 8" xfId="11510"/>
    <cellStyle name="Total 4 6 9" xfId="18513"/>
    <cellStyle name="Total 4 7" xfId="1663"/>
    <cellStyle name="Total 4 7 10" xfId="28043"/>
    <cellStyle name="Total 4 7 11" xfId="25738"/>
    <cellStyle name="Total 4 7 12" xfId="24356"/>
    <cellStyle name="Total 4 7 13" xfId="31659"/>
    <cellStyle name="Total 4 7 2" xfId="3591"/>
    <cellStyle name="Total 4 7 2 2" xfId="8786"/>
    <cellStyle name="Total 4 7 2 3" xfId="12745"/>
    <cellStyle name="Total 4 7 2 4" xfId="19746"/>
    <cellStyle name="Total 4 7 2 5" xfId="22607"/>
    <cellStyle name="Total 4 7 2 6" xfId="18358"/>
    <cellStyle name="Total 4 7 2 7" xfId="29588"/>
    <cellStyle name="Total 4 7 2 8" xfId="33588"/>
    <cellStyle name="Total 4 7 2 9" xfId="37256"/>
    <cellStyle name="Total 4 7 3" xfId="4140"/>
    <cellStyle name="Total 4 7 3 2" xfId="8787"/>
    <cellStyle name="Total 4 7 3 3" xfId="13294"/>
    <cellStyle name="Total 4 7 3 4" xfId="20292"/>
    <cellStyle name="Total 4 7 3 5" xfId="24112"/>
    <cellStyle name="Total 4 7 3 6" xfId="24511"/>
    <cellStyle name="Total 4 7 3 7" xfId="17722"/>
    <cellStyle name="Total 4 7 3 8" xfId="33399"/>
    <cellStyle name="Total 4 7 3 9" xfId="37074"/>
    <cellStyle name="Total 4 7 4" xfId="3069"/>
    <cellStyle name="Total 4 7 4 2" xfId="8788"/>
    <cellStyle name="Total 4 7 4 3" xfId="12223"/>
    <cellStyle name="Total 4 7 4 4" xfId="19226"/>
    <cellStyle name="Total 4 7 4 5" xfId="22568"/>
    <cellStyle name="Total 4 7 4 6" xfId="26414"/>
    <cellStyle name="Total 4 7 4 7" xfId="29801"/>
    <cellStyle name="Total 4 7 4 8" xfId="25366"/>
    <cellStyle name="Total 4 7 4 9" xfId="25895"/>
    <cellStyle name="Total 4 7 5" xfId="3015"/>
    <cellStyle name="Total 4 7 5 2" xfId="8789"/>
    <cellStyle name="Total 4 7 5 3" xfId="12169"/>
    <cellStyle name="Total 4 7 5 4" xfId="19172"/>
    <cellStyle name="Total 4 7 5 5" xfId="28307"/>
    <cellStyle name="Total 4 7 5 6" xfId="26402"/>
    <cellStyle name="Total 4 7 5 7" xfId="28732"/>
    <cellStyle name="Total 4 7 5 8" xfId="31560"/>
    <cellStyle name="Total 4 7 5 9" xfId="35276"/>
    <cellStyle name="Total 4 7 6" xfId="8785"/>
    <cellStyle name="Total 4 7 7" xfId="10817"/>
    <cellStyle name="Total 4 7 8" xfId="9751"/>
    <cellStyle name="Total 4 7 9" xfId="28671"/>
    <cellStyle name="Total 4 8" xfId="2491"/>
    <cellStyle name="Total 4 8 2" xfId="8790"/>
    <cellStyle name="Total 4 8 3" xfId="11645"/>
    <cellStyle name="Total 4 8 4" xfId="18648"/>
    <cellStyle name="Total 4 8 5" xfId="25397"/>
    <cellStyle name="Total 4 8 6" xfId="26215"/>
    <cellStyle name="Total 4 8 7" xfId="25921"/>
    <cellStyle name="Total 4 8 8" xfId="30885"/>
    <cellStyle name="Total 4 8 9" xfId="34821"/>
    <cellStyle name="Total 4 9" xfId="3155"/>
    <cellStyle name="Total 4 9 2" xfId="8791"/>
    <cellStyle name="Total 4 9 3" xfId="12309"/>
    <cellStyle name="Total 4 9 4" xfId="19312"/>
    <cellStyle name="Total 4 9 5" xfId="25482"/>
    <cellStyle name="Total 4 9 6" xfId="29146"/>
    <cellStyle name="Total 4 9 7" xfId="29763"/>
    <cellStyle name="Total 4 9 8" xfId="33740"/>
    <cellStyle name="Total 4 9 9" xfId="37302"/>
    <cellStyle name="Total 5" xfId="1036"/>
    <cellStyle name="Total 5 10" xfId="3799"/>
    <cellStyle name="Total 5 10 2" xfId="8793"/>
    <cellStyle name="Total 5 10 3" xfId="12953"/>
    <cellStyle name="Total 5 10 4" xfId="19952"/>
    <cellStyle name="Total 5 10 5" xfId="27874"/>
    <cellStyle name="Total 5 10 6" xfId="28037"/>
    <cellStyle name="Total 5 10 7" xfId="31147"/>
    <cellStyle name="Total 5 10 8" xfId="35020"/>
    <cellStyle name="Total 5 11" xfId="2852"/>
    <cellStyle name="Total 5 11 2" xfId="8794"/>
    <cellStyle name="Total 5 11 3" xfId="12006"/>
    <cellStyle name="Total 5 11 4" xfId="19009"/>
    <cellStyle name="Total 5 11 5" xfId="19774"/>
    <cellStyle name="Total 5 11 6" xfId="29165"/>
    <cellStyle name="Total 5 11 7" xfId="33884"/>
    <cellStyle name="Total 5 11 8" xfId="37446"/>
    <cellStyle name="Total 5 12" xfId="8792"/>
    <cellStyle name="Total 5 13" xfId="10190"/>
    <cellStyle name="Total 5 14" xfId="17354"/>
    <cellStyle name="Total 5 15" xfId="25820"/>
    <cellStyle name="Total 5 16" xfId="25815"/>
    <cellStyle name="Total 5 17" xfId="35092"/>
    <cellStyle name="Total 5 18" xfId="38419"/>
    <cellStyle name="Total 5 2" xfId="2314"/>
    <cellStyle name="Total 5 2 10" xfId="26128"/>
    <cellStyle name="Total 5 2 11" xfId="30170"/>
    <cellStyle name="Total 5 2 12" xfId="34146"/>
    <cellStyle name="Total 5 2 13" xfId="37708"/>
    <cellStyle name="Total 5 2 2" xfId="2714"/>
    <cellStyle name="Total 5 2 2 2" xfId="8796"/>
    <cellStyle name="Total 5 2 2 3" xfId="11868"/>
    <cellStyle name="Total 5 2 2 4" xfId="18871"/>
    <cellStyle name="Total 5 2 2 5" xfId="26316"/>
    <cellStyle name="Total 5 2 2 6" xfId="29976"/>
    <cellStyle name="Total 5 2 2 7" xfId="31100"/>
    <cellStyle name="Total 5 2 2 8" xfId="34988"/>
    <cellStyle name="Total 5 2 3" xfId="3996"/>
    <cellStyle name="Total 5 2 3 2" xfId="8797"/>
    <cellStyle name="Total 5 2 3 3" xfId="13150"/>
    <cellStyle name="Total 5 2 3 4" xfId="20148"/>
    <cellStyle name="Total 5 2 3 5" xfId="17686"/>
    <cellStyle name="Total 5 2 3 6" xfId="28973"/>
    <cellStyle name="Total 5 2 3 7" xfId="22995"/>
    <cellStyle name="Total 5 2 3 8" xfId="30244"/>
    <cellStyle name="Total 5 2 4" xfId="4434"/>
    <cellStyle name="Total 5 2 4 2" xfId="8798"/>
    <cellStyle name="Total 5 2 4 3" xfId="13588"/>
    <cellStyle name="Total 5 2 4 4" xfId="20586"/>
    <cellStyle name="Total 5 2 4 5" xfId="29234"/>
    <cellStyle name="Total 5 2 4 6" xfId="31891"/>
    <cellStyle name="Total 5 2 4 7" xfId="31870"/>
    <cellStyle name="Total 5 2 4 8" xfId="35524"/>
    <cellStyle name="Total 5 2 5" xfId="4688"/>
    <cellStyle name="Total 5 2 5 2" xfId="8799"/>
    <cellStyle name="Total 5 2 5 3" xfId="13842"/>
    <cellStyle name="Total 5 2 5 4" xfId="20840"/>
    <cellStyle name="Total 5 2 5 5" xfId="25416"/>
    <cellStyle name="Total 5 2 5 6" xfId="26812"/>
    <cellStyle name="Total 5 2 5 7" xfId="32180"/>
    <cellStyle name="Total 5 2 5 8" xfId="35855"/>
    <cellStyle name="Total 5 2 6" xfId="4934"/>
    <cellStyle name="Total 5 2 6 2" xfId="8800"/>
    <cellStyle name="Total 5 2 6 3" xfId="14088"/>
    <cellStyle name="Total 5 2 6 4" xfId="21086"/>
    <cellStyle name="Total 5 2 6 5" xfId="28177"/>
    <cellStyle name="Total 5 2 6 6" xfId="31980"/>
    <cellStyle name="Total 5 2 6 7" xfId="35658"/>
    <cellStyle name="Total 5 2 6 8" xfId="38569"/>
    <cellStyle name="Total 5 2 7" xfId="8795"/>
    <cellStyle name="Total 5 2 8" xfId="11468"/>
    <cellStyle name="Total 5 2 9" xfId="18471"/>
    <cellStyle name="Total 5 3" xfId="2050"/>
    <cellStyle name="Total 5 3 10" xfId="29099"/>
    <cellStyle name="Total 5 3 11" xfId="30857"/>
    <cellStyle name="Total 5 3 12" xfId="34796"/>
    <cellStyle name="Total 5 3 13" xfId="38342"/>
    <cellStyle name="Total 5 3 2" xfId="2583"/>
    <cellStyle name="Total 5 3 2 2" xfId="8802"/>
    <cellStyle name="Total 5 3 2 3" xfId="11737"/>
    <cellStyle name="Total 5 3 2 4" xfId="18740"/>
    <cellStyle name="Total 5 3 2 5" xfId="24455"/>
    <cellStyle name="Total 5 3 2 6" xfId="30041"/>
    <cellStyle name="Total 5 3 2 7" xfId="10058"/>
    <cellStyle name="Total 5 3 2 8" xfId="34975"/>
    <cellStyle name="Total 5 3 3" xfId="3819"/>
    <cellStyle name="Total 5 3 3 2" xfId="8803"/>
    <cellStyle name="Total 5 3 3 3" xfId="12973"/>
    <cellStyle name="Total 5 3 3 4" xfId="19972"/>
    <cellStyle name="Total 5 3 3 5" xfId="26594"/>
    <cellStyle name="Total 5 3 3 6" xfId="25626"/>
    <cellStyle name="Total 5 3 3 7" xfId="33507"/>
    <cellStyle name="Total 5 3 3 8" xfId="37175"/>
    <cellStyle name="Total 5 3 4" xfId="4292"/>
    <cellStyle name="Total 5 3 4 2" xfId="8804"/>
    <cellStyle name="Total 5 3 4 3" xfId="13446"/>
    <cellStyle name="Total 5 3 4 4" xfId="20444"/>
    <cellStyle name="Total 5 3 4 5" xfId="26672"/>
    <cellStyle name="Total 5 3 4 6" xfId="25596"/>
    <cellStyle name="Total 5 3 4 7" xfId="15523"/>
    <cellStyle name="Total 5 3 4 8" xfId="31236"/>
    <cellStyle name="Total 5 3 5" xfId="4565"/>
    <cellStyle name="Total 5 3 5 2" xfId="8805"/>
    <cellStyle name="Total 5 3 5 3" xfId="13719"/>
    <cellStyle name="Total 5 3 5 4" xfId="20717"/>
    <cellStyle name="Total 5 3 5 5" xfId="25020"/>
    <cellStyle name="Total 5 3 5 6" xfId="26464"/>
    <cellStyle name="Total 5 3 5 7" xfId="32235"/>
    <cellStyle name="Total 5 3 5 8" xfId="35910"/>
    <cellStyle name="Total 5 3 6" xfId="4815"/>
    <cellStyle name="Total 5 3 6 2" xfId="8806"/>
    <cellStyle name="Total 5 3 6 3" xfId="13969"/>
    <cellStyle name="Total 5 3 6 4" xfId="20967"/>
    <cellStyle name="Total 5 3 6 5" xfId="23479"/>
    <cellStyle name="Total 5 3 6 6" xfId="24993"/>
    <cellStyle name="Total 5 3 6 7" xfId="26448"/>
    <cellStyle name="Total 5 3 6 8" xfId="35061"/>
    <cellStyle name="Total 5 3 7" xfId="8801"/>
    <cellStyle name="Total 5 3 8" xfId="11204"/>
    <cellStyle name="Total 5 3 9" xfId="9484"/>
    <cellStyle name="Total 5 4" xfId="2300"/>
    <cellStyle name="Total 5 4 10" xfId="26124"/>
    <cellStyle name="Total 5 4 11" xfId="30177"/>
    <cellStyle name="Total 5 4 12" xfId="34156"/>
    <cellStyle name="Total 5 4 13" xfId="37718"/>
    <cellStyle name="Total 5 4 2" xfId="2700"/>
    <cellStyle name="Total 5 4 2 2" xfId="8808"/>
    <cellStyle name="Total 5 4 2 3" xfId="11854"/>
    <cellStyle name="Total 5 4 2 4" xfId="18857"/>
    <cellStyle name="Total 5 4 2 5" xfId="26309"/>
    <cellStyle name="Total 5 4 2 6" xfId="29166"/>
    <cellStyle name="Total 5 4 2 7" xfId="29646"/>
    <cellStyle name="Total 5 4 2 8" xfId="31132"/>
    <cellStyle name="Total 5 4 3" xfId="3982"/>
    <cellStyle name="Total 5 4 3 2" xfId="8809"/>
    <cellStyle name="Total 5 4 3 3" xfId="13136"/>
    <cellStyle name="Total 5 4 3 4" xfId="20134"/>
    <cellStyle name="Total 5 4 3 5" xfId="19397"/>
    <cellStyle name="Total 5 4 3 6" xfId="10033"/>
    <cellStyle name="Total 5 4 3 7" xfId="19505"/>
    <cellStyle name="Total 5 4 3 8" xfId="21385"/>
    <cellStyle name="Total 5 4 4" xfId="4420"/>
    <cellStyle name="Total 5 4 4 2" xfId="8810"/>
    <cellStyle name="Total 5 4 4 3" xfId="13574"/>
    <cellStyle name="Total 5 4 4 4" xfId="20572"/>
    <cellStyle name="Total 5 4 4 5" xfId="22724"/>
    <cellStyle name="Total 5 4 4 6" xfId="28936"/>
    <cellStyle name="Total 5 4 4 7" xfId="31752"/>
    <cellStyle name="Total 5 4 4 8" xfId="35432"/>
    <cellStyle name="Total 5 4 5" xfId="4674"/>
    <cellStyle name="Total 5 4 5 2" xfId="8811"/>
    <cellStyle name="Total 5 4 5 3" xfId="13828"/>
    <cellStyle name="Total 5 4 5 4" xfId="20826"/>
    <cellStyle name="Total 5 4 5 5" xfId="19756"/>
    <cellStyle name="Total 5 4 5 6" xfId="17487"/>
    <cellStyle name="Total 5 4 5 7" xfId="31785"/>
    <cellStyle name="Total 5 4 5 8" xfId="35465"/>
    <cellStyle name="Total 5 4 6" xfId="4920"/>
    <cellStyle name="Total 5 4 6 2" xfId="8812"/>
    <cellStyle name="Total 5 4 6 3" xfId="14074"/>
    <cellStyle name="Total 5 4 6 4" xfId="21072"/>
    <cellStyle name="Total 5 4 6 5" xfId="22707"/>
    <cellStyle name="Total 5 4 6 6" xfId="31966"/>
    <cellStyle name="Total 5 4 6 7" xfId="35644"/>
    <cellStyle name="Total 5 4 6 8" xfId="38555"/>
    <cellStyle name="Total 5 4 7" xfId="8807"/>
    <cellStyle name="Total 5 4 8" xfId="11454"/>
    <cellStyle name="Total 5 4 9" xfId="18457"/>
    <cellStyle name="Total 5 5" xfId="2123"/>
    <cellStyle name="Total 5 5 10" xfId="26061"/>
    <cellStyle name="Total 5 5 11" xfId="25689"/>
    <cellStyle name="Total 5 5 12" xfId="34281"/>
    <cellStyle name="Total 5 5 13" xfId="37833"/>
    <cellStyle name="Total 5 5 2" xfId="2607"/>
    <cellStyle name="Total 5 5 2 2" xfId="8814"/>
    <cellStyle name="Total 5 5 2 3" xfId="11761"/>
    <cellStyle name="Total 5 5 2 4" xfId="18764"/>
    <cellStyle name="Total 5 5 2 5" xfId="22662"/>
    <cellStyle name="Total 5 5 2 6" xfId="18189"/>
    <cellStyle name="Total 5 5 2 7" xfId="29640"/>
    <cellStyle name="Total 5 5 2 8" xfId="33610"/>
    <cellStyle name="Total 5 5 3" xfId="3854"/>
    <cellStyle name="Total 5 5 3 2" xfId="8815"/>
    <cellStyle name="Total 5 5 3 3" xfId="13008"/>
    <cellStyle name="Total 5 5 3 4" xfId="20007"/>
    <cellStyle name="Total 5 5 3 5" xfId="17789"/>
    <cellStyle name="Total 5 5 3 6" xfId="27297"/>
    <cellStyle name="Total 5 5 3 7" xfId="33491"/>
    <cellStyle name="Total 5 5 3 8" xfId="37159"/>
    <cellStyle name="Total 5 5 4" xfId="4322"/>
    <cellStyle name="Total 5 5 4 2" xfId="8816"/>
    <cellStyle name="Total 5 5 4 3" xfId="13476"/>
    <cellStyle name="Total 5 5 4 4" xfId="20474"/>
    <cellStyle name="Total 5 5 4 5" xfId="28579"/>
    <cellStyle name="Total 5 5 4 6" xfId="22580"/>
    <cellStyle name="Total 5 5 4 7" xfId="26531"/>
    <cellStyle name="Total 5 5 4 8" xfId="31388"/>
    <cellStyle name="Total 5 5 5" xfId="4589"/>
    <cellStyle name="Total 5 5 5 2" xfId="8817"/>
    <cellStyle name="Total 5 5 5 3" xfId="13743"/>
    <cellStyle name="Total 5 5 5 4" xfId="20741"/>
    <cellStyle name="Total 5 5 5 5" xfId="29435"/>
    <cellStyle name="Total 5 5 5 6" xfId="28101"/>
    <cellStyle name="Total 5 5 5 7" xfId="17619"/>
    <cellStyle name="Total 5 5 5 8" xfId="35032"/>
    <cellStyle name="Total 5 5 6" xfId="4839"/>
    <cellStyle name="Total 5 5 6 2" xfId="8818"/>
    <cellStyle name="Total 5 5 6 3" xfId="13993"/>
    <cellStyle name="Total 5 5 6 4" xfId="20991"/>
    <cellStyle name="Total 5 5 6 5" xfId="22570"/>
    <cellStyle name="Total 5 5 6 6" xfId="18232"/>
    <cellStyle name="Total 5 5 6 7" xfId="31192"/>
    <cellStyle name="Total 5 5 6 8" xfId="35065"/>
    <cellStyle name="Total 5 5 7" xfId="8813"/>
    <cellStyle name="Total 5 5 8" xfId="11277"/>
    <cellStyle name="Total 5 5 9" xfId="9394"/>
    <cellStyle name="Total 5 6" xfId="1666"/>
    <cellStyle name="Total 5 6 10" xfId="17896"/>
    <cellStyle name="Total 5 6 11" xfId="34917"/>
    <cellStyle name="Total 5 6 12" xfId="38380"/>
    <cellStyle name="Total 5 6 2" xfId="3594"/>
    <cellStyle name="Total 5 6 2 2" xfId="8820"/>
    <cellStyle name="Total 5 6 2 3" xfId="12748"/>
    <cellStyle name="Total 5 6 2 4" xfId="19749"/>
    <cellStyle name="Total 5 6 2 5" xfId="28118"/>
    <cellStyle name="Total 5 6 2 6" xfId="28218"/>
    <cellStyle name="Total 5 6 2 7" xfId="30909"/>
    <cellStyle name="Total 5 6 2 8" xfId="29026"/>
    <cellStyle name="Total 5 6 3" xfId="4143"/>
    <cellStyle name="Total 5 6 3 2" xfId="8821"/>
    <cellStyle name="Total 5 6 3 3" xfId="13297"/>
    <cellStyle name="Total 5 6 3 4" xfId="20295"/>
    <cellStyle name="Total 5 6 3 5" xfId="23125"/>
    <cellStyle name="Total 5 6 3 6" xfId="29334"/>
    <cellStyle name="Total 5 6 3 7" xfId="23290"/>
    <cellStyle name="Total 5 6 3 8" xfId="31924"/>
    <cellStyle name="Total 5 6 4" xfId="3827"/>
    <cellStyle name="Total 5 6 4 2" xfId="8822"/>
    <cellStyle name="Total 5 6 4 3" xfId="12981"/>
    <cellStyle name="Total 5 6 4 4" xfId="19980"/>
    <cellStyle name="Total 5 6 4 5" xfId="29410"/>
    <cellStyle name="Total 5 6 4 6" xfId="27301"/>
    <cellStyle name="Total 5 6 4 7" xfId="31654"/>
    <cellStyle name="Total 5 6 4 8" xfId="35334"/>
    <cellStyle name="Total 5 6 5" xfId="2859"/>
    <cellStyle name="Total 5 6 5 2" xfId="8823"/>
    <cellStyle name="Total 5 6 5 3" xfId="12013"/>
    <cellStyle name="Total 5 6 5 4" xfId="19016"/>
    <cellStyle name="Total 5 6 5 5" xfId="18209"/>
    <cellStyle name="Total 5 6 5 6" xfId="19633"/>
    <cellStyle name="Total 5 6 5 7" xfId="33881"/>
    <cellStyle name="Total 5 6 5 8" xfId="37443"/>
    <cellStyle name="Total 5 6 6" xfId="8819"/>
    <cellStyle name="Total 5 6 7" xfId="10820"/>
    <cellStyle name="Total 5 6 8" xfId="9268"/>
    <cellStyle name="Total 5 6 9" xfId="28930"/>
    <cellStyle name="Total 5 7" xfId="2494"/>
    <cellStyle name="Total 5 7 2" xfId="8824"/>
    <cellStyle name="Total 5 7 3" xfId="11648"/>
    <cellStyle name="Total 5 7 4" xfId="18651"/>
    <cellStyle name="Total 5 7 5" xfId="9220"/>
    <cellStyle name="Total 5 7 6" xfId="30085"/>
    <cellStyle name="Total 5 7 7" xfId="34061"/>
    <cellStyle name="Total 5 7 8" xfId="37623"/>
    <cellStyle name="Total 5 8" xfId="3158"/>
    <cellStyle name="Total 5 8 2" xfId="8825"/>
    <cellStyle name="Total 5 8 3" xfId="12312"/>
    <cellStyle name="Total 5 8 4" xfId="19315"/>
    <cellStyle name="Total 5 8 5" xfId="28782"/>
    <cellStyle name="Total 5 8 6" xfId="26497"/>
    <cellStyle name="Total 5 8 7" xfId="18183"/>
    <cellStyle name="Total 5 8 8" xfId="28791"/>
    <cellStyle name="Total 5 9" xfId="2983"/>
    <cellStyle name="Total 5 9 2" xfId="8826"/>
    <cellStyle name="Total 5 9 3" xfId="12137"/>
    <cellStyle name="Total 5 9 4" xfId="19140"/>
    <cellStyle name="Total 5 9 5" xfId="17642"/>
    <cellStyle name="Total 5 9 6" xfId="28454"/>
    <cellStyle name="Total 5 9 7" xfId="33816"/>
    <cellStyle name="Total 5 9 8" xfId="37378"/>
    <cellStyle name="Total 6" xfId="1190"/>
    <cellStyle name="Total 6 10" xfId="2877"/>
    <cellStyle name="Total 6 10 2" xfId="8828"/>
    <cellStyle name="Total 6 10 3" xfId="12031"/>
    <cellStyle name="Total 6 10 4" xfId="19034"/>
    <cellStyle name="Total 6 10 5" xfId="24220"/>
    <cellStyle name="Total 6 10 6" xfId="28491"/>
    <cellStyle name="Total 6 10 7" xfId="29082"/>
    <cellStyle name="Total 6 10 8" xfId="23061"/>
    <cellStyle name="Total 6 10 9" xfId="31421"/>
    <cellStyle name="Total 6 11" xfId="2184"/>
    <cellStyle name="Total 6 11 2" xfId="8829"/>
    <cellStyle name="Total 6 11 3" xfId="11338"/>
    <cellStyle name="Total 6 11 4" xfId="18341"/>
    <cellStyle name="Total 6 11 5" xfId="25380"/>
    <cellStyle name="Total 6 11 6" xfId="21374"/>
    <cellStyle name="Total 6 11 7" xfId="30234"/>
    <cellStyle name="Total 6 11 8" xfId="31458"/>
    <cellStyle name="Total 6 11 9" xfId="35169"/>
    <cellStyle name="Total 6 12" xfId="8827"/>
    <cellStyle name="Total 6 13" xfId="10344"/>
    <cellStyle name="Total 6 14" xfId="10074"/>
    <cellStyle name="Total 6 15" xfId="21357"/>
    <cellStyle name="Total 6 16" xfId="25799"/>
    <cellStyle name="Total 6 17" xfId="17584"/>
    <cellStyle name="Total 6 18" xfId="25542"/>
    <cellStyle name="Total 6 19" xfId="40320"/>
    <cellStyle name="Total 6 2" xfId="2335"/>
    <cellStyle name="Total 6 2 10" xfId="17158"/>
    <cellStyle name="Total 6 2 11" xfId="22629"/>
    <cellStyle name="Total 6 2 12" xfId="26040"/>
    <cellStyle name="Total 6 2 13" xfId="34139"/>
    <cellStyle name="Total 6 2 14" xfId="37701"/>
    <cellStyle name="Total 6 2 2" xfId="2735"/>
    <cellStyle name="Total 6 2 2 2" xfId="8831"/>
    <cellStyle name="Total 6 2 2 3" xfId="11889"/>
    <cellStyle name="Total 6 2 2 4" xfId="18892"/>
    <cellStyle name="Total 6 2 2 5" xfId="24210"/>
    <cellStyle name="Total 6 2 2 6" xfId="26321"/>
    <cellStyle name="Total 6 2 2 7" xfId="29962"/>
    <cellStyle name="Total 6 2 2 8" xfId="33939"/>
    <cellStyle name="Total 6 2 2 9" xfId="37501"/>
    <cellStyle name="Total 6 2 3" xfId="4017"/>
    <cellStyle name="Total 6 2 3 2" xfId="8832"/>
    <cellStyle name="Total 6 2 3 3" xfId="13171"/>
    <cellStyle name="Total 6 2 3 4" xfId="20169"/>
    <cellStyle name="Total 6 2 3 5" xfId="27822"/>
    <cellStyle name="Total 6 2 3 6" xfId="22682"/>
    <cellStyle name="Total 6 2 3 7" xfId="24119"/>
    <cellStyle name="Total 6 2 3 8" xfId="31845"/>
    <cellStyle name="Total 6 2 3 9" xfId="35499"/>
    <cellStyle name="Total 6 2 4" xfId="4455"/>
    <cellStyle name="Total 6 2 4 2" xfId="8833"/>
    <cellStyle name="Total 6 2 4 3" xfId="13609"/>
    <cellStyle name="Total 6 2 4 4" xfId="20607"/>
    <cellStyle name="Total 6 2 4 5" xfId="24750"/>
    <cellStyle name="Total 6 2 4 6" xfId="23182"/>
    <cellStyle name="Total 6 2 4 7" xfId="25569"/>
    <cellStyle name="Total 6 2 4 8" xfId="32282"/>
    <cellStyle name="Total 6 2 4 9" xfId="35957"/>
    <cellStyle name="Total 6 2 5" xfId="4709"/>
    <cellStyle name="Total 6 2 5 2" xfId="8834"/>
    <cellStyle name="Total 6 2 5 3" xfId="13863"/>
    <cellStyle name="Total 6 2 5 4" xfId="20861"/>
    <cellStyle name="Total 6 2 5 5" xfId="17525"/>
    <cellStyle name="Total 6 2 5 6" xfId="22635"/>
    <cellStyle name="Total 6 2 5 7" xfId="17206"/>
    <cellStyle name="Total 6 2 5 8" xfId="32166"/>
    <cellStyle name="Total 6 2 5 9" xfId="35841"/>
    <cellStyle name="Total 6 2 6" xfId="4955"/>
    <cellStyle name="Total 6 2 6 2" xfId="8835"/>
    <cellStyle name="Total 6 2 6 3" xfId="14109"/>
    <cellStyle name="Total 6 2 6 4" xfId="21107"/>
    <cellStyle name="Total 6 2 6 5" xfId="27361"/>
    <cellStyle name="Total 6 2 6 6" xfId="17371"/>
    <cellStyle name="Total 6 2 6 7" xfId="32001"/>
    <cellStyle name="Total 6 2 6 8" xfId="35679"/>
    <cellStyle name="Total 6 2 6 9" xfId="38590"/>
    <cellStyle name="Total 6 2 7" xfId="8830"/>
    <cellStyle name="Total 6 2 8" xfId="11489"/>
    <cellStyle name="Total 6 2 9" xfId="18492"/>
    <cellStyle name="Total 6 3" xfId="2362"/>
    <cellStyle name="Total 6 3 10" xfId="17092"/>
    <cellStyle name="Total 6 3 11" xfId="20062"/>
    <cellStyle name="Total 6 3 12" xfId="30147"/>
    <cellStyle name="Total 6 3 13" xfId="30868"/>
    <cellStyle name="Total 6 3 14" xfId="31436"/>
    <cellStyle name="Total 6 3 2" xfId="2762"/>
    <cellStyle name="Total 6 3 2 2" xfId="8837"/>
    <cellStyle name="Total 6 3 2 3" xfId="11916"/>
    <cellStyle name="Total 6 3 2 4" xfId="18919"/>
    <cellStyle name="Total 6 3 2 5" xfId="28402"/>
    <cellStyle name="Total 6 3 2 6" xfId="19453"/>
    <cellStyle name="Total 6 3 2 7" xfId="29952"/>
    <cellStyle name="Total 6 3 2 8" xfId="33929"/>
    <cellStyle name="Total 6 3 2 9" xfId="37491"/>
    <cellStyle name="Total 6 3 3" xfId="4044"/>
    <cellStyle name="Total 6 3 3 2" xfId="8838"/>
    <cellStyle name="Total 6 3 3 3" xfId="13198"/>
    <cellStyle name="Total 6 3 3 4" xfId="20196"/>
    <cellStyle name="Total 6 3 3 5" xfId="27809"/>
    <cellStyle name="Total 6 3 3 6" xfId="17631"/>
    <cellStyle name="Total 6 3 3 7" xfId="25607"/>
    <cellStyle name="Total 6 3 3 8" xfId="25825"/>
    <cellStyle name="Total 6 3 3 9" xfId="25130"/>
    <cellStyle name="Total 6 3 4" xfId="4482"/>
    <cellStyle name="Total 6 3 4 2" xfId="8839"/>
    <cellStyle name="Total 6 3 4 3" xfId="13636"/>
    <cellStyle name="Total 6 3 4 4" xfId="20634"/>
    <cellStyle name="Total 6 3 4 5" xfId="22760"/>
    <cellStyle name="Total 6 3 4 6" xfId="10027"/>
    <cellStyle name="Total 6 3 4 7" xfId="24487"/>
    <cellStyle name="Total 6 3 4 8" xfId="32270"/>
    <cellStyle name="Total 6 3 4 9" xfId="35945"/>
    <cellStyle name="Total 6 3 5" xfId="4736"/>
    <cellStyle name="Total 6 3 5 2" xfId="8840"/>
    <cellStyle name="Total 6 3 5 3" xfId="13890"/>
    <cellStyle name="Total 6 3 5 4" xfId="20888"/>
    <cellStyle name="Total 6 3 5 5" xfId="10150"/>
    <cellStyle name="Total 6 3 5 6" xfId="28862"/>
    <cellStyle name="Total 6 3 5 7" xfId="9530"/>
    <cellStyle name="Total 6 3 5 8" xfId="32154"/>
    <cellStyle name="Total 6 3 5 9" xfId="35829"/>
    <cellStyle name="Total 6 3 6" xfId="4982"/>
    <cellStyle name="Total 6 3 6 2" xfId="8841"/>
    <cellStyle name="Total 6 3 6 3" xfId="14136"/>
    <cellStyle name="Total 6 3 6 4" xfId="21134"/>
    <cellStyle name="Total 6 3 6 5" xfId="24042"/>
    <cellStyle name="Total 6 3 6 6" xfId="25498"/>
    <cellStyle name="Total 6 3 6 7" xfId="32028"/>
    <cellStyle name="Total 6 3 6 8" xfId="35706"/>
    <cellStyle name="Total 6 3 6 9" xfId="38617"/>
    <cellStyle name="Total 6 3 7" xfId="8836"/>
    <cellStyle name="Total 6 3 8" xfId="11516"/>
    <cellStyle name="Total 6 3 9" xfId="18519"/>
    <cellStyle name="Total 6 4" xfId="2388"/>
    <cellStyle name="Total 6 4 10" xfId="23088"/>
    <cellStyle name="Total 6 4 11" xfId="25375"/>
    <cellStyle name="Total 6 4 12" xfId="29017"/>
    <cellStyle name="Total 6 4 13" xfId="31482"/>
    <cellStyle name="Total 6 4 14" xfId="35193"/>
    <cellStyle name="Total 6 4 2" xfId="2788"/>
    <cellStyle name="Total 6 4 2 2" xfId="8843"/>
    <cellStyle name="Total 6 4 2 3" xfId="11942"/>
    <cellStyle name="Total 6 4 2 4" xfId="18945"/>
    <cellStyle name="Total 6 4 2 5" xfId="24646"/>
    <cellStyle name="Total 6 4 2 6" xfId="28488"/>
    <cellStyle name="Total 6 4 2 7" xfId="18325"/>
    <cellStyle name="Total 6 4 2 8" xfId="33916"/>
    <cellStyle name="Total 6 4 2 9" xfId="37478"/>
    <cellStyle name="Total 6 4 3" xfId="4070"/>
    <cellStyle name="Total 6 4 3 2" xfId="8844"/>
    <cellStyle name="Total 6 4 3 3" xfId="13224"/>
    <cellStyle name="Total 6 4 3 4" xfId="20222"/>
    <cellStyle name="Total 6 4 3 5" xfId="27796"/>
    <cellStyle name="Total 6 4 3 6" xfId="29206"/>
    <cellStyle name="Total 6 4 3 7" xfId="23272"/>
    <cellStyle name="Total 6 4 3 8" xfId="26544"/>
    <cellStyle name="Total 6 4 3 9" xfId="29583"/>
    <cellStyle name="Total 6 4 4" xfId="4508"/>
    <cellStyle name="Total 6 4 4 2" xfId="8845"/>
    <cellStyle name="Total 6 4 4 3" xfId="13662"/>
    <cellStyle name="Total 6 4 4 4" xfId="20660"/>
    <cellStyle name="Total 6 4 4 5" xfId="24752"/>
    <cellStyle name="Total 6 4 4 6" xfId="28854"/>
    <cellStyle name="Total 6 4 4 7" xfId="9333"/>
    <cellStyle name="Total 6 4 4 8" xfId="26553"/>
    <cellStyle name="Total 6 4 4 9" xfId="24108"/>
    <cellStyle name="Total 6 4 5" xfId="4762"/>
    <cellStyle name="Total 6 4 5 2" xfId="8846"/>
    <cellStyle name="Total 6 4 5 3" xfId="13916"/>
    <cellStyle name="Total 6 4 5 4" xfId="20914"/>
    <cellStyle name="Total 6 4 5 5" xfId="27456"/>
    <cellStyle name="Total 6 4 5 6" xfId="24498"/>
    <cellStyle name="Total 6 4 5 7" xfId="25225"/>
    <cellStyle name="Total 6 4 5 8" xfId="32145"/>
    <cellStyle name="Total 6 4 5 9" xfId="35820"/>
    <cellStyle name="Total 6 4 6" xfId="5008"/>
    <cellStyle name="Total 6 4 6 2" xfId="8847"/>
    <cellStyle name="Total 6 4 6 3" xfId="14162"/>
    <cellStyle name="Total 6 4 6 4" xfId="21160"/>
    <cellStyle name="Total 6 4 6 5" xfId="27332"/>
    <cellStyle name="Total 6 4 6 6" xfId="17248"/>
    <cellStyle name="Total 6 4 6 7" xfId="32054"/>
    <cellStyle name="Total 6 4 6 8" xfId="35732"/>
    <cellStyle name="Total 6 4 6 9" xfId="38643"/>
    <cellStyle name="Total 6 4 7" xfId="8842"/>
    <cellStyle name="Total 6 4 8" xfId="11542"/>
    <cellStyle name="Total 6 4 9" xfId="18545"/>
    <cellStyle name="Total 6 5" xfId="2412"/>
    <cellStyle name="Total 6 5 10" xfId="9312"/>
    <cellStyle name="Total 6 5 11" xfId="17493"/>
    <cellStyle name="Total 6 5 12" xfId="30125"/>
    <cellStyle name="Total 6 5 13" xfId="34101"/>
    <cellStyle name="Total 6 5 14" xfId="37663"/>
    <cellStyle name="Total 6 5 2" xfId="2812"/>
    <cellStyle name="Total 6 5 2 2" xfId="8849"/>
    <cellStyle name="Total 6 5 2 3" xfId="11966"/>
    <cellStyle name="Total 6 5 2 4" xfId="18969"/>
    <cellStyle name="Total 6 5 2 5" xfId="28374"/>
    <cellStyle name="Total 6 5 2 6" xfId="25056"/>
    <cellStyle name="Total 6 5 2 7" xfId="21383"/>
    <cellStyle name="Total 6 5 2 8" xfId="31093"/>
    <cellStyle name="Total 6 5 2 9" xfId="34987"/>
    <cellStyle name="Total 6 5 3" xfId="4094"/>
    <cellStyle name="Total 6 5 3 2" xfId="8850"/>
    <cellStyle name="Total 6 5 3 3" xfId="13248"/>
    <cellStyle name="Total 6 5 3 4" xfId="20246"/>
    <cellStyle name="Total 6 5 3 5" xfId="17901"/>
    <cellStyle name="Total 6 5 3 6" xfId="26652"/>
    <cellStyle name="Total 6 5 3 7" xfId="28205"/>
    <cellStyle name="Total 6 5 3 8" xfId="31216"/>
    <cellStyle name="Total 6 5 3 9" xfId="31279"/>
    <cellStyle name="Total 6 5 4" xfId="4532"/>
    <cellStyle name="Total 6 5 4 2" xfId="8851"/>
    <cellStyle name="Total 6 5 4 3" xfId="13686"/>
    <cellStyle name="Total 6 5 4 4" xfId="20684"/>
    <cellStyle name="Total 6 5 4 5" xfId="24759"/>
    <cellStyle name="Total 6 5 4 6" xfId="25123"/>
    <cellStyle name="Total 6 5 4 7" xfId="17476"/>
    <cellStyle name="Total 6 5 4 8" xfId="30960"/>
    <cellStyle name="Total 6 5 4 9" xfId="31387"/>
    <cellStyle name="Total 6 5 5" xfId="4786"/>
    <cellStyle name="Total 6 5 5 2" xfId="8852"/>
    <cellStyle name="Total 6 5 5 3" xfId="13940"/>
    <cellStyle name="Total 6 5 5 4" xfId="20938"/>
    <cellStyle name="Total 6 5 5 5" xfId="17183"/>
    <cellStyle name="Total 6 5 5 6" xfId="17345"/>
    <cellStyle name="Total 6 5 5 7" xfId="24990"/>
    <cellStyle name="Total 6 5 5 8" xfId="19407"/>
    <cellStyle name="Total 6 5 5 9" xfId="29573"/>
    <cellStyle name="Total 6 5 6" xfId="5032"/>
    <cellStyle name="Total 6 5 6 2" xfId="8853"/>
    <cellStyle name="Total 6 5 6 3" xfId="14186"/>
    <cellStyle name="Total 6 5 6 4" xfId="21184"/>
    <cellStyle name="Total 6 5 6 5" xfId="15541"/>
    <cellStyle name="Total 6 5 6 6" xfId="9998"/>
    <cellStyle name="Total 6 5 6 7" xfId="32078"/>
    <cellStyle name="Total 6 5 6 8" xfId="35756"/>
    <cellStyle name="Total 6 5 6 9" xfId="38667"/>
    <cellStyle name="Total 6 5 7" xfId="8848"/>
    <cellStyle name="Total 6 5 8" xfId="11566"/>
    <cellStyle name="Total 6 5 9" xfId="18569"/>
    <cellStyle name="Total 6 6" xfId="2614"/>
    <cellStyle name="Total 6 6 10" xfId="26275"/>
    <cellStyle name="Total 6 6 11" xfId="30026"/>
    <cellStyle name="Total 6 6 12" xfId="34001"/>
    <cellStyle name="Total 6 6 13" xfId="37563"/>
    <cellStyle name="Total 6 6 2" xfId="3878"/>
    <cellStyle name="Total 6 6 2 2" xfId="8855"/>
    <cellStyle name="Total 6 6 2 3" xfId="13032"/>
    <cellStyle name="Total 6 6 2 4" xfId="20031"/>
    <cellStyle name="Total 6 6 2 5" xfId="23232"/>
    <cellStyle name="Total 6 6 2 6" xfId="26602"/>
    <cellStyle name="Total 6 6 2 7" xfId="27293"/>
    <cellStyle name="Total 6 6 2 8" xfId="33479"/>
    <cellStyle name="Total 6 6 2 9" xfId="37148"/>
    <cellStyle name="Total 6 6 3" xfId="4339"/>
    <cellStyle name="Total 6 6 3 2" xfId="8856"/>
    <cellStyle name="Total 6 6 3 3" xfId="13493"/>
    <cellStyle name="Total 6 6 3 4" xfId="20491"/>
    <cellStyle name="Total 6 6 3 5" xfId="27663"/>
    <cellStyle name="Total 6 6 3 6" xfId="26691"/>
    <cellStyle name="Total 6 6 3 7" xfId="10047"/>
    <cellStyle name="Total 6 6 3 8" xfId="33323"/>
    <cellStyle name="Total 6 6 3 9" xfId="36998"/>
    <cellStyle name="Total 6 6 4" xfId="4597"/>
    <cellStyle name="Total 6 6 4 2" xfId="8857"/>
    <cellStyle name="Total 6 6 4 3" xfId="13751"/>
    <cellStyle name="Total 6 6 4 4" xfId="20749"/>
    <cellStyle name="Total 6 6 4 5" xfId="24768"/>
    <cellStyle name="Total 6 6 4 6" xfId="29246"/>
    <cellStyle name="Total 6 6 4 7" xfId="24083"/>
    <cellStyle name="Total 6 6 4 8" xfId="31179"/>
    <cellStyle name="Total 6 6 4 9" xfId="31291"/>
    <cellStyle name="Total 6 6 5" xfId="4846"/>
    <cellStyle name="Total 6 6 5 2" xfId="8858"/>
    <cellStyle name="Total 6 6 5 3" xfId="14000"/>
    <cellStyle name="Total 6 6 5 4" xfId="20998"/>
    <cellStyle name="Total 6 6 5 5" xfId="27415"/>
    <cellStyle name="Total 6 6 5 6" xfId="28175"/>
    <cellStyle name="Total 6 6 5 7" xfId="17344"/>
    <cellStyle name="Total 6 6 5 8" xfId="32102"/>
    <cellStyle name="Total 6 6 5 9" xfId="35777"/>
    <cellStyle name="Total 6 6 6" xfId="8854"/>
    <cellStyle name="Total 6 6 7" xfId="11768"/>
    <cellStyle name="Total 6 6 8" xfId="18771"/>
    <cellStyle name="Total 6 6 9" xfId="23089"/>
    <cellStyle name="Total 6 7" xfId="3179"/>
    <cellStyle name="Total 6 7 2" xfId="8859"/>
    <cellStyle name="Total 6 7 3" xfId="12333"/>
    <cellStyle name="Total 6 7 4" xfId="19336"/>
    <cellStyle name="Total 6 7 5" xfId="23165"/>
    <cellStyle name="Total 6 7 6" xfId="28513"/>
    <cellStyle name="Total 6 7 7" xfId="29732"/>
    <cellStyle name="Total 6 7 8" xfId="31121"/>
    <cellStyle name="Total 6 7 9" xfId="31041"/>
    <cellStyle name="Total 6 8" xfId="3718"/>
    <cellStyle name="Total 6 8 2" xfId="8860"/>
    <cellStyle name="Total 6 8 3" xfId="12872"/>
    <cellStyle name="Total 6 8 4" xfId="19871"/>
    <cellStyle name="Total 6 8 5" xfId="25442"/>
    <cellStyle name="Total 6 8 6" xfId="18151"/>
    <cellStyle name="Total 6 8 7" xfId="26488"/>
    <cellStyle name="Total 6 8 8" xfId="33555"/>
    <cellStyle name="Total 6 8 9" xfId="37223"/>
    <cellStyle name="Total 6 9" xfId="4263"/>
    <cellStyle name="Total 6 9 2" xfId="8861"/>
    <cellStyle name="Total 6 9 3" xfId="13417"/>
    <cellStyle name="Total 6 9 4" xfId="20415"/>
    <cellStyle name="Total 6 9 5" xfId="27700"/>
    <cellStyle name="Total 6 9 6" xfId="9364"/>
    <cellStyle name="Total 6 9 7" xfId="25126"/>
    <cellStyle name="Total 6 9 8" xfId="31851"/>
    <cellStyle name="Total 6 9 9" xfId="35505"/>
    <cellStyle name="Total 7" xfId="9154"/>
    <cellStyle name="Total 7 2" xfId="18285"/>
    <cellStyle name="Total 7 3" xfId="25271"/>
    <cellStyle name="Total 7 4" xfId="15470"/>
    <cellStyle name="Total 7 5" xfId="35575"/>
    <cellStyle name="Total 7 6" xfId="38488"/>
    <cellStyle name="Total 8" xfId="9155"/>
    <cellStyle name="Total 8 2" xfId="18286"/>
    <cellStyle name="Total 8 3" xfId="25272"/>
    <cellStyle name="Total 8 4" xfId="25487"/>
    <cellStyle name="Total 8 5" xfId="35576"/>
    <cellStyle name="Total 8 6" xfId="38489"/>
    <cellStyle name="Total 9" xfId="9156"/>
    <cellStyle name="Total 9 2" xfId="18287"/>
    <cellStyle name="Total 9 3" xfId="25273"/>
    <cellStyle name="Total 9 4" xfId="24134"/>
    <cellStyle name="Total 9 5" xfId="35577"/>
    <cellStyle name="Total 9 6" xfId="38490"/>
    <cellStyle name="Vírgula" xfId="214" builtinId="3"/>
    <cellStyle name="Vírgula 10" xfId="1037"/>
    <cellStyle name="Vírgula 10 2" xfId="8862"/>
    <cellStyle name="Vírgula 11" xfId="1038"/>
    <cellStyle name="Vírgula 11 2" xfId="8863"/>
    <cellStyle name="Vírgula 12" xfId="1039"/>
    <cellStyle name="Vírgula 12 2" xfId="8864"/>
    <cellStyle name="Vírgula 13" xfId="1040"/>
    <cellStyle name="Vírgula 13 2" xfId="8865"/>
    <cellStyle name="Vírgula 14" xfId="1041"/>
    <cellStyle name="Vírgula 14 2" xfId="8866"/>
    <cellStyle name="Vírgula 15" xfId="1115"/>
    <cellStyle name="Vírgula 15 2" xfId="1548"/>
    <cellStyle name="Vírgula 15 2 2" xfId="8868"/>
    <cellStyle name="Vírgula 15 3" xfId="8867"/>
    <cellStyle name="Vírgula 16" xfId="2433"/>
    <cellStyle name="Vírgula 16 2" xfId="8869"/>
    <cellStyle name="Vírgula 16 3" xfId="11587"/>
    <cellStyle name="Vírgula 2" xfId="6"/>
    <cellStyle name="Vírgula 2 10" xfId="8870"/>
    <cellStyle name="Vírgula 2 2" xfId="209"/>
    <cellStyle name="Vírgula 2 2 2" xfId="1042"/>
    <cellStyle name="Vírgula 2 2 2 2" xfId="1043"/>
    <cellStyle name="Vírgula 2 2 2 2 2" xfId="1044"/>
    <cellStyle name="Vírgula 2 2 2 2 2 2" xfId="2129"/>
    <cellStyle name="Vírgula 2 2 2 2 2 2 2" xfId="8875"/>
    <cellStyle name="Vírgula 2 2 2 2 2 2 3" xfId="11283"/>
    <cellStyle name="Vírgula 2 2 2 2 2 3" xfId="3597"/>
    <cellStyle name="Vírgula 2 2 2 2 2 3 2" xfId="8876"/>
    <cellStyle name="Vírgula 2 2 2 2 2 3 3" xfId="12751"/>
    <cellStyle name="Vírgula 2 2 2 2 2 4" xfId="1552"/>
    <cellStyle name="Vírgula 2 2 2 2 2 4 2" xfId="8877"/>
    <cellStyle name="Vírgula 2 2 2 2 2 4 3" xfId="10706"/>
    <cellStyle name="Vírgula 2 2 2 2 2 5" xfId="8874"/>
    <cellStyle name="Vírgula 2 2 2 2 2 6" xfId="10198"/>
    <cellStyle name="Vírgula 2 2 2 2 3" xfId="2128"/>
    <cellStyle name="Vírgula 2 2 2 2 3 2" xfId="8878"/>
    <cellStyle name="Vírgula 2 2 2 2 3 3" xfId="11282"/>
    <cellStyle name="Vírgula 2 2 2 2 4" xfId="3596"/>
    <cellStyle name="Vírgula 2 2 2 2 4 2" xfId="8879"/>
    <cellStyle name="Vírgula 2 2 2 2 4 3" xfId="12750"/>
    <cellStyle name="Vírgula 2 2 2 2 5" xfId="1551"/>
    <cellStyle name="Vírgula 2 2 2 2 5 2" xfId="8880"/>
    <cellStyle name="Vírgula 2 2 2 2 5 3" xfId="10705"/>
    <cellStyle name="Vírgula 2 2 2 2 6" xfId="8873"/>
    <cellStyle name="Vírgula 2 2 2 2 7" xfId="10197"/>
    <cellStyle name="Vírgula 2 2 2 3" xfId="1045"/>
    <cellStyle name="Vírgula 2 2 2 3 2" xfId="2130"/>
    <cellStyle name="Vírgula 2 2 2 3 2 2" xfId="8882"/>
    <cellStyle name="Vírgula 2 2 2 3 2 3" xfId="11284"/>
    <cellStyle name="Vírgula 2 2 2 3 3" xfId="3598"/>
    <cellStyle name="Vírgula 2 2 2 3 3 2" xfId="8883"/>
    <cellStyle name="Vírgula 2 2 2 3 3 3" xfId="12752"/>
    <cellStyle name="Vírgula 2 2 2 3 4" xfId="1553"/>
    <cellStyle name="Vírgula 2 2 2 3 4 2" xfId="8884"/>
    <cellStyle name="Vírgula 2 2 2 3 4 3" xfId="10707"/>
    <cellStyle name="Vírgula 2 2 2 3 5" xfId="8881"/>
    <cellStyle name="Vírgula 2 2 2 3 6" xfId="10199"/>
    <cellStyle name="Vírgula 2 2 2 4" xfId="2127"/>
    <cellStyle name="Vírgula 2 2 2 4 2" xfId="8885"/>
    <cellStyle name="Vírgula 2 2 2 4 3" xfId="11281"/>
    <cellStyle name="Vírgula 2 2 2 5" xfId="3595"/>
    <cellStyle name="Vírgula 2 2 2 5 2" xfId="8886"/>
    <cellStyle name="Vírgula 2 2 2 5 3" xfId="12749"/>
    <cellStyle name="Vírgula 2 2 2 6" xfId="1550"/>
    <cellStyle name="Vírgula 2 2 2 6 2" xfId="8887"/>
    <cellStyle name="Vírgula 2 2 2 6 3" xfId="10704"/>
    <cellStyle name="Vírgula 2 2 2 7" xfId="8872"/>
    <cellStyle name="Vírgula 2 2 2 8" xfId="9159"/>
    <cellStyle name="Vírgula 2 2 2 9" xfId="10196"/>
    <cellStyle name="Vírgula 2 2 3" xfId="1046"/>
    <cellStyle name="Vírgula 2 2 3 2" xfId="1047"/>
    <cellStyle name="Vírgula 2 2 3 2 2" xfId="1048"/>
    <cellStyle name="Vírgula 2 2 3 2 2 2" xfId="2133"/>
    <cellStyle name="Vírgula 2 2 3 2 2 2 2" xfId="8891"/>
    <cellStyle name="Vírgula 2 2 3 2 2 2 3" xfId="11287"/>
    <cellStyle name="Vírgula 2 2 3 2 2 3" xfId="3601"/>
    <cellStyle name="Vírgula 2 2 3 2 2 3 2" xfId="8892"/>
    <cellStyle name="Vírgula 2 2 3 2 2 3 3" xfId="12755"/>
    <cellStyle name="Vírgula 2 2 3 2 2 4" xfId="1556"/>
    <cellStyle name="Vírgula 2 2 3 2 2 4 2" xfId="8893"/>
    <cellStyle name="Vírgula 2 2 3 2 2 4 3" xfId="10710"/>
    <cellStyle name="Vírgula 2 2 3 2 2 5" xfId="8890"/>
    <cellStyle name="Vírgula 2 2 3 2 2 6" xfId="10202"/>
    <cellStyle name="Vírgula 2 2 3 2 3" xfId="2132"/>
    <cellStyle name="Vírgula 2 2 3 2 3 2" xfId="8894"/>
    <cellStyle name="Vírgula 2 2 3 2 3 3" xfId="11286"/>
    <cellStyle name="Vírgula 2 2 3 2 4" xfId="3600"/>
    <cellStyle name="Vírgula 2 2 3 2 4 2" xfId="8895"/>
    <cellStyle name="Vírgula 2 2 3 2 4 3" xfId="12754"/>
    <cellStyle name="Vírgula 2 2 3 2 5" xfId="1555"/>
    <cellStyle name="Vírgula 2 2 3 2 5 2" xfId="8896"/>
    <cellStyle name="Vírgula 2 2 3 2 5 3" xfId="10709"/>
    <cellStyle name="Vírgula 2 2 3 2 6" xfId="8889"/>
    <cellStyle name="Vírgula 2 2 3 2 7" xfId="10201"/>
    <cellStyle name="Vírgula 2 2 3 3" xfId="1049"/>
    <cellStyle name="Vírgula 2 2 3 3 2" xfId="2134"/>
    <cellStyle name="Vírgula 2 2 3 3 2 2" xfId="8898"/>
    <cellStyle name="Vírgula 2 2 3 3 2 3" xfId="11288"/>
    <cellStyle name="Vírgula 2 2 3 3 3" xfId="3602"/>
    <cellStyle name="Vírgula 2 2 3 3 3 2" xfId="8899"/>
    <cellStyle name="Vírgula 2 2 3 3 3 3" xfId="12756"/>
    <cellStyle name="Vírgula 2 2 3 3 4" xfId="1557"/>
    <cellStyle name="Vírgula 2 2 3 3 4 2" xfId="8900"/>
    <cellStyle name="Vírgula 2 2 3 3 4 3" xfId="10711"/>
    <cellStyle name="Vírgula 2 2 3 3 5" xfId="8897"/>
    <cellStyle name="Vírgula 2 2 3 3 6" xfId="10203"/>
    <cellStyle name="Vírgula 2 2 3 4" xfId="2131"/>
    <cellStyle name="Vírgula 2 2 3 4 2" xfId="8901"/>
    <cellStyle name="Vírgula 2 2 3 4 3" xfId="11285"/>
    <cellStyle name="Vírgula 2 2 3 5" xfId="3599"/>
    <cellStyle name="Vírgula 2 2 3 5 2" xfId="8902"/>
    <cellStyle name="Vírgula 2 2 3 5 3" xfId="12753"/>
    <cellStyle name="Vírgula 2 2 3 6" xfId="1554"/>
    <cellStyle name="Vírgula 2 2 3 6 2" xfId="8903"/>
    <cellStyle name="Vírgula 2 2 3 6 3" xfId="10708"/>
    <cellStyle name="Vírgula 2 2 3 7" xfId="8888"/>
    <cellStyle name="Vírgula 2 2 3 8" xfId="9117"/>
    <cellStyle name="Vírgula 2 2 3 9" xfId="10200"/>
    <cellStyle name="Vírgula 2 2 4" xfId="1050"/>
    <cellStyle name="Vírgula 2 2 4 2" xfId="8904"/>
    <cellStyle name="Vírgula 2 2 5" xfId="1191"/>
    <cellStyle name="Vírgula 2 2 5 2" xfId="3904"/>
    <cellStyle name="Vírgula 2 2 5 2 2" xfId="8906"/>
    <cellStyle name="Vírgula 2 2 5 2 3" xfId="13058"/>
    <cellStyle name="Vírgula 2 2 5 3" xfId="2210"/>
    <cellStyle name="Vírgula 2 2 5 3 2" xfId="8907"/>
    <cellStyle name="Vírgula 2 2 5 3 3" xfId="11364"/>
    <cellStyle name="Vírgula 2 2 5 4" xfId="8905"/>
    <cellStyle name="Vírgula 2 2 5 5" xfId="10345"/>
    <cellStyle name="Vírgula 2 2 6" xfId="2126"/>
    <cellStyle name="Vírgula 2 2 6 2" xfId="8908"/>
    <cellStyle name="Vírgula 2 2 7" xfId="1611"/>
    <cellStyle name="Vírgula 2 2 7 2" xfId="8909"/>
    <cellStyle name="Vírgula 2 2 7 3" xfId="10765"/>
    <cellStyle name="Vírgula 2 2 8" xfId="8871"/>
    <cellStyle name="Vírgula 2 3" xfId="1051"/>
    <cellStyle name="Vírgula 2 3 2" xfId="1052"/>
    <cellStyle name="Vírgula 2 3 2 2" xfId="1053"/>
    <cellStyle name="Vírgula 2 3 2 2 2" xfId="1054"/>
    <cellStyle name="Vírgula 2 3 2 2 2 2" xfId="2138"/>
    <cellStyle name="Vírgula 2 3 2 2 2 2 2" xfId="8914"/>
    <cellStyle name="Vírgula 2 3 2 2 2 2 3" xfId="11292"/>
    <cellStyle name="Vírgula 2 3 2 2 2 3" xfId="3606"/>
    <cellStyle name="Vírgula 2 3 2 2 2 3 2" xfId="8915"/>
    <cellStyle name="Vírgula 2 3 2 2 2 3 3" xfId="12760"/>
    <cellStyle name="Vírgula 2 3 2 2 2 4" xfId="1561"/>
    <cellStyle name="Vírgula 2 3 2 2 2 4 2" xfId="8916"/>
    <cellStyle name="Vírgula 2 3 2 2 2 4 3" xfId="10715"/>
    <cellStyle name="Vírgula 2 3 2 2 2 5" xfId="8913"/>
    <cellStyle name="Vírgula 2 3 2 2 2 6" xfId="10208"/>
    <cellStyle name="Vírgula 2 3 2 2 3" xfId="2137"/>
    <cellStyle name="Vírgula 2 3 2 2 3 2" xfId="8917"/>
    <cellStyle name="Vírgula 2 3 2 2 3 3" xfId="11291"/>
    <cellStyle name="Vírgula 2 3 2 2 4" xfId="3605"/>
    <cellStyle name="Vírgula 2 3 2 2 4 2" xfId="8918"/>
    <cellStyle name="Vírgula 2 3 2 2 4 3" xfId="12759"/>
    <cellStyle name="Vírgula 2 3 2 2 5" xfId="1560"/>
    <cellStyle name="Vírgula 2 3 2 2 5 2" xfId="8919"/>
    <cellStyle name="Vírgula 2 3 2 2 5 3" xfId="10714"/>
    <cellStyle name="Vírgula 2 3 2 2 6" xfId="8912"/>
    <cellStyle name="Vírgula 2 3 2 2 7" xfId="10207"/>
    <cellStyle name="Vírgula 2 3 2 3" xfId="1055"/>
    <cellStyle name="Vírgula 2 3 2 3 2" xfId="2139"/>
    <cellStyle name="Vírgula 2 3 2 3 2 2" xfId="8921"/>
    <cellStyle name="Vírgula 2 3 2 3 2 3" xfId="11293"/>
    <cellStyle name="Vírgula 2 3 2 3 3" xfId="3607"/>
    <cellStyle name="Vírgula 2 3 2 3 3 2" xfId="8922"/>
    <cellStyle name="Vírgula 2 3 2 3 3 3" xfId="12761"/>
    <cellStyle name="Vírgula 2 3 2 3 4" xfId="1562"/>
    <cellStyle name="Vírgula 2 3 2 3 4 2" xfId="8923"/>
    <cellStyle name="Vírgula 2 3 2 3 4 3" xfId="10716"/>
    <cellStyle name="Vírgula 2 3 2 3 5" xfId="8920"/>
    <cellStyle name="Vírgula 2 3 2 3 6" xfId="10209"/>
    <cellStyle name="Vírgula 2 3 2 4" xfId="2136"/>
    <cellStyle name="Vírgula 2 3 2 4 2" xfId="8924"/>
    <cellStyle name="Vírgula 2 3 2 4 3" xfId="11290"/>
    <cellStyle name="Vírgula 2 3 2 5" xfId="3604"/>
    <cellStyle name="Vírgula 2 3 2 5 2" xfId="8925"/>
    <cellStyle name="Vírgula 2 3 2 5 3" xfId="12758"/>
    <cellStyle name="Vírgula 2 3 2 6" xfId="1559"/>
    <cellStyle name="Vírgula 2 3 2 6 2" xfId="8926"/>
    <cellStyle name="Vírgula 2 3 2 6 3" xfId="10713"/>
    <cellStyle name="Vírgula 2 3 2 7" xfId="8911"/>
    <cellStyle name="Vírgula 2 3 2 8" xfId="10206"/>
    <cellStyle name="Vírgula 2 3 3" xfId="1056"/>
    <cellStyle name="Vírgula 2 3 3 2" xfId="1057"/>
    <cellStyle name="Vírgula 2 3 3 2 2" xfId="2141"/>
    <cellStyle name="Vírgula 2 3 3 2 2 2" xfId="8929"/>
    <cellStyle name="Vírgula 2 3 3 2 2 3" xfId="11295"/>
    <cellStyle name="Vírgula 2 3 3 2 3" xfId="3609"/>
    <cellStyle name="Vírgula 2 3 3 2 3 2" xfId="8930"/>
    <cellStyle name="Vírgula 2 3 3 2 3 3" xfId="12763"/>
    <cellStyle name="Vírgula 2 3 3 2 4" xfId="1564"/>
    <cellStyle name="Vírgula 2 3 3 2 4 2" xfId="8931"/>
    <cellStyle name="Vírgula 2 3 3 2 4 3" xfId="10718"/>
    <cellStyle name="Vírgula 2 3 3 2 5" xfId="8928"/>
    <cellStyle name="Vírgula 2 3 3 2 6" xfId="10211"/>
    <cellStyle name="Vírgula 2 3 3 3" xfId="2140"/>
    <cellStyle name="Vírgula 2 3 3 3 2" xfId="8932"/>
    <cellStyle name="Vírgula 2 3 3 3 3" xfId="11294"/>
    <cellStyle name="Vírgula 2 3 3 4" xfId="3608"/>
    <cellStyle name="Vírgula 2 3 3 4 2" xfId="8933"/>
    <cellStyle name="Vírgula 2 3 3 4 3" xfId="12762"/>
    <cellStyle name="Vírgula 2 3 3 5" xfId="1563"/>
    <cellStyle name="Vírgula 2 3 3 5 2" xfId="8934"/>
    <cellStyle name="Vírgula 2 3 3 5 3" xfId="10717"/>
    <cellStyle name="Vírgula 2 3 3 6" xfId="8927"/>
    <cellStyle name="Vírgula 2 3 3 7" xfId="10210"/>
    <cellStyle name="Vírgula 2 3 4" xfId="1058"/>
    <cellStyle name="Vírgula 2 3 4 2" xfId="2142"/>
    <cellStyle name="Vírgula 2 3 4 2 2" xfId="8936"/>
    <cellStyle name="Vírgula 2 3 4 2 3" xfId="11296"/>
    <cellStyle name="Vírgula 2 3 4 3" xfId="3610"/>
    <cellStyle name="Vírgula 2 3 4 3 2" xfId="8937"/>
    <cellStyle name="Vírgula 2 3 4 3 3" xfId="12764"/>
    <cellStyle name="Vírgula 2 3 4 4" xfId="1565"/>
    <cellStyle name="Vírgula 2 3 4 4 2" xfId="8938"/>
    <cellStyle name="Vírgula 2 3 4 4 3" xfId="10719"/>
    <cellStyle name="Vírgula 2 3 4 5" xfId="8935"/>
    <cellStyle name="Vírgula 2 3 4 6" xfId="10212"/>
    <cellStyle name="Vírgula 2 3 5" xfId="2135"/>
    <cellStyle name="Vírgula 2 3 5 2" xfId="8939"/>
    <cellStyle name="Vírgula 2 3 5 3" xfId="11289"/>
    <cellStyle name="Vírgula 2 3 6" xfId="3603"/>
    <cellStyle name="Vírgula 2 3 6 2" xfId="8940"/>
    <cellStyle name="Vírgula 2 3 6 3" xfId="12757"/>
    <cellStyle name="Vírgula 2 3 7" xfId="1558"/>
    <cellStyle name="Vírgula 2 3 7 2" xfId="8941"/>
    <cellStyle name="Vírgula 2 3 7 3" xfId="10712"/>
    <cellStyle name="Vírgula 2 3 8" xfId="8910"/>
    <cellStyle name="Vírgula 2 3 9" xfId="10205"/>
    <cellStyle name="Vírgula 2 4" xfId="1059"/>
    <cellStyle name="Vírgula 2 4 2" xfId="8942"/>
    <cellStyle name="Vírgula 2 5" xfId="1060"/>
    <cellStyle name="Vírgula 2 5 2" xfId="8943"/>
    <cellStyle name="Vírgula 2 6" xfId="1118"/>
    <cellStyle name="Vírgula 2 6 2" xfId="1566"/>
    <cellStyle name="Vírgula 2 6 2 2" xfId="8945"/>
    <cellStyle name="Vírgula 2 6 3" xfId="5056"/>
    <cellStyle name="Vírgula 2 6 3 2" xfId="8946"/>
    <cellStyle name="Vírgula 2 6 3 3" xfId="14210"/>
    <cellStyle name="Vírgula 2 6 4" xfId="8944"/>
    <cellStyle name="Vírgula 2 6 5" xfId="10272"/>
    <cellStyle name="Vírgula 2 7" xfId="1192"/>
    <cellStyle name="Vírgula 2 7 2" xfId="3881"/>
    <cellStyle name="Vírgula 2 7 2 2" xfId="8948"/>
    <cellStyle name="Vírgula 2 7 2 3" xfId="13035"/>
    <cellStyle name="Vírgula 2 7 3" xfId="2187"/>
    <cellStyle name="Vírgula 2 7 3 2" xfId="8949"/>
    <cellStyle name="Vírgula 2 7 3 3" xfId="11341"/>
    <cellStyle name="Vírgula 2 7 4" xfId="8947"/>
    <cellStyle name="Vírgula 2 7 5" xfId="10346"/>
    <cellStyle name="Vírgula 2 8" xfId="1195"/>
    <cellStyle name="Vírgula 2 8 2" xfId="3204"/>
    <cellStyle name="Vírgula 2 8 2 2" xfId="8951"/>
    <cellStyle name="Vírgula 2 8 2 3" xfId="12358"/>
    <cellStyle name="Vírgula 2 8 3" xfId="8950"/>
    <cellStyle name="Vírgula 2 8 4" xfId="10349"/>
    <cellStyle name="Vírgula 2 9" xfId="1549"/>
    <cellStyle name="Vírgula 2 9 2" xfId="8952"/>
    <cellStyle name="Vírgula 2 9 3" xfId="10703"/>
    <cellStyle name="Vírgula 3" xfId="10"/>
    <cellStyle name="Vírgula 3 2" xfId="1061"/>
    <cellStyle name="Vírgula 3 2 2" xfId="1062"/>
    <cellStyle name="Vírgula 3 2 2 2" xfId="8955"/>
    <cellStyle name="Vírgula 3 2 3" xfId="1063"/>
    <cellStyle name="Vírgula 3 2 3 2" xfId="8956"/>
    <cellStyle name="Vírgula 3 2 4" xfId="8954"/>
    <cellStyle name="Vírgula 3 3" xfId="1064"/>
    <cellStyle name="Vírgula 3 3 2" xfId="1065"/>
    <cellStyle name="Vírgula 3 3 2 2" xfId="1066"/>
    <cellStyle name="Vírgula 3 3 2 2 2" xfId="1067"/>
    <cellStyle name="Vírgula 3 3 2 2 2 2" xfId="2146"/>
    <cellStyle name="Vírgula 3 3 2 2 2 2 2" xfId="8961"/>
    <cellStyle name="Vírgula 3 3 2 2 2 2 3" xfId="11300"/>
    <cellStyle name="Vírgula 3 3 2 2 2 3" xfId="3614"/>
    <cellStyle name="Vírgula 3 3 2 2 2 3 2" xfId="8962"/>
    <cellStyle name="Vírgula 3 3 2 2 2 3 3" xfId="12768"/>
    <cellStyle name="Vírgula 3 3 2 2 2 4" xfId="1571"/>
    <cellStyle name="Vírgula 3 3 2 2 2 4 2" xfId="8963"/>
    <cellStyle name="Vírgula 3 3 2 2 2 4 3" xfId="10725"/>
    <cellStyle name="Vírgula 3 3 2 2 2 5" xfId="8960"/>
    <cellStyle name="Vírgula 3 3 2 2 2 6" xfId="10221"/>
    <cellStyle name="Vírgula 3 3 2 2 3" xfId="2145"/>
    <cellStyle name="Vírgula 3 3 2 2 3 2" xfId="8964"/>
    <cellStyle name="Vírgula 3 3 2 2 3 3" xfId="11299"/>
    <cellStyle name="Vírgula 3 3 2 2 4" xfId="3613"/>
    <cellStyle name="Vírgula 3 3 2 2 4 2" xfId="8965"/>
    <cellStyle name="Vírgula 3 3 2 2 4 3" xfId="12767"/>
    <cellStyle name="Vírgula 3 3 2 2 5" xfId="1570"/>
    <cellStyle name="Vírgula 3 3 2 2 5 2" xfId="8966"/>
    <cellStyle name="Vírgula 3 3 2 2 5 3" xfId="10724"/>
    <cellStyle name="Vírgula 3 3 2 2 6" xfId="8959"/>
    <cellStyle name="Vírgula 3 3 2 2 7" xfId="10220"/>
    <cellStyle name="Vírgula 3 3 2 3" xfId="1068"/>
    <cellStyle name="Vírgula 3 3 2 3 2" xfId="2147"/>
    <cellStyle name="Vírgula 3 3 2 3 2 2" xfId="8968"/>
    <cellStyle name="Vírgula 3 3 2 3 2 3" xfId="11301"/>
    <cellStyle name="Vírgula 3 3 2 3 3" xfId="3615"/>
    <cellStyle name="Vírgula 3 3 2 3 3 2" xfId="8969"/>
    <cellStyle name="Vírgula 3 3 2 3 3 3" xfId="12769"/>
    <cellStyle name="Vírgula 3 3 2 3 4" xfId="1572"/>
    <cellStyle name="Vírgula 3 3 2 3 4 2" xfId="8970"/>
    <cellStyle name="Vírgula 3 3 2 3 4 3" xfId="10726"/>
    <cellStyle name="Vírgula 3 3 2 3 5" xfId="8967"/>
    <cellStyle name="Vírgula 3 3 2 3 6" xfId="10222"/>
    <cellStyle name="Vírgula 3 3 2 4" xfId="2144"/>
    <cellStyle name="Vírgula 3 3 2 4 2" xfId="8971"/>
    <cellStyle name="Vírgula 3 3 2 4 3" xfId="11298"/>
    <cellStyle name="Vírgula 3 3 2 5" xfId="3612"/>
    <cellStyle name="Vírgula 3 3 2 5 2" xfId="8972"/>
    <cellStyle name="Vírgula 3 3 2 5 3" xfId="12766"/>
    <cellStyle name="Vírgula 3 3 2 6" xfId="1569"/>
    <cellStyle name="Vírgula 3 3 2 6 2" xfId="8973"/>
    <cellStyle name="Vírgula 3 3 2 6 3" xfId="10723"/>
    <cellStyle name="Vírgula 3 3 2 7" xfId="8958"/>
    <cellStyle name="Vírgula 3 3 2 8" xfId="10219"/>
    <cellStyle name="Vírgula 3 3 3" xfId="1069"/>
    <cellStyle name="Vírgula 3 3 3 2" xfId="1070"/>
    <cellStyle name="Vírgula 3 3 3 2 2" xfId="2149"/>
    <cellStyle name="Vírgula 3 3 3 2 2 2" xfId="8976"/>
    <cellStyle name="Vírgula 3 3 3 2 2 3" xfId="11303"/>
    <cellStyle name="Vírgula 3 3 3 2 3" xfId="3617"/>
    <cellStyle name="Vírgula 3 3 3 2 3 2" xfId="8977"/>
    <cellStyle name="Vírgula 3 3 3 2 3 3" xfId="12771"/>
    <cellStyle name="Vírgula 3 3 3 2 4" xfId="1574"/>
    <cellStyle name="Vírgula 3 3 3 2 4 2" xfId="8978"/>
    <cellStyle name="Vírgula 3 3 3 2 4 3" xfId="10728"/>
    <cellStyle name="Vírgula 3 3 3 2 5" xfId="8975"/>
    <cellStyle name="Vírgula 3 3 3 2 6" xfId="10224"/>
    <cellStyle name="Vírgula 3 3 3 3" xfId="2148"/>
    <cellStyle name="Vírgula 3 3 3 3 2" xfId="8979"/>
    <cellStyle name="Vírgula 3 3 3 3 3" xfId="11302"/>
    <cellStyle name="Vírgula 3 3 3 4" xfId="3616"/>
    <cellStyle name="Vírgula 3 3 3 4 2" xfId="8980"/>
    <cellStyle name="Vírgula 3 3 3 4 3" xfId="12770"/>
    <cellStyle name="Vírgula 3 3 3 5" xfId="1573"/>
    <cellStyle name="Vírgula 3 3 3 5 2" xfId="8981"/>
    <cellStyle name="Vírgula 3 3 3 5 3" xfId="10727"/>
    <cellStyle name="Vírgula 3 3 3 6" xfId="8974"/>
    <cellStyle name="Vírgula 3 3 3 7" xfId="10223"/>
    <cellStyle name="Vírgula 3 3 4" xfId="1071"/>
    <cellStyle name="Vírgula 3 3 4 2" xfId="2150"/>
    <cellStyle name="Vírgula 3 3 4 2 2" xfId="8983"/>
    <cellStyle name="Vírgula 3 3 4 2 3" xfId="11304"/>
    <cellStyle name="Vírgula 3 3 4 3" xfId="3618"/>
    <cellStyle name="Vírgula 3 3 4 3 2" xfId="8984"/>
    <cellStyle name="Vírgula 3 3 4 3 3" xfId="12772"/>
    <cellStyle name="Vírgula 3 3 4 4" xfId="1575"/>
    <cellStyle name="Vírgula 3 3 4 4 2" xfId="8985"/>
    <cellStyle name="Vírgula 3 3 4 4 3" xfId="10729"/>
    <cellStyle name="Vírgula 3 3 4 5" xfId="8982"/>
    <cellStyle name="Vírgula 3 3 4 6" xfId="10225"/>
    <cellStyle name="Vírgula 3 3 5" xfId="2143"/>
    <cellStyle name="Vírgula 3 3 5 2" xfId="8986"/>
    <cellStyle name="Vírgula 3 3 5 3" xfId="11297"/>
    <cellStyle name="Vírgula 3 3 6" xfId="3611"/>
    <cellStyle name="Vírgula 3 3 6 2" xfId="8987"/>
    <cellStyle name="Vírgula 3 3 6 3" xfId="12765"/>
    <cellStyle name="Vírgula 3 3 7" xfId="1568"/>
    <cellStyle name="Vírgula 3 3 7 2" xfId="8988"/>
    <cellStyle name="Vírgula 3 3 7 3" xfId="10722"/>
    <cellStyle name="Vírgula 3 3 8" xfId="8957"/>
    <cellStyle name="Vírgula 3 3 9" xfId="10218"/>
    <cellStyle name="Vírgula 3 4" xfId="1072"/>
    <cellStyle name="Vírgula 3 4 2" xfId="8989"/>
    <cellStyle name="Vírgula 3 5" xfId="1073"/>
    <cellStyle name="Vírgula 3 5 2" xfId="8990"/>
    <cellStyle name="Vírgula 3 6" xfId="1567"/>
    <cellStyle name="Vírgula 3 6 2" xfId="8991"/>
    <cellStyle name="Vírgula 3 7" xfId="8953"/>
    <cellStyle name="Vírgula 4" xfId="210"/>
    <cellStyle name="Vírgula 4 2" xfId="1074"/>
    <cellStyle name="Vírgula 4 2 2" xfId="1075"/>
    <cellStyle name="Vírgula 4 2 2 2" xfId="1076"/>
    <cellStyle name="Vírgula 4 2 2 2 2" xfId="1077"/>
    <cellStyle name="Vírgula 4 2 2 2 2 2" xfId="2154"/>
    <cellStyle name="Vírgula 4 2 2 2 2 2 2" xfId="8997"/>
    <cellStyle name="Vírgula 4 2 2 2 2 2 3" xfId="11308"/>
    <cellStyle name="Vírgula 4 2 2 2 2 3" xfId="3622"/>
    <cellStyle name="Vírgula 4 2 2 2 2 3 2" xfId="8998"/>
    <cellStyle name="Vírgula 4 2 2 2 2 3 3" xfId="12776"/>
    <cellStyle name="Vírgula 4 2 2 2 2 4" xfId="1580"/>
    <cellStyle name="Vírgula 4 2 2 2 2 4 2" xfId="8999"/>
    <cellStyle name="Vírgula 4 2 2 2 2 4 3" xfId="10734"/>
    <cellStyle name="Vírgula 4 2 2 2 2 5" xfId="8996"/>
    <cellStyle name="Vírgula 4 2 2 2 2 6" xfId="10231"/>
    <cellStyle name="Vírgula 4 2 2 2 3" xfId="2153"/>
    <cellStyle name="Vírgula 4 2 2 2 3 2" xfId="9000"/>
    <cellStyle name="Vírgula 4 2 2 2 3 3" xfId="11307"/>
    <cellStyle name="Vírgula 4 2 2 2 4" xfId="3621"/>
    <cellStyle name="Vírgula 4 2 2 2 4 2" xfId="9001"/>
    <cellStyle name="Vírgula 4 2 2 2 4 3" xfId="12775"/>
    <cellStyle name="Vírgula 4 2 2 2 5" xfId="1579"/>
    <cellStyle name="Vírgula 4 2 2 2 5 2" xfId="9002"/>
    <cellStyle name="Vírgula 4 2 2 2 5 3" xfId="10733"/>
    <cellStyle name="Vírgula 4 2 2 2 6" xfId="8995"/>
    <cellStyle name="Vírgula 4 2 2 2 7" xfId="10230"/>
    <cellStyle name="Vírgula 4 2 2 3" xfId="1078"/>
    <cellStyle name="Vírgula 4 2 2 3 2" xfId="2155"/>
    <cellStyle name="Vírgula 4 2 2 3 2 2" xfId="9004"/>
    <cellStyle name="Vírgula 4 2 2 3 2 3" xfId="11309"/>
    <cellStyle name="Vírgula 4 2 2 3 3" xfId="3623"/>
    <cellStyle name="Vírgula 4 2 2 3 3 2" xfId="9005"/>
    <cellStyle name="Vírgula 4 2 2 3 3 3" xfId="12777"/>
    <cellStyle name="Vírgula 4 2 2 3 4" xfId="1581"/>
    <cellStyle name="Vírgula 4 2 2 3 4 2" xfId="9006"/>
    <cellStyle name="Vírgula 4 2 2 3 4 3" xfId="10735"/>
    <cellStyle name="Vírgula 4 2 2 3 5" xfId="9003"/>
    <cellStyle name="Vírgula 4 2 2 3 6" xfId="10232"/>
    <cellStyle name="Vírgula 4 2 2 4" xfId="2152"/>
    <cellStyle name="Vírgula 4 2 2 4 2" xfId="9007"/>
    <cellStyle name="Vírgula 4 2 2 4 3" xfId="11306"/>
    <cellStyle name="Vírgula 4 2 2 5" xfId="3620"/>
    <cellStyle name="Vírgula 4 2 2 5 2" xfId="9008"/>
    <cellStyle name="Vírgula 4 2 2 5 3" xfId="12774"/>
    <cellStyle name="Vírgula 4 2 2 6" xfId="1578"/>
    <cellStyle name="Vírgula 4 2 2 6 2" xfId="9009"/>
    <cellStyle name="Vírgula 4 2 2 6 3" xfId="10732"/>
    <cellStyle name="Vírgula 4 2 2 7" xfId="8994"/>
    <cellStyle name="Vírgula 4 2 2 8" xfId="10229"/>
    <cellStyle name="Vírgula 4 2 3" xfId="1079"/>
    <cellStyle name="Vírgula 4 2 3 2" xfId="1080"/>
    <cellStyle name="Vírgula 4 2 3 2 2" xfId="2157"/>
    <cellStyle name="Vírgula 4 2 3 2 2 2" xfId="9012"/>
    <cellStyle name="Vírgula 4 2 3 2 2 3" xfId="11311"/>
    <cellStyle name="Vírgula 4 2 3 2 3" xfId="3625"/>
    <cellStyle name="Vírgula 4 2 3 2 3 2" xfId="9013"/>
    <cellStyle name="Vírgula 4 2 3 2 3 3" xfId="12779"/>
    <cellStyle name="Vírgula 4 2 3 2 4" xfId="1583"/>
    <cellStyle name="Vírgula 4 2 3 2 4 2" xfId="9014"/>
    <cellStyle name="Vírgula 4 2 3 2 4 3" xfId="10737"/>
    <cellStyle name="Vírgula 4 2 3 2 5" xfId="9011"/>
    <cellStyle name="Vírgula 4 2 3 2 6" xfId="10234"/>
    <cellStyle name="Vírgula 4 2 3 3" xfId="2156"/>
    <cellStyle name="Vírgula 4 2 3 3 2" xfId="9015"/>
    <cellStyle name="Vírgula 4 2 3 3 3" xfId="11310"/>
    <cellStyle name="Vírgula 4 2 3 4" xfId="3624"/>
    <cellStyle name="Vírgula 4 2 3 4 2" xfId="9016"/>
    <cellStyle name="Vírgula 4 2 3 4 3" xfId="12778"/>
    <cellStyle name="Vírgula 4 2 3 5" xfId="1582"/>
    <cellStyle name="Vírgula 4 2 3 5 2" xfId="9017"/>
    <cellStyle name="Vírgula 4 2 3 5 3" xfId="10736"/>
    <cellStyle name="Vírgula 4 2 3 6" xfId="9010"/>
    <cellStyle name="Vírgula 4 2 3 7" xfId="10233"/>
    <cellStyle name="Vírgula 4 2 4" xfId="1081"/>
    <cellStyle name="Vírgula 4 2 4 2" xfId="2158"/>
    <cellStyle name="Vírgula 4 2 4 2 2" xfId="9019"/>
    <cellStyle name="Vírgula 4 2 4 2 3" xfId="11312"/>
    <cellStyle name="Vírgula 4 2 4 3" xfId="3626"/>
    <cellStyle name="Vírgula 4 2 4 3 2" xfId="9020"/>
    <cellStyle name="Vírgula 4 2 4 3 3" xfId="12780"/>
    <cellStyle name="Vírgula 4 2 4 4" xfId="1584"/>
    <cellStyle name="Vírgula 4 2 4 4 2" xfId="9021"/>
    <cellStyle name="Vírgula 4 2 4 4 3" xfId="10738"/>
    <cellStyle name="Vírgula 4 2 4 5" xfId="9018"/>
    <cellStyle name="Vírgula 4 2 4 6" xfId="10235"/>
    <cellStyle name="Vírgula 4 2 5" xfId="2151"/>
    <cellStyle name="Vírgula 4 2 5 2" xfId="9022"/>
    <cellStyle name="Vírgula 4 2 5 3" xfId="11305"/>
    <cellStyle name="Vírgula 4 2 6" xfId="3619"/>
    <cellStyle name="Vírgula 4 2 6 2" xfId="9023"/>
    <cellStyle name="Vírgula 4 2 6 3" xfId="12773"/>
    <cellStyle name="Vírgula 4 2 7" xfId="1577"/>
    <cellStyle name="Vírgula 4 2 7 2" xfId="9024"/>
    <cellStyle name="Vírgula 4 2 7 3" xfId="10731"/>
    <cellStyle name="Vírgula 4 2 8" xfId="8993"/>
    <cellStyle name="Vírgula 4 2 9" xfId="10228"/>
    <cellStyle name="Vírgula 4 3" xfId="1082"/>
    <cellStyle name="Vírgula 4 3 2" xfId="9025"/>
    <cellStyle name="Vírgula 4 4" xfId="1083"/>
    <cellStyle name="Vírgula 4 4 2" xfId="9026"/>
    <cellStyle name="Vírgula 4 5" xfId="1576"/>
    <cellStyle name="Vírgula 4 5 2" xfId="9027"/>
    <cellStyle name="Vírgula 4 6" xfId="8992"/>
    <cellStyle name="Vírgula 5" xfId="211"/>
    <cellStyle name="Vírgula 5 2" xfId="1084"/>
    <cellStyle name="Vírgula 5 2 2" xfId="1707"/>
    <cellStyle name="Vírgula 5 2 2 2" xfId="9030"/>
    <cellStyle name="Vírgula 5 2 3" xfId="3627"/>
    <cellStyle name="Vírgula 5 2 3 2" xfId="9031"/>
    <cellStyle name="Vírgula 5 2 4" xfId="9029"/>
    <cellStyle name="Vírgula 5 3" xfId="1085"/>
    <cellStyle name="Vírgula 5 3 2" xfId="9032"/>
    <cellStyle name="Vírgula 5 4" xfId="1086"/>
    <cellStyle name="Vírgula 5 4 2" xfId="9033"/>
    <cellStyle name="Vírgula 5 5" xfId="9028"/>
    <cellStyle name="Vírgula 6" xfId="212"/>
    <cellStyle name="Vírgula 6 10" xfId="5053"/>
    <cellStyle name="Vírgula 6 10 2" xfId="9035"/>
    <cellStyle name="Vírgula 6 10 3" xfId="14207"/>
    <cellStyle name="Vírgula 6 11" xfId="9034"/>
    <cellStyle name="Vírgula 6 12" xfId="9370"/>
    <cellStyle name="Vírgula 6 2" xfId="1087"/>
    <cellStyle name="Vírgula 6 2 2" xfId="1088"/>
    <cellStyle name="Vírgula 6 2 2 2" xfId="1089"/>
    <cellStyle name="Vírgula 6 2 2 2 2" xfId="2162"/>
    <cellStyle name="Vírgula 6 2 2 2 2 2" xfId="9039"/>
    <cellStyle name="Vírgula 6 2 2 2 2 3" xfId="11316"/>
    <cellStyle name="Vírgula 6 2 2 2 3" xfId="3631"/>
    <cellStyle name="Vírgula 6 2 2 2 3 2" xfId="9040"/>
    <cellStyle name="Vírgula 6 2 2 2 3 3" xfId="12785"/>
    <cellStyle name="Vírgula 6 2 2 2 4" xfId="1588"/>
    <cellStyle name="Vírgula 6 2 2 2 4 2" xfId="9041"/>
    <cellStyle name="Vírgula 6 2 2 2 4 3" xfId="10742"/>
    <cellStyle name="Vírgula 6 2 2 2 5" xfId="9038"/>
    <cellStyle name="Vírgula 6 2 2 2 6" xfId="10243"/>
    <cellStyle name="Vírgula 6 2 2 3" xfId="2161"/>
    <cellStyle name="Vírgula 6 2 2 3 2" xfId="9042"/>
    <cellStyle name="Vírgula 6 2 2 3 3" xfId="11315"/>
    <cellStyle name="Vírgula 6 2 2 4" xfId="3630"/>
    <cellStyle name="Vírgula 6 2 2 4 2" xfId="9043"/>
    <cellStyle name="Vírgula 6 2 2 4 3" xfId="12784"/>
    <cellStyle name="Vírgula 6 2 2 5" xfId="1587"/>
    <cellStyle name="Vírgula 6 2 2 5 2" xfId="9044"/>
    <cellStyle name="Vírgula 6 2 2 5 3" xfId="10741"/>
    <cellStyle name="Vírgula 6 2 2 6" xfId="9037"/>
    <cellStyle name="Vírgula 6 2 2 7" xfId="10242"/>
    <cellStyle name="Vírgula 6 2 3" xfId="1090"/>
    <cellStyle name="Vírgula 6 2 3 2" xfId="2163"/>
    <cellStyle name="Vírgula 6 2 3 2 2" xfId="9046"/>
    <cellStyle name="Vírgula 6 2 3 2 3" xfId="11317"/>
    <cellStyle name="Vírgula 6 2 3 3" xfId="3632"/>
    <cellStyle name="Vírgula 6 2 3 3 2" xfId="9047"/>
    <cellStyle name="Vírgula 6 2 3 3 3" xfId="12786"/>
    <cellStyle name="Vírgula 6 2 3 4" xfId="1589"/>
    <cellStyle name="Vírgula 6 2 3 4 2" xfId="9048"/>
    <cellStyle name="Vírgula 6 2 3 4 3" xfId="10743"/>
    <cellStyle name="Vírgula 6 2 3 5" xfId="9045"/>
    <cellStyle name="Vírgula 6 2 3 6" xfId="10244"/>
    <cellStyle name="Vírgula 6 2 4" xfId="1091"/>
    <cellStyle name="Vírgula 6 2 4 2" xfId="9049"/>
    <cellStyle name="Vírgula 6 2 5" xfId="2160"/>
    <cellStyle name="Vírgula 6 2 5 2" xfId="9050"/>
    <cellStyle name="Vírgula 6 2 5 3" xfId="11314"/>
    <cellStyle name="Vírgula 6 2 6" xfId="3629"/>
    <cellStyle name="Vírgula 6 2 6 2" xfId="9051"/>
    <cellStyle name="Vírgula 6 2 6 3" xfId="12783"/>
    <cellStyle name="Vírgula 6 2 7" xfId="1586"/>
    <cellStyle name="Vírgula 6 2 7 2" xfId="9052"/>
    <cellStyle name="Vírgula 6 2 7 3" xfId="10740"/>
    <cellStyle name="Vírgula 6 2 8" xfId="9036"/>
    <cellStyle name="Vírgula 6 2 9" xfId="10241"/>
    <cellStyle name="Vírgula 6 3" xfId="1092"/>
    <cellStyle name="Vírgula 6 3 2" xfId="9053"/>
    <cellStyle name="Vírgula 6 3 3" xfId="9158"/>
    <cellStyle name="Vírgula 6 4" xfId="1093"/>
    <cellStyle name="Vírgula 6 4 2" xfId="1094"/>
    <cellStyle name="Vírgula 6 4 2 2" xfId="2165"/>
    <cellStyle name="Vírgula 6 4 2 2 2" xfId="9056"/>
    <cellStyle name="Vírgula 6 4 2 2 3" xfId="11319"/>
    <cellStyle name="Vírgula 6 4 2 3" xfId="3634"/>
    <cellStyle name="Vírgula 6 4 2 3 2" xfId="9057"/>
    <cellStyle name="Vírgula 6 4 2 3 3" xfId="12788"/>
    <cellStyle name="Vírgula 6 4 2 4" xfId="1591"/>
    <cellStyle name="Vírgula 6 4 2 4 2" xfId="9058"/>
    <cellStyle name="Vírgula 6 4 2 4 3" xfId="10745"/>
    <cellStyle name="Vírgula 6 4 2 5" xfId="9055"/>
    <cellStyle name="Vírgula 6 4 2 6" xfId="10248"/>
    <cellStyle name="Vírgula 6 4 3" xfId="2164"/>
    <cellStyle name="Vírgula 6 4 3 2" xfId="9059"/>
    <cellStyle name="Vírgula 6 4 3 3" xfId="11318"/>
    <cellStyle name="Vírgula 6 4 4" xfId="3633"/>
    <cellStyle name="Vírgula 6 4 4 2" xfId="9060"/>
    <cellStyle name="Vírgula 6 4 4 3" xfId="12787"/>
    <cellStyle name="Vírgula 6 4 5" xfId="1590"/>
    <cellStyle name="Vírgula 6 4 5 2" xfId="9061"/>
    <cellStyle name="Vírgula 6 4 5 3" xfId="10744"/>
    <cellStyle name="Vírgula 6 4 6" xfId="9054"/>
    <cellStyle name="Vírgula 6 4 7" xfId="10247"/>
    <cellStyle name="Vírgula 6 5" xfId="1095"/>
    <cellStyle name="Vírgula 6 5 2" xfId="2166"/>
    <cellStyle name="Vírgula 6 5 2 2" xfId="9063"/>
    <cellStyle name="Vírgula 6 5 2 3" xfId="11320"/>
    <cellStyle name="Vírgula 6 5 3" xfId="3635"/>
    <cellStyle name="Vírgula 6 5 3 2" xfId="9064"/>
    <cellStyle name="Vírgula 6 5 3 3" xfId="12789"/>
    <cellStyle name="Vírgula 6 5 4" xfId="1592"/>
    <cellStyle name="Vírgula 6 5 4 2" xfId="9065"/>
    <cellStyle name="Vírgula 6 5 4 3" xfId="10746"/>
    <cellStyle name="Vírgula 6 5 5" xfId="9062"/>
    <cellStyle name="Vírgula 6 5 6" xfId="10249"/>
    <cellStyle name="Vírgula 6 6" xfId="1096"/>
    <cellStyle name="Vírgula 6 6 2" xfId="9066"/>
    <cellStyle name="Vírgula 6 7" xfId="2159"/>
    <cellStyle name="Vírgula 6 7 2" xfId="9067"/>
    <cellStyle name="Vírgula 6 7 3" xfId="11313"/>
    <cellStyle name="Vírgula 6 8" xfId="3628"/>
    <cellStyle name="Vírgula 6 8 2" xfId="9068"/>
    <cellStyle name="Vírgula 6 8 3" xfId="12782"/>
    <cellStyle name="Vírgula 6 9" xfId="1585"/>
    <cellStyle name="Vírgula 6 9 2" xfId="9069"/>
    <cellStyle name="Vírgula 6 9 3" xfId="10739"/>
    <cellStyle name="Vírgula 7" xfId="1097"/>
    <cellStyle name="Vírgula 7 2" xfId="1098"/>
    <cellStyle name="Vírgula 7 2 2" xfId="9071"/>
    <cellStyle name="Vírgula 7 3" xfId="9070"/>
    <cellStyle name="Vírgula 8" xfId="1099"/>
    <cellStyle name="Vírgula 8 10" xfId="10253"/>
    <cellStyle name="Vírgula 8 2" xfId="1100"/>
    <cellStyle name="Vírgula 8 2 2" xfId="1101"/>
    <cellStyle name="Vírgula 8 2 2 2" xfId="9074"/>
    <cellStyle name="Vírgula 8 2 3" xfId="9073"/>
    <cellStyle name="Vírgula 8 3" xfId="1102"/>
    <cellStyle name="Vírgula 8 3 2" xfId="1103"/>
    <cellStyle name="Vírgula 8 3 2 2" xfId="2169"/>
    <cellStyle name="Vírgula 8 3 2 2 2" xfId="9077"/>
    <cellStyle name="Vírgula 8 3 2 2 3" xfId="11323"/>
    <cellStyle name="Vírgula 8 3 2 3" xfId="3638"/>
    <cellStyle name="Vírgula 8 3 2 3 2" xfId="9078"/>
    <cellStyle name="Vírgula 8 3 2 3 3" xfId="12792"/>
    <cellStyle name="Vírgula 8 3 2 4" xfId="1595"/>
    <cellStyle name="Vírgula 8 3 2 4 2" xfId="9079"/>
    <cellStyle name="Vírgula 8 3 2 4 3" xfId="10749"/>
    <cellStyle name="Vírgula 8 3 2 5" xfId="9076"/>
    <cellStyle name="Vírgula 8 3 2 6" xfId="10257"/>
    <cellStyle name="Vírgula 8 3 3" xfId="2168"/>
    <cellStyle name="Vírgula 8 3 3 2" xfId="9080"/>
    <cellStyle name="Vírgula 8 3 3 3" xfId="11322"/>
    <cellStyle name="Vírgula 8 3 4" xfId="3637"/>
    <cellStyle name="Vírgula 8 3 4 2" xfId="9081"/>
    <cellStyle name="Vírgula 8 3 4 3" xfId="12791"/>
    <cellStyle name="Vírgula 8 3 5" xfId="1594"/>
    <cellStyle name="Vírgula 8 3 5 2" xfId="9082"/>
    <cellStyle name="Vírgula 8 3 5 3" xfId="10748"/>
    <cellStyle name="Vírgula 8 3 6" xfId="9075"/>
    <cellStyle name="Vírgula 8 3 7" xfId="10256"/>
    <cellStyle name="Vírgula 8 4" xfId="1104"/>
    <cellStyle name="Vírgula 8 4 2" xfId="2170"/>
    <cellStyle name="Vírgula 8 4 2 2" xfId="9084"/>
    <cellStyle name="Vírgula 8 4 2 3" xfId="11324"/>
    <cellStyle name="Vírgula 8 4 3" xfId="3639"/>
    <cellStyle name="Vírgula 8 4 3 2" xfId="9085"/>
    <cellStyle name="Vírgula 8 4 3 3" xfId="12793"/>
    <cellStyle name="Vírgula 8 4 4" xfId="1596"/>
    <cellStyle name="Vírgula 8 4 4 2" xfId="9086"/>
    <cellStyle name="Vírgula 8 4 4 3" xfId="10750"/>
    <cellStyle name="Vírgula 8 4 5" xfId="9083"/>
    <cellStyle name="Vírgula 8 4 6" xfId="10258"/>
    <cellStyle name="Vírgula 8 5" xfId="1105"/>
    <cellStyle name="Vírgula 8 5 2" xfId="9087"/>
    <cellStyle name="Vírgula 8 6" xfId="2167"/>
    <cellStyle name="Vírgula 8 6 2" xfId="9088"/>
    <cellStyle name="Vírgula 8 6 3" xfId="11321"/>
    <cellStyle name="Vírgula 8 7" xfId="3636"/>
    <cellStyle name="Vírgula 8 7 2" xfId="9089"/>
    <cellStyle name="Vírgula 8 7 3" xfId="12790"/>
    <cellStyle name="Vírgula 8 8" xfId="1593"/>
    <cellStyle name="Vírgula 8 8 2" xfId="9090"/>
    <cellStyle name="Vírgula 8 8 3" xfId="10747"/>
    <cellStyle name="Vírgula 8 9" xfId="9072"/>
    <cellStyle name="Vírgula 9" xfId="1106"/>
    <cellStyle name="Vírgula 9 10" xfId="10260"/>
    <cellStyle name="Vírgula 9 2" xfId="1107"/>
    <cellStyle name="Vírgula 9 2 2" xfId="9092"/>
    <cellStyle name="Vírgula 9 3" xfId="1108"/>
    <cellStyle name="Vírgula 9 3 2" xfId="1109"/>
    <cellStyle name="Vírgula 9 3 2 2" xfId="2173"/>
    <cellStyle name="Vírgula 9 3 2 2 2" xfId="9095"/>
    <cellStyle name="Vírgula 9 3 2 2 3" xfId="11327"/>
    <cellStyle name="Vírgula 9 3 2 3" xfId="3642"/>
    <cellStyle name="Vírgula 9 3 2 3 2" xfId="9096"/>
    <cellStyle name="Vírgula 9 3 2 3 3" xfId="12796"/>
    <cellStyle name="Vírgula 9 3 2 4" xfId="1599"/>
    <cellStyle name="Vírgula 9 3 2 4 2" xfId="9097"/>
    <cellStyle name="Vírgula 9 3 2 4 3" xfId="10753"/>
    <cellStyle name="Vírgula 9 3 2 5" xfId="9094"/>
    <cellStyle name="Vírgula 9 3 2 6" xfId="10263"/>
    <cellStyle name="Vírgula 9 3 3" xfId="2172"/>
    <cellStyle name="Vírgula 9 3 3 2" xfId="9098"/>
    <cellStyle name="Vírgula 9 3 3 3" xfId="11326"/>
    <cellStyle name="Vírgula 9 3 4" xfId="3641"/>
    <cellStyle name="Vírgula 9 3 4 2" xfId="9099"/>
    <cellStyle name="Vírgula 9 3 4 3" xfId="12795"/>
    <cellStyle name="Vírgula 9 3 5" xfId="1598"/>
    <cellStyle name="Vírgula 9 3 5 2" xfId="9100"/>
    <cellStyle name="Vírgula 9 3 5 3" xfId="10752"/>
    <cellStyle name="Vírgula 9 3 6" xfId="9093"/>
    <cellStyle name="Vírgula 9 3 7" xfId="10262"/>
    <cellStyle name="Vírgula 9 4" xfId="1110"/>
    <cellStyle name="Vírgula 9 4 2" xfId="2174"/>
    <cellStyle name="Vírgula 9 4 2 2" xfId="9102"/>
    <cellStyle name="Vírgula 9 4 2 3" xfId="11328"/>
    <cellStyle name="Vírgula 9 4 3" xfId="3643"/>
    <cellStyle name="Vírgula 9 4 3 2" xfId="9103"/>
    <cellStyle name="Vírgula 9 4 3 3" xfId="12797"/>
    <cellStyle name="Vírgula 9 4 4" xfId="1600"/>
    <cellStyle name="Vírgula 9 4 4 2" xfId="9104"/>
    <cellStyle name="Vírgula 9 4 4 3" xfId="10754"/>
    <cellStyle name="Vírgula 9 4 5" xfId="9101"/>
    <cellStyle name="Vírgula 9 4 6" xfId="10264"/>
    <cellStyle name="Vírgula 9 5" xfId="1111"/>
    <cellStyle name="Vírgula 9 5 2" xfId="9105"/>
    <cellStyle name="Vírgula 9 6" xfId="2171"/>
    <cellStyle name="Vírgula 9 6 2" xfId="9106"/>
    <cellStyle name="Vírgula 9 6 3" xfId="11325"/>
    <cellStyle name="Vírgula 9 7" xfId="3640"/>
    <cellStyle name="Vírgula 9 7 2" xfId="9107"/>
    <cellStyle name="Vírgula 9 7 3" xfId="12794"/>
    <cellStyle name="Vírgula 9 8" xfId="1597"/>
    <cellStyle name="Vírgula 9 8 2" xfId="9108"/>
    <cellStyle name="Vírgula 9 8 3" xfId="10751"/>
    <cellStyle name="Vírgula 9 9" xfId="9091"/>
  </cellStyles>
  <dxfs count="0"/>
  <tableStyles count="0" defaultTableStyle="TableStyleMedium2" defaultPivotStyle="PivotStyleLight16"/>
  <colors>
    <mruColors>
      <color rgb="FFFFFFCC"/>
      <color rgb="FFFFFF99"/>
      <color rgb="FFFDBAA5"/>
      <color rgb="FF7A5D00"/>
      <color rgb="FFAC8300"/>
      <color rgb="FFDA42C4"/>
      <color rgb="FFDA42C8"/>
      <color rgb="FFBE0602"/>
      <color rgb="FF006600"/>
      <color rgb="FFC5C5C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2111325216551"/>
          <c:y val="9.2944899633294581E-2"/>
          <c:w val="0.29794676810095039"/>
          <c:h val="0.815378024886597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'(13)Orçam.(FASE I)'!$B$119:$B$123</c:f>
              <c:strCache>
                <c:ptCount val="5"/>
                <c:pt idx="0">
                  <c:v>Participação da Despesa com Pessoal</c:v>
                </c:pt>
                <c:pt idx="1">
                  <c:v>Participação da Despesa com Benefício Social, Uniforme e EPI</c:v>
                </c:pt>
                <c:pt idx="2">
                  <c:v>Participação das Despesas Gerais</c:v>
                </c:pt>
                <c:pt idx="3">
                  <c:v>Participação da Despesa com Veículo</c:v>
                </c:pt>
                <c:pt idx="4">
                  <c:v>Participação da Despesa com Depreciação de Capital</c:v>
                </c:pt>
              </c:strCache>
            </c:strRef>
          </c:cat>
          <c:val>
            <c:numRef>
              <c:f>'(13)Orçam.(FASE I)'!$J$119:$J$124</c:f>
              <c:numCache>
                <c:formatCode>0.00%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827936233003576"/>
          <c:y val="9.0504645910926398E-2"/>
          <c:w val="0.39114158150780981"/>
          <c:h val="0.818990708178147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62927915851629"/>
          <c:y val="0.1340761051312809"/>
          <c:w val="0.27688613954781505"/>
          <c:h val="0.7331241074364347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3"/>
              <c:layout>
                <c:manualLayout>
                  <c:x val="-2.1728841271890193E-2"/>
                  <c:y val="4.268951442438807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3493924860905627E-2"/>
                  <c:y val="-2.054587557637609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'(14)Orçam.(FASE II)'!$B$119:$B$124</c:f>
              <c:strCache>
                <c:ptCount val="6"/>
                <c:pt idx="0">
                  <c:v>Participação da Despesa com Pessoal</c:v>
                </c:pt>
                <c:pt idx="1">
                  <c:v>Participação da Despesa com Benefício Social, Uniforme e EPI</c:v>
                </c:pt>
                <c:pt idx="2">
                  <c:v>Participação das Despesas Gerais</c:v>
                </c:pt>
                <c:pt idx="3">
                  <c:v>Participação da Despesa com Veículo</c:v>
                </c:pt>
                <c:pt idx="4">
                  <c:v>Participação da Despesa com Depreciação de Capital</c:v>
                </c:pt>
                <c:pt idx="5">
                  <c:v>Participação da Despesa com Taxa de Arrecadação</c:v>
                </c:pt>
              </c:strCache>
            </c:strRef>
          </c:cat>
          <c:val>
            <c:numRef>
              <c:f>'(14)Orçam.(FASE II)'!$J$119:$J$124</c:f>
              <c:numCache>
                <c:formatCode>0.00%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437945950818971"/>
          <c:y val="7.7176313279050529E-2"/>
          <c:w val="0.39405253203263302"/>
          <c:h val="0.751042303435888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470592038064205"/>
          <c:y val="0.14673859923600574"/>
          <c:w val="0.27586323261316475"/>
          <c:h val="0.7191040357420430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'(15)Orçam.(ANO1)'!$B$119:$B$124</c:f>
              <c:strCache>
                <c:ptCount val="6"/>
                <c:pt idx="0">
                  <c:v>Participação da Despesa com Pessoal</c:v>
                </c:pt>
                <c:pt idx="1">
                  <c:v>Participação da Despesa com Benefício Social, Uniforme e EPI</c:v>
                </c:pt>
                <c:pt idx="2">
                  <c:v>Participação das Despesas Gerais</c:v>
                </c:pt>
                <c:pt idx="3">
                  <c:v>Participação da Despesa com Veículo</c:v>
                </c:pt>
                <c:pt idx="4">
                  <c:v>Participação da Despesa com Depreciação de Capital</c:v>
                </c:pt>
                <c:pt idx="5">
                  <c:v>Participação da Despesa com Taxa de Arrecadação</c:v>
                </c:pt>
              </c:strCache>
            </c:strRef>
          </c:cat>
          <c:val>
            <c:numRef>
              <c:f>'(15)Orçam.(ANO1)'!$J$119:$J$124</c:f>
              <c:numCache>
                <c:formatCode>0.00%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437945950818971"/>
          <c:y val="7.7176313279050529E-2"/>
          <c:w val="0.39405253203263302"/>
          <c:h val="0.751042303435888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470592038064205"/>
          <c:y val="0.14673859923600574"/>
          <c:w val="0.27586323261316475"/>
          <c:h val="0.7191040357420430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'(16)Orçam.(ANO2)'!$B$119:$B$124</c:f>
              <c:strCache>
                <c:ptCount val="6"/>
                <c:pt idx="0">
                  <c:v>Participação da Despesa com Pessoal</c:v>
                </c:pt>
                <c:pt idx="1">
                  <c:v>Participação da Despesa com Benefício Social, Uniforme e EPI</c:v>
                </c:pt>
                <c:pt idx="2">
                  <c:v>Participação das Despesas Gerais</c:v>
                </c:pt>
                <c:pt idx="3">
                  <c:v>Participação da Despesa com Veículo</c:v>
                </c:pt>
                <c:pt idx="4">
                  <c:v>Participação da Despesa com Depreciação de Capital</c:v>
                </c:pt>
                <c:pt idx="5">
                  <c:v>Participação da Despesa com Arrecadação</c:v>
                </c:pt>
              </c:strCache>
            </c:strRef>
          </c:cat>
          <c:val>
            <c:numRef>
              <c:f>'(16)Orçam.(ANO2)'!$J$119:$J$124</c:f>
              <c:numCache>
                <c:formatCode>0.00%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437945950818971"/>
          <c:y val="7.7176313279050529E-2"/>
          <c:w val="0.39405253203263302"/>
          <c:h val="0.751042303435888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sz="1050"/>
            </a:pPr>
            <a:r>
              <a:rPr lang="pt-BR" sz="1050"/>
              <a:t>Fluxo de Caixa Projetado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1"/>
          <c:val>
            <c:numRef>
              <c:f>'(17)Fluxo_Caixa'!$F$123:$V$123</c:f>
              <c:numCache>
                <c:formatCode>"R$ "#,##0.00_);[Red]"(R$ "#,##0.00\)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D8-43AB-9DFD-79C0E49DD1A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65763200"/>
        <c:axId val="65764736"/>
      </c:barChart>
      <c:catAx>
        <c:axId val="6576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1000" b="1">
                <a:solidFill>
                  <a:schemeClr val="tx1"/>
                </a:solidFill>
              </a:defRPr>
            </a:pPr>
            <a:endParaRPr lang="pt-BR"/>
          </a:p>
        </c:txPr>
        <c:crossAx val="65764736"/>
        <c:crosses val="autoZero"/>
        <c:auto val="1"/>
        <c:lblAlgn val="ctr"/>
        <c:lblOffset val="100"/>
        <c:noMultiLvlLbl val="0"/>
      </c:catAx>
      <c:valAx>
        <c:axId val="6576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R$ &quot;#,##0.00_);[Red]&quot;(R$ &quot;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700" i="1"/>
            </a:pPr>
            <a:endParaRPr lang="pt-BR"/>
          </a:p>
        </c:txPr>
        <c:crossAx val="65763200"/>
        <c:crosses val="autoZero"/>
        <c:crossBetween val="between"/>
      </c:valAx>
      <c:spPr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52" footer="0.3149606200000005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152399</xdr:rowOff>
    </xdr:from>
    <xdr:to>
      <xdr:col>8</xdr:col>
      <xdr:colOff>12134</xdr:colOff>
      <xdr:row>19</xdr:row>
      <xdr:rowOff>28574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1523999"/>
          <a:ext cx="1802834" cy="1762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125</xdr:row>
      <xdr:rowOff>41788</xdr:rowOff>
    </xdr:from>
    <xdr:to>
      <xdr:col>9</xdr:col>
      <xdr:colOff>627529</xdr:colOff>
      <xdr:row>139</xdr:row>
      <xdr:rowOff>67236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125</xdr:row>
      <xdr:rowOff>14287</xdr:rowOff>
    </xdr:from>
    <xdr:to>
      <xdr:col>9</xdr:col>
      <xdr:colOff>590550</xdr:colOff>
      <xdr:row>139</xdr:row>
      <xdr:rowOff>152400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125</xdr:row>
      <xdr:rowOff>71437</xdr:rowOff>
    </xdr:from>
    <xdr:to>
      <xdr:col>9</xdr:col>
      <xdr:colOff>590550</xdr:colOff>
      <xdr:row>142</xdr:row>
      <xdr:rowOff>123825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125</xdr:row>
      <xdr:rowOff>71437</xdr:rowOff>
    </xdr:from>
    <xdr:to>
      <xdr:col>9</xdr:col>
      <xdr:colOff>590550</xdr:colOff>
      <xdr:row>142</xdr:row>
      <xdr:rowOff>123825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7882</xdr:colOff>
      <xdr:row>126</xdr:row>
      <xdr:rowOff>34501</xdr:rowOff>
    </xdr:from>
    <xdr:to>
      <xdr:col>11</xdr:col>
      <xdr:colOff>1057274</xdr:colOff>
      <xdr:row>141</xdr:row>
      <xdr:rowOff>161257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85724</xdr:colOff>
      <xdr:row>51</xdr:row>
      <xdr:rowOff>23812</xdr:rowOff>
    </xdr:from>
    <xdr:ext cx="3552825" cy="4092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/>
            <xdr:cNvSpPr txBox="1"/>
          </xdr:nvSpPr>
          <xdr:spPr>
            <a:xfrm>
              <a:off x="3648074" y="13368337"/>
              <a:ext cx="3552825" cy="4092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1" i="1">
                        <a:latin typeface="Cambria Math"/>
                      </a:rPr>
                      <m:t>𝑾𝑨𝑪𝑪</m:t>
                    </m:r>
                    <m:r>
                      <a:rPr lang="pt-BR" sz="1100" b="1" i="1">
                        <a:latin typeface="Cambria Math"/>
                      </a:rPr>
                      <m:t>=</m:t>
                    </m:r>
                    <m:r>
                      <a:rPr lang="pt-BR" sz="1100" b="1" i="1">
                        <a:latin typeface="Cambria Math"/>
                      </a:rPr>
                      <m:t>𝑹𝒆</m:t>
                    </m:r>
                    <m:r>
                      <a:rPr lang="pt-BR" sz="1100" b="1" i="1">
                        <a:latin typeface="Cambria Math"/>
                      </a:rPr>
                      <m:t>×</m:t>
                    </m:r>
                    <m:r>
                      <a:rPr lang="pt-BR" sz="1100" b="1" i="1">
                        <a:latin typeface="Cambria Math"/>
                      </a:rPr>
                      <m:t>𝑬</m:t>
                    </m:r>
                    <m:r>
                      <a:rPr lang="pt-BR" sz="1100" b="1" i="1">
                        <a:latin typeface="Cambria Math"/>
                      </a:rPr>
                      <m:t>+</m:t>
                    </m:r>
                    <m:r>
                      <a:rPr lang="pt-BR" sz="1100" b="1" i="1">
                        <a:latin typeface="Cambria Math"/>
                      </a:rPr>
                      <m:t>𝑹𝒅</m:t>
                    </m:r>
                    <m:r>
                      <a:rPr lang="pt-BR" sz="1100" b="1" i="1">
                        <a:latin typeface="Cambria Math"/>
                      </a:rPr>
                      <m:t>×</m:t>
                    </m:r>
                    <m:d>
                      <m:dPr>
                        <m:ctrlPr>
                          <a:rPr lang="pt-BR" sz="1100" b="1" i="1">
                            <a:latin typeface="Cambria Math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𝟏</m:t>
                        </m:r>
                        <m:r>
                          <a:rPr lang="pt-BR" sz="1100" b="1" i="1">
                            <a:latin typeface="Cambria Math"/>
                          </a:rPr>
                          <m:t>−</m:t>
                        </m:r>
                        <m:r>
                          <a:rPr lang="pt-BR" sz="1100" b="1" i="1">
                            <a:latin typeface="Cambria Math"/>
                          </a:rPr>
                          <m:t>𝑻</m:t>
                        </m:r>
                      </m:e>
                    </m:d>
                    <m:r>
                      <a:rPr lang="pt-BR" sz="1100" b="1" i="1">
                        <a:latin typeface="Cambria Math"/>
                      </a:rPr>
                      <m:t>×</m:t>
                    </m:r>
                    <m:f>
                      <m:fPr>
                        <m:ctrlPr>
                          <a:rPr lang="pt-BR" sz="1100" b="1" i="1">
                            <a:latin typeface="Cambria Math"/>
                          </a:rPr>
                        </m:ctrlPr>
                      </m:fPr>
                      <m:num>
                        <m:r>
                          <a:rPr lang="pt-BR" sz="1100" b="1" i="1">
                            <a:latin typeface="Cambria Math"/>
                          </a:rPr>
                          <m:t>𝑫</m:t>
                        </m:r>
                      </m:num>
                      <m:den>
                        <m:r>
                          <a:rPr lang="pt-BR" sz="1100" b="1" i="1">
                            <a:latin typeface="Cambria Math"/>
                          </a:rPr>
                          <m:t>𝑽</m:t>
                        </m:r>
                      </m:den>
                    </m:f>
                  </m:oMath>
                </m:oMathPara>
              </a14:m>
              <a:endParaRPr lang="pt-BR" sz="1100" b="1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2" name="CaixaDeTexto 1"/>
            <xdr:cNvSpPr txBox="1"/>
          </xdr:nvSpPr>
          <xdr:spPr>
            <a:xfrm>
              <a:off x="3648074" y="13368337"/>
              <a:ext cx="3552825" cy="4092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100" b="1" i="0">
                  <a:latin typeface="Cambria Math"/>
                </a:rPr>
                <a:t>𝑾𝑨𝑪𝑪=𝑹𝒆×𝑬+𝑹𝒅×(𝟏−𝑻)×𝑫/𝑽</a:t>
              </a:r>
              <a:endParaRPr lang="pt-BR" sz="1100" b="1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4</xdr:col>
      <xdr:colOff>533400</xdr:colOff>
      <xdr:row>37</xdr:row>
      <xdr:rowOff>119062</xdr:rowOff>
    </xdr:from>
    <xdr:ext cx="3067050" cy="264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/>
            <xdr:cNvSpPr txBox="1"/>
          </xdr:nvSpPr>
          <xdr:spPr>
            <a:xfrm>
              <a:off x="4095750" y="11063287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1" i="1">
                        <a:latin typeface="Cambria Math"/>
                      </a:rPr>
                      <m:t>𝑹𝒆</m:t>
                    </m:r>
                    <m:r>
                      <a:rPr lang="pt-BR" sz="1100" b="1" i="1">
                        <a:latin typeface="Cambria Math"/>
                      </a:rPr>
                      <m:t>=</m:t>
                    </m:r>
                    <m:r>
                      <a:rPr lang="pt-BR" sz="1100" b="1" i="1">
                        <a:latin typeface="Cambria Math"/>
                      </a:rPr>
                      <m:t>𝑹𝒇</m:t>
                    </m:r>
                    <m:r>
                      <a:rPr lang="pt-BR" sz="1100" b="1" i="1">
                        <a:latin typeface="Cambria Math"/>
                      </a:rPr>
                      <m:t>+</m:t>
                    </m:r>
                    <m:r>
                      <a:rPr lang="pt-BR" sz="1100" b="1" i="1">
                        <a:latin typeface="Cambria Math"/>
                      </a:rPr>
                      <m:t>𝑩𝑳</m:t>
                    </m:r>
                    <m:d>
                      <m:dPr>
                        <m:ctrlPr>
                          <a:rPr lang="pt-BR" sz="1100" b="1" i="1">
                            <a:latin typeface="Cambria Math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𝑹𝒎</m:t>
                        </m:r>
                        <m:r>
                          <a:rPr lang="pt-BR" sz="1100" b="1" i="1">
                            <a:latin typeface="Cambria Math"/>
                          </a:rPr>
                          <m:t>−</m:t>
                        </m:r>
                        <m:r>
                          <a:rPr lang="pt-BR" sz="1100" b="1" i="1">
                            <a:latin typeface="Cambria Math"/>
                          </a:rPr>
                          <m:t>𝑹𝒇</m:t>
                        </m:r>
                      </m:e>
                    </m:d>
                    <m:r>
                      <a:rPr lang="pt-BR" sz="1100" b="1" i="1">
                        <a:latin typeface="Cambria Math"/>
                      </a:rPr>
                      <m:t>+</m:t>
                    </m:r>
                    <m:r>
                      <a:rPr lang="pt-BR" sz="1100" b="1" i="1">
                        <a:latin typeface="Cambria Math"/>
                      </a:rPr>
                      <m:t>𝑹𝒊𝒔𝒄𝒐</m:t>
                    </m:r>
                    <m:r>
                      <a:rPr lang="pt-BR" sz="1100" b="1" i="1">
                        <a:latin typeface="Cambria Math"/>
                      </a:rPr>
                      <m:t> </m:t>
                    </m:r>
                    <m:r>
                      <a:rPr lang="pt-BR" sz="1100" b="1" i="1">
                        <a:latin typeface="Cambria Math"/>
                      </a:rPr>
                      <m:t>𝒑𝒂</m:t>
                    </m:r>
                    <m:r>
                      <a:rPr lang="pt-BR" sz="1100" b="1" i="1">
                        <a:latin typeface="Cambria Math"/>
                      </a:rPr>
                      <m:t>í</m:t>
                    </m:r>
                    <m:r>
                      <a:rPr lang="pt-BR" sz="1100" b="1" i="1">
                        <a:latin typeface="Cambria Math"/>
                      </a:rPr>
                      <m:t>𝒔</m:t>
                    </m:r>
                    <m:r>
                      <a:rPr lang="pt-BR" sz="1100" b="1" i="1">
                        <a:latin typeface="Cambria Math"/>
                      </a:rPr>
                      <m:t> </m:t>
                    </m:r>
                    <m:d>
                      <m:dPr>
                        <m:ctrlPr>
                          <a:rPr lang="pt-BR" sz="1100" b="1" i="1">
                            <a:latin typeface="Cambria Math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𝑹𝒃</m:t>
                        </m:r>
                      </m:e>
                    </m:d>
                  </m:oMath>
                </m:oMathPara>
              </a14:m>
              <a:endParaRPr lang="pt-BR" sz="11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3" name="CaixaDeTexto 2"/>
            <xdr:cNvSpPr txBox="1"/>
          </xdr:nvSpPr>
          <xdr:spPr>
            <a:xfrm>
              <a:off x="4095750" y="11063287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100" b="1" i="0">
                  <a:latin typeface="Cambria Math"/>
                </a:rPr>
                <a:t>𝑹𝒆=𝑹𝒇+𝑩𝑳(𝑹𝒎−𝑹𝒇)+𝑹𝒊𝒔𝒄𝒐 𝒑𝒂í𝒔 (𝑹𝒃)</a:t>
              </a:r>
              <a:endParaRPr lang="pt-BR" sz="11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4</xdr:col>
      <xdr:colOff>504825</xdr:colOff>
      <xdr:row>33</xdr:row>
      <xdr:rowOff>114300</xdr:rowOff>
    </xdr:from>
    <xdr:ext cx="3067050" cy="264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/>
            <xdr:cNvSpPr txBox="1"/>
          </xdr:nvSpPr>
          <xdr:spPr>
            <a:xfrm>
              <a:off x="4067175" y="10372725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1" i="1">
                        <a:latin typeface="Cambria Math"/>
                      </a:rPr>
                      <m:t>𝑩𝑳</m:t>
                    </m:r>
                    <m:r>
                      <a:rPr lang="pt-BR" sz="1100" b="1" i="1">
                        <a:latin typeface="Cambria Math"/>
                      </a:rPr>
                      <m:t>=</m:t>
                    </m:r>
                    <m:r>
                      <a:rPr lang="pt-BR" sz="1100" b="1" i="1">
                        <a:latin typeface="Cambria Math"/>
                      </a:rPr>
                      <m:t>𝑩𝒖</m:t>
                    </m:r>
                    <m:r>
                      <a:rPr lang="pt-BR" sz="1100" b="1" i="1">
                        <a:latin typeface="Cambria Math"/>
                      </a:rPr>
                      <m:t>×</m:t>
                    </m:r>
                    <m:d>
                      <m:dPr>
                        <m:ctrlPr>
                          <a:rPr lang="pt-BR" sz="1100" b="1" i="1">
                            <a:latin typeface="Cambria Math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𝟏</m:t>
                        </m:r>
                        <m:r>
                          <a:rPr lang="pt-BR" sz="1100" b="1" i="1">
                            <a:latin typeface="Cambria Math"/>
                          </a:rPr>
                          <m:t>+</m:t>
                        </m:r>
                        <m:d>
                          <m:dPr>
                            <m:begChr m:val="["/>
                            <m:endChr m:val="]"/>
                            <m:ctrlPr>
                              <a:rPr lang="pt-BR" sz="1100" b="1" i="1">
                                <a:latin typeface="Cambria Math"/>
                              </a:rPr>
                            </m:ctrlPr>
                          </m:dPr>
                          <m:e>
                            <m:d>
                              <m:dPr>
                                <m:ctrlPr>
                                  <a:rPr lang="pt-BR" sz="1100" b="1" i="1">
                                    <a:latin typeface="Cambria Math"/>
                                  </a:rPr>
                                </m:ctrlPr>
                              </m:dPr>
                              <m:e>
                                <m:r>
                                  <a:rPr lang="pt-BR" sz="1100" b="1" i="1">
                                    <a:latin typeface="Cambria Math"/>
                                  </a:rPr>
                                  <m:t>𝟏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−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𝑻</m:t>
                                </m:r>
                              </m:e>
                            </m:d>
                            <m:r>
                              <a:rPr lang="pt-BR" sz="1100" b="1" i="1">
                                <a:latin typeface="Cambria Math"/>
                              </a:rPr>
                              <m:t>×</m:t>
                            </m:r>
                            <m:d>
                              <m:dPr>
                                <m:ctrlPr>
                                  <a:rPr lang="pt-BR" sz="1100" b="1" i="1">
                                    <a:latin typeface="Cambria Math"/>
                                  </a:rPr>
                                </m:ctrlPr>
                              </m:dPr>
                              <m:e>
                                <m:r>
                                  <a:rPr lang="pt-BR" sz="1100" b="1" i="1">
                                    <a:latin typeface="Cambria Math"/>
                                  </a:rPr>
                                  <m:t>𝑫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÷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𝑬</m:t>
                                </m:r>
                              </m:e>
                            </m:d>
                          </m:e>
                        </m:d>
                      </m:e>
                    </m:d>
                  </m:oMath>
                </m:oMathPara>
              </a14:m>
              <a:endParaRPr lang="pt-BR" sz="11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4" name="CaixaDeTexto 3"/>
            <xdr:cNvSpPr txBox="1"/>
          </xdr:nvSpPr>
          <xdr:spPr>
            <a:xfrm>
              <a:off x="4067175" y="10372725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100" b="1" i="0">
                  <a:latin typeface="Cambria Math"/>
                </a:rPr>
                <a:t>𝑩𝑳=𝑩𝒖×(𝟏+[(𝟏−𝑻)×(𝑫÷𝑬)])</a:t>
              </a:r>
              <a:endParaRPr lang="pt-BR" sz="1100" b="1">
                <a:latin typeface="+mn-lt"/>
              </a:endParaRPr>
            </a:p>
          </xdr:txBody>
        </xdr:sp>
      </mc:Fallback>
    </mc:AlternateContent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xvianna/Excel/PLANILHAS%20RIT/2001/05-Mai/BALA.04.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u%20Drive\LAGES%20-%20ROTATIVO\(S&#195;O%20JOS&#201;)%20DOC_OFICIAL\(02)%20Fluxo_Caixa%20(PLANO_NEGOCIO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Arquivos\Users\jxvianna\Excel\PLANILHAS%20RIT\2001\05-Mai\BALA.04.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3.%20Servi&#231;os/3.3.%20Licita&#231;&#227;o-Empresarial/CORLEUB_Passo_Fundo/ANO_2019/(01)%202017%20-%20Edital_10-2017%20(25-out-2017)/(03)%20PROPOSTA_FINANCEIRA/(MODELO)%20Tarifa-Maxima%20(V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3.%20Servi&#231;os/3.3.%20Licita&#231;&#227;o-Empresarial/CORLEUB_Passo_Fundo/ANO_2019/(01)%202017%20-%20Edital_10-2017%20(25-out-2017)/(03)%20PROPOSTA_FINANCEIRA/(MODELO)%20Tarifa-Maxim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3.%20Servi&#231;os/3.2.%20Licita&#231;&#227;o-P&#250;blica/CRICIUMA/ANO_2019/(01)%20RELAT&#211;RIOS-LICITA&#199;&#195;O%20(Jun-18)%20ANDAMENTO/2.%20NOVOS%20(abr-2019)/Anexos/Edital_Concorrencia_Publica/Anexo_III_Est_Viab_Econ_Financ/OFICIAL/Anexo_III_Est_Viab_Econ_Financ(25anos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quivos\consultoria\LICITACAO%20ARAQUARI\Antigos%20Publicados%20(04_11)\Anexo%20X\PropostaPrec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tos/Erechim/Planilha%20Tarif&#225;ria/Tarifa_Proposta_Erechim_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mari5517\Documents\Consultoria%202011\Prorroga&#231;&#227;o\PropostaPrec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3.%20Servi&#231;os/3.2.%20Licita&#231;&#227;o-P&#250;blica/CRICIUMA/ANO_2019/(03)%20INFORMA&#199;&#213;ES/DocRecebido(jun19)Watuzi/PLANILHAS/informa&#231;&#227;o%20linhas_frota_pas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MPRESAS"/>
      <sheetName val="KM"/>
      <sheetName val="Km URBANA"/>
      <sheetName val="Km METROP"/>
      <sheetName val="DADOS"/>
      <sheetName val="B.VARIAVEIS"/>
      <sheetName val="CUSTOS"/>
      <sheetName val="URBANO 1ª PARTE"/>
      <sheetName val="DIARIAS"/>
      <sheetName val="DIARIA URBANO"/>
      <sheetName val=" URBANO 2ª PARTE"/>
      <sheetName val="MET. 1ª PARTE"/>
      <sheetName val="DIARIA MET."/>
      <sheetName val="MET. 2ª PARTE"/>
      <sheetName val="_URBANO 2ª PA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(1)Premissas"/>
      <sheetName val="(2)Insumo"/>
      <sheetName val="(3)Invest."/>
      <sheetName val="(4)Comp.Pessoal"/>
      <sheetName val="(5)Comp.Benef."/>
      <sheetName val="(6)Comp.Desp."/>
      <sheetName val="(7)Comp.Veic.Pas"/>
      <sheetName val="(8)Comp.Veic.Util."/>
      <sheetName val="(9)Comp.Motoc."/>
      <sheetName val="(10)Comp.Deprec."/>
      <sheetName val="(11)Enc.Soc."/>
      <sheetName val="(12)ETAPA1 (ANO1)"/>
      <sheetName val="(13)ETAPA2 (ANO1)"/>
      <sheetName val="(14)ETAPA3 (ANO1)"/>
      <sheetName val="(15)ETAPA4 (ANO1)"/>
      <sheetName val="(16)ETAPA5 (ANO1)"/>
      <sheetName val="(17)ETAPA1 (ANO2)"/>
      <sheetName val="(18)ETAPA2 (ANO2)"/>
      <sheetName val="(19)ETAPA3 (ANO2)"/>
      <sheetName val="(20)ETAPA4 (ANO2)"/>
      <sheetName val="(21)ETAPA5 (ANO2)"/>
      <sheetName val="(22)ETAPA1 (ANO3)"/>
      <sheetName val="(23)ETAPA2 (ANO3)"/>
      <sheetName val="(24)ETAPA3 (ANO3)"/>
      <sheetName val="(25)ETAPA4 (ANO3)"/>
      <sheetName val="(26)ETAPA5 (ANO3)"/>
      <sheetName val="(27)Orç.(ANO1)"/>
      <sheetName val="(28)Orç.(ANO2)"/>
      <sheetName val="(29)Orç.(ANO3)"/>
      <sheetName val="(30)Fluxo_Caixa"/>
      <sheetName val="(31)WACC"/>
      <sheetName val="(32)Deprec."/>
      <sheetName val="(33)Taxa_Ocup."/>
      <sheetName val="(34)Receita"/>
      <sheetName val="(35)Invest."/>
      <sheetName val="Perpet.+VPL"/>
      <sheetName val="P.F.C.O."/>
      <sheetName val="Outorga"/>
      <sheetName val="Anexo"/>
      <sheetName val="AUX."/>
      <sheetName val="Q-1-2-16-17"/>
      <sheetName val="Q-3"/>
      <sheetName val="Q-4"/>
      <sheetName val="Q-5"/>
      <sheetName val="Q-6"/>
      <sheetName val="Q-7"/>
      <sheetName val="Q-8"/>
      <sheetName val="Q-9"/>
      <sheetName val="Q-18"/>
      <sheetName val="Q-19"/>
      <sheetName val="Q-20"/>
      <sheetName val="Q-21"/>
      <sheetName val="Q-22"/>
      <sheetName val="Q-23"/>
      <sheetName val="Q-24"/>
      <sheetName val="Q-25"/>
      <sheetName val="Q-26"/>
      <sheetName val="Q-27"/>
      <sheetName val="Q-28"/>
      <sheetName val="Q-29"/>
      <sheetName val="Q-30"/>
      <sheetName val="Q-31"/>
      <sheetName val="Q-32"/>
      <sheetName val="Q-33-34-35"/>
      <sheetName val="Q-36"/>
      <sheetName val="Q-37"/>
      <sheetName val="Q-38"/>
      <sheetName val="Q-39"/>
      <sheetName val="Q-40"/>
      <sheetName val="Q-41"/>
      <sheetName val="Q-42"/>
      <sheetName val="Q-4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4">
          <cell r="B4" t="str">
            <v>Depesa com Pessoal</v>
          </cell>
        </row>
        <row r="5">
          <cell r="C5" t="str">
            <v>Pessoal Operacional</v>
          </cell>
        </row>
        <row r="8">
          <cell r="C8" t="str">
            <v>Pessoal Administrativo</v>
          </cell>
        </row>
        <row r="15">
          <cell r="C15" t="str">
            <v>Pessoal de Manutenção</v>
          </cell>
        </row>
        <row r="19">
          <cell r="B19" t="str">
            <v>Despesa com Benefício Social + EPI</v>
          </cell>
        </row>
        <row r="20">
          <cell r="C20" t="str">
            <v>Auxílio Alimentação</v>
          </cell>
        </row>
        <row r="24">
          <cell r="C24" t="str">
            <v>Vale Transporte</v>
          </cell>
        </row>
        <row r="45">
          <cell r="B45" t="str">
            <v>Despesas Gerais</v>
          </cell>
        </row>
        <row r="46">
          <cell r="C46" t="str">
            <v>Administrativas</v>
          </cell>
        </row>
        <row r="58">
          <cell r="C58" t="str">
            <v>Serviço de Terceiro</v>
          </cell>
        </row>
        <row r="66">
          <cell r="C66" t="str">
            <v>Operacionais</v>
          </cell>
        </row>
        <row r="79">
          <cell r="B79" t="str">
            <v>Despesa com Veículo</v>
          </cell>
        </row>
        <row r="80">
          <cell r="C80" t="str">
            <v>Veículo - Passeio de uso Administrativo</v>
          </cell>
        </row>
        <row r="83">
          <cell r="C83" t="str">
            <v>Veículo - Utilitário</v>
          </cell>
        </row>
        <row r="86">
          <cell r="C86" t="str">
            <v>Veículo - Motocicleta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MPRESAS"/>
      <sheetName val="KM"/>
      <sheetName val="Km URBANA"/>
      <sheetName val="Km METROP"/>
      <sheetName val="DADOS"/>
      <sheetName val="B.VARIAVEIS"/>
      <sheetName val="CUSTOS"/>
      <sheetName val="URBANO 1ª PARTE"/>
      <sheetName val="DIARIAS"/>
      <sheetName val="DIARIA URBANO"/>
      <sheetName val=" URBANO 2ª PARTE"/>
      <sheetName val="MET. 1ª PARTE"/>
      <sheetName val="DIARIA MET."/>
      <sheetName val="MET. 2ª PARTE"/>
      <sheetName val="_URBANO 2ª PA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um."/>
      <sheetName val="(01)Ins."/>
      <sheetName val="(02)Opr."/>
      <sheetName val="(03)Frota"/>
      <sheetName val="(04)Enc.Soc."/>
      <sheetName val="(05)Coef.Param."/>
      <sheetName val="(06)SBE"/>
      <sheetName val="(07)GPS"/>
      <sheetName val="(08)CFTV"/>
      <sheetName val="(09)SCG"/>
      <sheetName val="(10)Cust_Var."/>
      <sheetName val="(11)Cust_Fixo"/>
      <sheetName val="(12)Compos."/>
      <sheetName val="(13)Tarifa"/>
      <sheetName val="(14)Orcam."/>
      <sheetName val="(15)Plan_Frot."/>
      <sheetName val="(16)FXC"/>
      <sheetName val="lista"/>
      <sheetName val="(17)WACC"/>
      <sheetName val="(18)CMPC"/>
      <sheetName val="Patam.Tarifa"/>
      <sheetName val="VN"/>
      <sheetName val="P.F.C.O."/>
      <sheetName val="AUX."/>
      <sheetName val="V.T."/>
      <sheetName val="EPI"/>
      <sheetName val="Relac_Linhas"/>
      <sheetName val="Prog_Opr."/>
      <sheetName val="H-101"/>
      <sheetName val="H-102"/>
      <sheetName val="H-102A"/>
      <sheetName val="H-103"/>
      <sheetName val="H-104"/>
      <sheetName val="H-107"/>
      <sheetName val="H-109"/>
      <sheetName val="H-201"/>
      <sheetName val="H-202"/>
      <sheetName val="H-301"/>
      <sheetName val="H-302"/>
      <sheetName val="H-303"/>
      <sheetName val="H-304"/>
      <sheetName val="H-305"/>
      <sheetName val="H-306"/>
      <sheetName val="H-307"/>
      <sheetName val="H-308"/>
      <sheetName val="H-401"/>
      <sheetName val="H-401A"/>
      <sheetName val="H-402"/>
      <sheetName val="H-403"/>
      <sheetName val="H-405"/>
      <sheetName val="H-406"/>
      <sheetName val="H-407"/>
      <sheetName val="H-408"/>
      <sheetName val="H-409"/>
      <sheetName val="H-410"/>
      <sheetName val="H-411"/>
      <sheetName val="H-411A"/>
      <sheetName val="H-501"/>
      <sheetName val="H-601"/>
      <sheetName val="H-602"/>
      <sheetName val="H-603"/>
      <sheetName val="H-604"/>
      <sheetName val="H-605"/>
      <sheetName val="I-101"/>
      <sheetName val="I-102"/>
      <sheetName val="I-102A"/>
      <sheetName val="I-103"/>
      <sheetName val="I-104"/>
      <sheetName val="I-107"/>
      <sheetName val="I-109"/>
      <sheetName val="I-201"/>
      <sheetName val="I-202"/>
      <sheetName val="I-301"/>
      <sheetName val="I-302"/>
      <sheetName val="I-303"/>
      <sheetName val="I-304"/>
      <sheetName val="I-305"/>
      <sheetName val="I-306"/>
      <sheetName val="I-307"/>
      <sheetName val="I-308"/>
      <sheetName val="I-401"/>
      <sheetName val="I-401A"/>
      <sheetName val="I-402"/>
      <sheetName val="I-403"/>
      <sheetName val="I-405"/>
      <sheetName val="I-406"/>
      <sheetName val="I-407"/>
      <sheetName val="I-408"/>
      <sheetName val="I-409"/>
      <sheetName val="I-410"/>
      <sheetName val="I-411"/>
      <sheetName val="I-411A"/>
      <sheetName val="I-501"/>
      <sheetName val="I-601"/>
      <sheetName val="I-602"/>
      <sheetName val="I-603"/>
      <sheetName val="I-604"/>
      <sheetName val="I-605"/>
    </sheetNames>
    <sheetDataSet>
      <sheetData sheetId="0"/>
      <sheetData sheetId="1"/>
      <sheetData sheetId="2"/>
      <sheetData sheetId="3"/>
      <sheetData sheetId="4"/>
      <sheetData sheetId="5">
        <row r="33">
          <cell r="B33">
            <v>0.4016304</v>
          </cell>
        </row>
      </sheetData>
      <sheetData sheetId="6">
        <row r="7">
          <cell r="E7">
            <v>0.40250000000000002</v>
          </cell>
        </row>
        <row r="16">
          <cell r="E16">
            <v>0.05</v>
          </cell>
        </row>
        <row r="18">
          <cell r="E18">
            <v>125000</v>
          </cell>
        </row>
        <row r="25">
          <cell r="E25">
            <v>0.12</v>
          </cell>
        </row>
        <row r="28">
          <cell r="E28">
            <v>1E-4</v>
          </cell>
        </row>
        <row r="29">
          <cell r="E29">
            <v>4.0000000000000002E-4</v>
          </cell>
        </row>
        <row r="30">
          <cell r="E30">
            <v>2.9999999999999997E-4</v>
          </cell>
        </row>
        <row r="31">
          <cell r="E31">
            <v>2.2000000000000002</v>
          </cell>
        </row>
        <row r="32">
          <cell r="E32">
            <v>2.2000000000000002</v>
          </cell>
        </row>
        <row r="33">
          <cell r="E33">
            <v>0.2</v>
          </cell>
        </row>
        <row r="34">
          <cell r="E34">
            <v>0.12</v>
          </cell>
        </row>
        <row r="35">
          <cell r="E35">
            <v>0.09</v>
          </cell>
        </row>
        <row r="36">
          <cell r="E36">
            <v>3.3E-3</v>
          </cell>
        </row>
        <row r="37">
          <cell r="E37">
            <v>1.6999999999999999E-3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um."/>
      <sheetName val="(01)Ins."/>
      <sheetName val="(02)Opr."/>
      <sheetName val="(03)Frota"/>
      <sheetName val="(04)Enc.Soc."/>
      <sheetName val="(05)Coef.Param."/>
      <sheetName val="(06)SBE"/>
      <sheetName val="(07)GPS"/>
      <sheetName val="(08)CFTV"/>
      <sheetName val="(09)SCG"/>
      <sheetName val="(10)Cust_Var."/>
      <sheetName val="(11)Cust_Fixo"/>
      <sheetName val="(12)Compos."/>
      <sheetName val="(13)Tarifa"/>
      <sheetName val="(14)Orcam."/>
      <sheetName val="(15)Plan_Frot."/>
      <sheetName val="(16)FXC"/>
      <sheetName val="lista"/>
      <sheetName val="(17)WACC"/>
      <sheetName val="(18)CMPC"/>
      <sheetName val="Patam.Tarifa"/>
      <sheetName val="VN"/>
      <sheetName val="P.F.C.O."/>
      <sheetName val="AUX."/>
      <sheetName val="V.T."/>
      <sheetName val="EPI"/>
      <sheetName val="Relac_Linhas"/>
      <sheetName val="Prog_Opr."/>
      <sheetName val="H-101"/>
      <sheetName val="H-102"/>
      <sheetName val="H-102A"/>
      <sheetName val="H-103"/>
      <sheetName val="H-104"/>
      <sheetName val="H-107"/>
      <sheetName val="H-109"/>
      <sheetName val="H-201"/>
      <sheetName val="H-202"/>
      <sheetName val="H-301"/>
      <sheetName val="H-302"/>
      <sheetName val="H-303"/>
      <sheetName val="H-304"/>
      <sheetName val="H-305"/>
      <sheetName val="H-306"/>
      <sheetName val="H-307"/>
      <sheetName val="H-308"/>
      <sheetName val="H-401"/>
      <sheetName val="H-401A"/>
      <sheetName val="H-402"/>
      <sheetName val="H-403"/>
      <sheetName val="H-405"/>
      <sheetName val="H-406"/>
      <sheetName val="H-407"/>
      <sheetName val="H-408"/>
      <sheetName val="H-409"/>
      <sheetName val="H-410"/>
      <sheetName val="H-411"/>
      <sheetName val="H-411A"/>
      <sheetName val="H-501"/>
      <sheetName val="H-601"/>
      <sheetName val="H-602"/>
      <sheetName val="H-603"/>
      <sheetName val="H-604"/>
      <sheetName val="H-605"/>
      <sheetName val="I-101"/>
      <sheetName val="I-102"/>
      <sheetName val="I-102A"/>
      <sheetName val="I-103"/>
      <sheetName val="I-104"/>
      <sheetName val="I-107"/>
      <sheetName val="I-109"/>
      <sheetName val="I-201"/>
      <sheetName val="I-202"/>
      <sheetName val="I-301"/>
      <sheetName val="I-302"/>
      <sheetName val="I-303"/>
      <sheetName val="I-304"/>
      <sheetName val="I-305"/>
      <sheetName val="I-306"/>
      <sheetName val="I-307"/>
      <sheetName val="I-308"/>
      <sheetName val="I-401"/>
      <sheetName val="I-401A"/>
      <sheetName val="I-402"/>
      <sheetName val="I-403"/>
      <sheetName val="I-405"/>
      <sheetName val="I-406"/>
      <sheetName val="I-407"/>
      <sheetName val="I-408"/>
      <sheetName val="I-409"/>
      <sheetName val="I-410"/>
      <sheetName val="I-411"/>
      <sheetName val="I-411A"/>
      <sheetName val="I-501"/>
      <sheetName val="I-601"/>
      <sheetName val="I-602"/>
      <sheetName val="I-603"/>
      <sheetName val="I-604"/>
      <sheetName val="I-605"/>
    </sheetNames>
    <sheetDataSet>
      <sheetData sheetId="0"/>
      <sheetData sheetId="1"/>
      <sheetData sheetId="2"/>
      <sheetData sheetId="3"/>
      <sheetData sheetId="4"/>
      <sheetData sheetId="5">
        <row r="33">
          <cell r="B33">
            <v>0.4016304</v>
          </cell>
        </row>
      </sheetData>
      <sheetData sheetId="6">
        <row r="7">
          <cell r="E7">
            <v>0.40250000000000002</v>
          </cell>
        </row>
        <row r="16">
          <cell r="E16">
            <v>0.05</v>
          </cell>
        </row>
        <row r="18">
          <cell r="E18">
            <v>125000</v>
          </cell>
        </row>
        <row r="25">
          <cell r="E25">
            <v>0.12</v>
          </cell>
        </row>
        <row r="28">
          <cell r="E28">
            <v>1E-4</v>
          </cell>
        </row>
        <row r="29">
          <cell r="E29">
            <v>4.0000000000000002E-4</v>
          </cell>
        </row>
        <row r="30">
          <cell r="E30">
            <v>2.9999999999999997E-4</v>
          </cell>
        </row>
        <row r="31">
          <cell r="E31">
            <v>2.2000000000000002</v>
          </cell>
        </row>
        <row r="32">
          <cell r="E32">
            <v>2.2000000000000002</v>
          </cell>
        </row>
        <row r="33">
          <cell r="E33">
            <v>0.2</v>
          </cell>
        </row>
        <row r="34">
          <cell r="E34">
            <v>0.12</v>
          </cell>
        </row>
        <row r="35">
          <cell r="E35">
            <v>0.09</v>
          </cell>
        </row>
        <row r="36">
          <cell r="E36">
            <v>3.3E-3</v>
          </cell>
        </row>
        <row r="37">
          <cell r="E37">
            <v>1.6999999999999999E-3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(1)Res."/>
      <sheetName val="(2)Ins."/>
      <sheetName val="(3)Dad.Opr."/>
      <sheetName val="(4)Prog.Opr."/>
      <sheetName val="(5)SBE"/>
      <sheetName val="(6)SAP e SIU"/>
      <sheetName val="(7)SAO e CCO"/>
      <sheetName val="(8)SVFE"/>
      <sheetName val="(9)S.M.Trab."/>
      <sheetName val="(10)F.U."/>
      <sheetName val="(11)Enc.Soc."/>
      <sheetName val="(12)Coef."/>
      <sheetName val="(13)Inv.Imob."/>
      <sheetName val="(14)Dep_Out."/>
      <sheetName val="(15)Mem.Calc."/>
      <sheetName val="(16)Orçam."/>
      <sheetName val="(17)PlanFrot"/>
      <sheetName val="(18)FXC"/>
      <sheetName val="(19)WACC"/>
      <sheetName val="AUX(1)"/>
      <sheetName val="VN"/>
      <sheetName val="P.F.C.O."/>
      <sheetName val="AUX(2)"/>
      <sheetName val="RPS(Simplificado)"/>
      <sheetName val="RPS(DetalhadoI)"/>
      <sheetName val="RPS(DetalhadoII)"/>
      <sheetName val="RPS(Base Num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ados Preliminares"/>
      <sheetName val="Coeficientes"/>
      <sheetName val="REM-DEP"/>
      <sheetName val="Plano Frota"/>
      <sheetName val="Planilha"/>
      <sheetName val="PlanoContas"/>
      <sheetName val="DRMM"/>
      <sheetName val="Inv-Obrigatorios"/>
      <sheetName val="Imobilizações"/>
      <sheetName val="RE"/>
      <sheetName val="FluxoCaixa"/>
      <sheetName val="Resumo"/>
      <sheetName val="COO"/>
      <sheetName val="FIN-00"/>
      <sheetName val="FIN-01"/>
      <sheetName val="FIN-02"/>
      <sheetName val="FIN-03"/>
      <sheetName val="FIN-04"/>
      <sheetName val="FIN-05"/>
      <sheetName val="FIN-06"/>
      <sheetName val="FIN-07"/>
      <sheetName val="FIN-08"/>
      <sheetName val="FIN-09"/>
      <sheetName val="FIN-10"/>
      <sheetName val="FIN-11"/>
      <sheetName val="FIN-12"/>
      <sheetName val="FIN-13"/>
      <sheetName val="FIN-14"/>
      <sheetName val="FIN-15"/>
      <sheetName val="FIN-16"/>
      <sheetName val="FIN-17"/>
      <sheetName val="FIN-18"/>
      <sheetName val="FIN-19"/>
      <sheetName val="FIN-20"/>
      <sheetName val="Total-Juros-Amor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1">
          <cell r="D11">
            <v>36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"/>
      <sheetName val="01 Preços"/>
      <sheetName val="Coeficiente teste"/>
      <sheetName val="02 Coeficientes"/>
      <sheetName val="03 Dados Operacionais"/>
      <sheetName val="04 Frota"/>
      <sheetName val="05 CustVar"/>
      <sheetName val="06 Peças Acessorios"/>
      <sheetName val="07 Depreciac"/>
      <sheetName val="08 Remuner"/>
      <sheetName val="09 Custos Pessoal"/>
      <sheetName val="10 Custos Admin"/>
      <sheetName val="11 Outros custos"/>
      <sheetName val="Análise Tarifária"/>
      <sheetName val="Coeficientes nao vinculados"/>
    </sheetNames>
    <sheetDataSet>
      <sheetData sheetId="0" refreshError="1"/>
      <sheetData sheetId="1" refreshError="1"/>
      <sheetData sheetId="2" refreshError="1"/>
      <sheetData sheetId="3">
        <row r="64">
          <cell r="B64">
            <v>1.6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4">
          <cell r="C4">
            <v>355123</v>
          </cell>
        </row>
        <row r="9">
          <cell r="C9">
            <v>3388.7291666666665</v>
          </cell>
        </row>
        <row r="10">
          <cell r="C10">
            <v>2.1832360951438283</v>
          </cell>
        </row>
        <row r="11">
          <cell r="C11">
            <v>44</v>
          </cell>
        </row>
        <row r="12">
          <cell r="C12">
            <v>4</v>
          </cell>
        </row>
        <row r="13">
          <cell r="C13">
            <v>48</v>
          </cell>
        </row>
      </sheetData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ados Preliminares"/>
      <sheetName val="Coeficientes"/>
      <sheetName val="REM-DEP"/>
      <sheetName val="Plano Frota"/>
      <sheetName val="Planilha"/>
      <sheetName val="PlanoContas"/>
      <sheetName val="DRMM"/>
      <sheetName val="Inv-Obrigatorios"/>
      <sheetName val="Imobilizações"/>
      <sheetName val="RE"/>
      <sheetName val="FluxoCaixa"/>
      <sheetName val="Resumo"/>
      <sheetName val="COO"/>
      <sheetName val="FIN-00"/>
      <sheetName val="FIN-01"/>
      <sheetName val="FIN-02"/>
      <sheetName val="FIN-03"/>
      <sheetName val="FIN-04"/>
      <sheetName val="FIN-05"/>
      <sheetName val="FIN-06"/>
      <sheetName val="FIN-07"/>
      <sheetName val="FIN-08"/>
      <sheetName val="FIN-09"/>
      <sheetName val="FIN-10"/>
      <sheetName val="FIN-11"/>
      <sheetName val="FIN-12"/>
      <sheetName val="FIN-13"/>
      <sheetName val="FIN-14"/>
      <sheetName val="FIN-15"/>
      <sheetName val="FIN-16"/>
      <sheetName val="FIN-17"/>
      <sheetName val="FIN-18"/>
      <sheetName val="FIN-19"/>
      <sheetName val="FIN-20"/>
      <sheetName val="Total-Juros-Amort.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1">
          <cell r="D11">
            <v>36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ao"/>
      <sheetName val="(1)Estrut."/>
      <sheetName val="(2)Ficha_Tec."/>
      <sheetName val="(3)Linha"/>
      <sheetName val="(4)Frota"/>
      <sheetName val="(5)Pass."/>
      <sheetName val="AUX.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K2" t="str">
            <v>Dianteira</v>
          </cell>
        </row>
        <row r="3">
          <cell r="K3" t="str">
            <v>Traseira</v>
          </cell>
        </row>
        <row r="4">
          <cell r="K4" t="str">
            <v>Não possui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pt.global-rates.com/estatisticas-economicas/inflacao/indice-de-precos-ao-consumidor/ipc/brasil.aspx" TargetMode="External"/><Relationship Id="rId13" Type="http://schemas.openxmlformats.org/officeDocument/2006/relationships/hyperlink" Target="https://www.bndes.gov.br/wps/portal/site/home/financiamento/guia/taxa-de-juros" TargetMode="External"/><Relationship Id="rId18" Type="http://schemas.openxmlformats.org/officeDocument/2006/relationships/hyperlink" Target="https://tradingeconomics.com/brazil/government-bond-yield" TargetMode="External"/><Relationship Id="rId26" Type="http://schemas.openxmlformats.org/officeDocument/2006/relationships/drawing" Target="../drawings/drawing7.xml"/><Relationship Id="rId3" Type="http://schemas.openxmlformats.org/officeDocument/2006/relationships/hyperlink" Target="https://www.bcb.gov.br/acessoinformacao/legado?url=https:%2F%2Fwww4.bcb.gov.br%2Fpec%2Ftaxas%2Fport%2Fptaxnpesq.asp%3Fid%3Dtxcotacao" TargetMode="External"/><Relationship Id="rId21" Type="http://schemas.openxmlformats.org/officeDocument/2006/relationships/hyperlink" Target="http://ipeadata.gov.br/ExibeSerie.aspx?serid=40940&amp;module=Mhttp://ipeadata.gov.br/ExibeSerie.aspx?serid=40940&amp;module=M" TargetMode="External"/><Relationship Id="rId7" Type="http://schemas.openxmlformats.org/officeDocument/2006/relationships/hyperlink" Target="https://pt.inflation.eu/taxas-de-inflacao/estados-unidos/inflacao-historica/ipc-inflacao-estados-unidos.aspx" TargetMode="External"/><Relationship Id="rId12" Type="http://schemas.openxmlformats.org/officeDocument/2006/relationships/hyperlink" Target="http://pages.stern.nyu.edu/~adamodar/" TargetMode="External"/><Relationship Id="rId17" Type="http://schemas.openxmlformats.org/officeDocument/2006/relationships/hyperlink" Target="https://www.bloomberg.com/quote/USGG10YR:IND" TargetMode="External"/><Relationship Id="rId25" Type="http://schemas.openxmlformats.org/officeDocument/2006/relationships/printerSettings" Target="../printerSettings/printerSettings19.bin"/><Relationship Id="rId2" Type="http://schemas.openxmlformats.org/officeDocument/2006/relationships/hyperlink" Target="https://www.bcb.gov.br/controleinflacao/historicotaxasjuros" TargetMode="External"/><Relationship Id="rId16" Type="http://schemas.openxmlformats.org/officeDocument/2006/relationships/hyperlink" Target="https://www1.folha.uol.com.br/mercado/2019/05/banco-central-dos-eua-mantem-juros-entre-225-e-25-ao-ano.shtml" TargetMode="External"/><Relationship Id="rId20" Type="http://schemas.openxmlformats.org/officeDocument/2006/relationships/hyperlink" Target="https://www.bcb.gov.br/controleinflacao/historicotaxasjuros" TargetMode="External"/><Relationship Id="rId1" Type="http://schemas.openxmlformats.org/officeDocument/2006/relationships/hyperlink" Target="http://ipeadata.gov.br/ExibeSerie.aspx?serid=40940&amp;module=Mhttp://ipeadata.gov.br/ExibeSerie.aspx?serid=40940&amp;module=M" TargetMode="External"/><Relationship Id="rId6" Type="http://schemas.openxmlformats.org/officeDocument/2006/relationships/hyperlink" Target="https://www1.folha.uol.com.br/mercado/2019/05/banco-central-dos-eua-mantem-juros-entre-225-e-25-ao-ano.shtml" TargetMode="External"/><Relationship Id="rId11" Type="http://schemas.openxmlformats.org/officeDocument/2006/relationships/hyperlink" Target="http://pages.stern.nyu.edu/~adamodar/" TargetMode="External"/><Relationship Id="rId24" Type="http://schemas.openxmlformats.org/officeDocument/2006/relationships/hyperlink" Target="https://www.bndes.gov.br/wps/portal/site/home/financiamento/guia/taxa-de-juros" TargetMode="External"/><Relationship Id="rId5" Type="http://schemas.openxmlformats.org/officeDocument/2006/relationships/hyperlink" Target="https://www.bloomberg.com/quote/USGG10YR:IND" TargetMode="External"/><Relationship Id="rId15" Type="http://schemas.openxmlformats.org/officeDocument/2006/relationships/hyperlink" Target="https://pt.inflation.eu/taxas-de-inflacao/estados-unidos/inflacao-historica/ipc-inflacao-estados-unidos.aspx" TargetMode="External"/><Relationship Id="rId23" Type="http://schemas.openxmlformats.org/officeDocument/2006/relationships/hyperlink" Target="https://www.bndes.gov.br/wps/portal/site/home/financiamento/guia/taxa-de-juros" TargetMode="External"/><Relationship Id="rId10" Type="http://schemas.openxmlformats.org/officeDocument/2006/relationships/hyperlink" Target="http://pages.stern.nyu.edu/~adamodar/" TargetMode="External"/><Relationship Id="rId19" Type="http://schemas.openxmlformats.org/officeDocument/2006/relationships/hyperlink" Target="https://www.bcb.gov.br/acessoinformacao/legado?url=https:%2F%2Fwww4.bcb.gov.br%2Fpec%2Ftaxas%2Fport%2Fptaxnpesq.asp%3Fid%3Dtxcotacao" TargetMode="External"/><Relationship Id="rId4" Type="http://schemas.openxmlformats.org/officeDocument/2006/relationships/hyperlink" Target="https://tradingeconomics.com/brazil/government-bond-yield" TargetMode="External"/><Relationship Id="rId9" Type="http://schemas.openxmlformats.org/officeDocument/2006/relationships/hyperlink" Target="https://www.bndes.gov.br/wps/portal/site/home/financiamento/guia/taxa-de-juros" TargetMode="External"/><Relationship Id="rId14" Type="http://schemas.openxmlformats.org/officeDocument/2006/relationships/hyperlink" Target="https://pt.global-rates.com/estatisticas-economicas/inflacao/indice-de-precos-ao-consumidor/ipc/brasil.aspx" TargetMode="External"/><Relationship Id="rId22" Type="http://schemas.openxmlformats.org/officeDocument/2006/relationships/hyperlink" Target="https://www.bndes.gov.br/wps/portal/site/home/financiamento/guia/taxa-de-juros" TargetMode="External"/><Relationship Id="rId27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O53"/>
  <sheetViews>
    <sheetView tabSelected="1" topLeftCell="A22" zoomScaleNormal="100" zoomScaleSheetLayoutView="85" workbookViewId="0">
      <selection activeCell="O39" sqref="O39"/>
    </sheetView>
  </sheetViews>
  <sheetFormatPr defaultRowHeight="12" x14ac:dyDescent="0.2"/>
  <cols>
    <col min="1" max="1" width="6.7109375" style="191" customWidth="1"/>
    <col min="2" max="12" width="6.7109375" style="193" customWidth="1"/>
    <col min="13" max="13" width="7.5703125" style="193" customWidth="1"/>
    <col min="14" max="16" width="5.7109375" style="193" customWidth="1"/>
    <col min="17" max="17" width="5.140625" style="193" customWidth="1"/>
    <col min="18" max="18" width="5.85546875" style="193" customWidth="1"/>
    <col min="19" max="16384" width="9.140625" style="193"/>
  </cols>
  <sheetData>
    <row r="1" spans="1:12" s="191" customFormat="1" ht="14.1" customHeight="1" x14ac:dyDescent="0.2">
      <c r="A1" s="1129" t="s">
        <v>842</v>
      </c>
      <c r="B1" s="1129"/>
      <c r="C1" s="1129"/>
      <c r="D1" s="1129"/>
      <c r="E1" s="1129"/>
      <c r="F1" s="1129"/>
      <c r="G1" s="1129"/>
      <c r="H1" s="1129"/>
      <c r="I1" s="1129"/>
      <c r="J1" s="1129"/>
      <c r="K1" s="1129"/>
      <c r="L1" s="1129"/>
    </row>
    <row r="2" spans="1:12" s="191" customFormat="1" ht="14.1" customHeight="1" x14ac:dyDescent="0.2">
      <c r="A2" s="1129"/>
      <c r="B2" s="1129"/>
      <c r="C2" s="1129"/>
      <c r="D2" s="1129"/>
      <c r="E2" s="1129"/>
      <c r="F2" s="1129"/>
      <c r="G2" s="1129"/>
      <c r="H2" s="1129"/>
      <c r="I2" s="1129"/>
      <c r="J2" s="1129"/>
      <c r="K2" s="1129"/>
      <c r="L2" s="1129"/>
    </row>
    <row r="3" spans="1:12" s="191" customFormat="1" ht="14.1" customHeight="1" x14ac:dyDescent="0.2">
      <c r="A3" s="1129"/>
      <c r="B3" s="1129"/>
      <c r="C3" s="1129"/>
      <c r="D3" s="1129"/>
      <c r="E3" s="1129"/>
      <c r="F3" s="1129"/>
      <c r="G3" s="1129"/>
      <c r="H3" s="1129"/>
      <c r="I3" s="1129"/>
      <c r="J3" s="1129"/>
      <c r="K3" s="1129"/>
      <c r="L3" s="1129"/>
    </row>
    <row r="4" spans="1:12" ht="14.1" customHeight="1" x14ac:dyDescent="0.2">
      <c r="A4" s="1129"/>
      <c r="B4" s="1129"/>
      <c r="C4" s="1129"/>
      <c r="D4" s="1129"/>
      <c r="E4" s="1129"/>
      <c r="F4" s="1129"/>
      <c r="G4" s="1129"/>
      <c r="H4" s="1129"/>
      <c r="I4" s="1129"/>
      <c r="J4" s="1129"/>
      <c r="K4" s="1129"/>
      <c r="L4" s="1129"/>
    </row>
    <row r="5" spans="1:12" ht="14.1" customHeight="1" x14ac:dyDescent="0.2">
      <c r="A5" s="192"/>
    </row>
    <row r="6" spans="1:12" ht="14.1" customHeight="1" x14ac:dyDescent="0.2">
      <c r="A6" s="192"/>
    </row>
    <row r="7" spans="1:12" ht="14.1" customHeight="1" x14ac:dyDescent="0.2">
      <c r="A7" s="192"/>
    </row>
    <row r="8" spans="1:12" ht="14.1" customHeight="1" x14ac:dyDescent="0.2">
      <c r="A8" s="192"/>
    </row>
    <row r="9" spans="1:12" ht="14.1" customHeight="1" x14ac:dyDescent="0.2">
      <c r="A9" s="192"/>
    </row>
    <row r="10" spans="1:12" ht="14.1" customHeight="1" x14ac:dyDescent="0.2">
      <c r="A10" s="192"/>
    </row>
    <row r="11" spans="1:12" ht="14.1" customHeight="1" x14ac:dyDescent="0.2">
      <c r="A11" s="192"/>
    </row>
    <row r="12" spans="1:12" ht="14.1" customHeight="1" x14ac:dyDescent="0.2">
      <c r="A12" s="192"/>
    </row>
    <row r="13" spans="1:12" s="191" customFormat="1" ht="14.1" customHeight="1" x14ac:dyDescent="0.2">
      <c r="A13" s="192"/>
    </row>
    <row r="14" spans="1:12" s="191" customFormat="1" ht="14.1" customHeight="1" x14ac:dyDescent="0.2">
      <c r="A14" s="192"/>
    </row>
    <row r="15" spans="1:12" ht="14.1" customHeight="1" x14ac:dyDescent="0.2"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</row>
    <row r="16" spans="1:12" ht="14.1" customHeight="1" x14ac:dyDescent="0.2"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</row>
    <row r="17" spans="1:15" ht="14.1" customHeight="1" x14ac:dyDescent="0.2">
      <c r="B17" s="191"/>
      <c r="C17" s="191"/>
      <c r="D17" s="191"/>
      <c r="E17" s="191"/>
      <c r="F17" s="191"/>
      <c r="G17" s="191"/>
      <c r="H17" s="191"/>
      <c r="I17" s="191"/>
      <c r="J17" s="191"/>
      <c r="K17" s="191"/>
      <c r="L17" s="191"/>
    </row>
    <row r="18" spans="1:15" ht="14.1" customHeight="1" x14ac:dyDescent="0.2">
      <c r="B18" s="191"/>
      <c r="C18" s="191"/>
      <c r="D18" s="191"/>
      <c r="E18" s="191"/>
      <c r="F18" s="191"/>
      <c r="G18" s="191"/>
      <c r="H18" s="191"/>
      <c r="I18" s="191"/>
      <c r="J18" s="191"/>
      <c r="K18" s="191"/>
      <c r="L18" s="191"/>
    </row>
    <row r="19" spans="1:15" ht="14.1" customHeight="1" x14ac:dyDescent="0.2">
      <c r="B19" s="191"/>
      <c r="C19" s="191"/>
      <c r="D19" s="191"/>
      <c r="E19" s="191"/>
      <c r="F19" s="191"/>
      <c r="G19" s="191"/>
      <c r="H19" s="191"/>
      <c r="I19" s="191"/>
      <c r="J19" s="191"/>
      <c r="K19" s="191"/>
      <c r="L19" s="191"/>
    </row>
    <row r="20" spans="1:15" ht="14.1" customHeight="1" x14ac:dyDescent="0.2"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</row>
    <row r="21" spans="1:15" ht="14.1" customHeight="1" x14ac:dyDescent="0.2">
      <c r="B21" s="191"/>
      <c r="C21" s="191"/>
      <c r="D21" s="191"/>
      <c r="E21" s="191"/>
      <c r="F21" s="191"/>
      <c r="G21" s="191"/>
      <c r="H21" s="191"/>
      <c r="I21" s="191"/>
      <c r="J21" s="191"/>
      <c r="K21" s="191"/>
      <c r="L21" s="191"/>
    </row>
    <row r="22" spans="1:15" ht="14.1" customHeight="1" x14ac:dyDescent="0.2"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</row>
    <row r="23" spans="1:15" ht="14.1" customHeight="1" x14ac:dyDescent="0.2">
      <c r="A23" s="192"/>
      <c r="B23" s="195"/>
      <c r="C23" s="195"/>
      <c r="D23" s="195"/>
      <c r="E23" s="195"/>
      <c r="F23" s="195"/>
      <c r="G23" s="195"/>
      <c r="H23" s="195"/>
      <c r="I23" s="195"/>
      <c r="J23" s="195"/>
    </row>
    <row r="24" spans="1:15" ht="14.1" customHeight="1" x14ac:dyDescent="0.2">
      <c r="A24" s="192"/>
      <c r="B24" s="195"/>
      <c r="C24" s="195"/>
      <c r="D24" s="195"/>
      <c r="F24" s="195"/>
      <c r="G24" s="195"/>
      <c r="H24" s="195"/>
      <c r="I24" s="195"/>
      <c r="J24" s="195"/>
    </row>
    <row r="25" spans="1:15" ht="14.1" customHeight="1" x14ac:dyDescent="0.2">
      <c r="A25" s="1127" t="s">
        <v>852</v>
      </c>
      <c r="B25" s="1128"/>
      <c r="C25" s="1128"/>
      <c r="D25" s="1128"/>
      <c r="E25" s="1128"/>
      <c r="F25" s="1128"/>
      <c r="G25" s="1128"/>
      <c r="H25" s="1128"/>
      <c r="I25" s="1128"/>
      <c r="J25" s="1128"/>
      <c r="K25" s="1128"/>
      <c r="L25" s="1128"/>
    </row>
    <row r="26" spans="1:15" ht="14.1" customHeight="1" x14ac:dyDescent="0.2">
      <c r="A26" s="1128"/>
      <c r="B26" s="1128"/>
      <c r="C26" s="1128"/>
      <c r="D26" s="1128"/>
      <c r="E26" s="1128"/>
      <c r="F26" s="1128"/>
      <c r="G26" s="1128"/>
      <c r="H26" s="1128"/>
      <c r="I26" s="1128"/>
      <c r="J26" s="1128"/>
      <c r="K26" s="1128"/>
      <c r="L26" s="1128"/>
    </row>
    <row r="27" spans="1:15" ht="14.1" customHeight="1" x14ac:dyDescent="0.2">
      <c r="A27" s="1128"/>
      <c r="B27" s="1128"/>
      <c r="C27" s="1128"/>
      <c r="D27" s="1128"/>
      <c r="E27" s="1128"/>
      <c r="F27" s="1128"/>
      <c r="G27" s="1128"/>
      <c r="H27" s="1128"/>
      <c r="I27" s="1128"/>
      <c r="J27" s="1128"/>
      <c r="K27" s="1128"/>
      <c r="L27" s="1128"/>
    </row>
    <row r="28" spans="1:15" ht="14.1" customHeight="1" x14ac:dyDescent="0.2">
      <c r="A28" s="1128"/>
      <c r="B28" s="1128"/>
      <c r="C28" s="1128"/>
      <c r="D28" s="1128"/>
      <c r="E28" s="1128"/>
      <c r="F28" s="1128"/>
      <c r="G28" s="1128"/>
      <c r="H28" s="1128"/>
      <c r="I28" s="1128"/>
      <c r="J28" s="1128"/>
      <c r="K28" s="1128"/>
      <c r="L28" s="1128"/>
    </row>
    <row r="29" spans="1:15" ht="14.1" customHeight="1" x14ac:dyDescent="0.2">
      <c r="A29" s="192"/>
      <c r="B29" s="195"/>
      <c r="C29" s="195"/>
      <c r="D29" s="195"/>
      <c r="F29" s="195"/>
      <c r="G29" s="195"/>
      <c r="H29" s="195"/>
      <c r="I29" s="195"/>
      <c r="J29" s="195"/>
    </row>
    <row r="30" spans="1:15" ht="14.1" customHeight="1" x14ac:dyDescent="0.2">
      <c r="A30" s="192"/>
      <c r="B30" s="195"/>
      <c r="C30" s="195"/>
      <c r="D30" s="195"/>
      <c r="F30" s="195"/>
      <c r="G30" s="195"/>
      <c r="H30" s="195"/>
      <c r="I30" s="195"/>
      <c r="J30" s="195"/>
    </row>
    <row r="31" spans="1:15" ht="14.1" customHeight="1" x14ac:dyDescent="0.2">
      <c r="A31" s="192"/>
      <c r="B31" s="262" t="s">
        <v>418</v>
      </c>
      <c r="F31" s="195"/>
      <c r="G31" s="195"/>
      <c r="H31" s="195"/>
      <c r="I31" s="195"/>
      <c r="J31" s="195"/>
      <c r="O31" s="242"/>
    </row>
    <row r="32" spans="1:15" ht="14.1" customHeight="1" x14ac:dyDescent="0.2">
      <c r="A32" s="192"/>
      <c r="B32" s="242"/>
      <c r="C32" s="242" t="str">
        <f>'(1)Premissas'!A1</f>
        <v>Planilha 1 - Premissas Básicas para Determinação do Custo do Serviço</v>
      </c>
      <c r="F32" s="195"/>
      <c r="G32" s="195"/>
      <c r="H32" s="195"/>
      <c r="I32" s="195"/>
      <c r="J32" s="195"/>
      <c r="O32" s="242"/>
    </row>
    <row r="33" spans="1:15" ht="14.1" customHeight="1" x14ac:dyDescent="0.2">
      <c r="A33" s="192"/>
      <c r="B33" s="242"/>
      <c r="C33" s="242" t="str">
        <f>'(2)Insumo'!A1</f>
        <v>Planilha 2 - Preços dos Insumos Básicos</v>
      </c>
      <c r="F33" s="195"/>
      <c r="G33" s="195"/>
      <c r="H33" s="195"/>
      <c r="I33" s="195"/>
      <c r="J33" s="195"/>
      <c r="O33" s="242"/>
    </row>
    <row r="34" spans="1:15" ht="14.1" customHeight="1" x14ac:dyDescent="0.2">
      <c r="A34" s="192"/>
      <c r="B34" s="242"/>
      <c r="C34" s="242" t="str">
        <f>'(3)Invest.'!A1</f>
        <v>Planilha 3 - Investimentos Iniciais</v>
      </c>
      <c r="F34" s="195"/>
      <c r="G34" s="195"/>
      <c r="H34" s="195"/>
      <c r="I34" s="195"/>
      <c r="J34" s="195"/>
      <c r="O34" s="242"/>
    </row>
    <row r="35" spans="1:15" ht="14.1" customHeight="1" x14ac:dyDescent="0.2">
      <c r="A35" s="192"/>
      <c r="B35" s="242"/>
      <c r="C35" s="242" t="str">
        <f>'(4)Comp.Pessoal'!A1</f>
        <v>Planilha 4 - Composição da Despesa com Pessoal</v>
      </c>
      <c r="F35" s="195"/>
      <c r="G35" s="195"/>
      <c r="H35" s="195"/>
      <c r="I35" s="195"/>
      <c r="J35" s="195"/>
    </row>
    <row r="36" spans="1:15" ht="14.1" customHeight="1" x14ac:dyDescent="0.2">
      <c r="A36" s="192"/>
      <c r="B36" s="242"/>
      <c r="C36" s="242" t="str">
        <f>'(5)Comp.Benef.'!A1</f>
        <v>Planilha 5 - Composição da Despesa com Benefício Social</v>
      </c>
      <c r="F36" s="195"/>
      <c r="G36" s="195"/>
      <c r="H36" s="195"/>
      <c r="I36" s="195"/>
      <c r="J36" s="195"/>
    </row>
    <row r="37" spans="1:15" ht="14.1" customHeight="1" x14ac:dyDescent="0.2">
      <c r="A37" s="192"/>
      <c r="B37" s="242"/>
      <c r="C37" s="242" t="str">
        <f>'(6)Comp.Desp.G'!A1</f>
        <v>Planilha 6 - Composição da Despesa Geral</v>
      </c>
      <c r="F37" s="195"/>
      <c r="G37" s="195"/>
      <c r="H37" s="195"/>
      <c r="I37" s="195"/>
      <c r="J37" s="195"/>
    </row>
    <row r="38" spans="1:15" ht="14.1" customHeight="1" x14ac:dyDescent="0.2">
      <c r="A38" s="192"/>
      <c r="B38" s="242"/>
      <c r="C38" s="242" t="str">
        <f>'(7)Comp.Veic.Pas'!A1</f>
        <v>Planilha 7 - Composição da Despesa com Veículo - Passeio de uso Administrativo</v>
      </c>
      <c r="F38" s="195"/>
      <c r="G38" s="195"/>
      <c r="H38" s="195"/>
      <c r="I38" s="195"/>
      <c r="J38" s="195"/>
    </row>
    <row r="39" spans="1:15" ht="14.1" customHeight="1" x14ac:dyDescent="0.2">
      <c r="A39" s="192"/>
      <c r="B39" s="242"/>
      <c r="C39" s="242" t="str">
        <f>'(8)Comp.Veic.Util.'!A1</f>
        <v>Planilha 8 - Composição da Despesa com Veículo - Utilitário</v>
      </c>
      <c r="F39" s="195"/>
      <c r="G39" s="195"/>
      <c r="H39" s="195"/>
      <c r="I39" s="195"/>
      <c r="J39" s="195"/>
    </row>
    <row r="40" spans="1:15" ht="14.1" customHeight="1" x14ac:dyDescent="0.2">
      <c r="A40" s="192"/>
      <c r="B40" s="242"/>
      <c r="C40" s="242" t="str">
        <f>'(9)Comp.Motoc.'!A1</f>
        <v>Planilha 9 - Composição da Despesa com Veículo - Motocicleta</v>
      </c>
      <c r="F40" s="195"/>
      <c r="G40" s="195"/>
      <c r="H40" s="195"/>
      <c r="I40" s="195"/>
      <c r="J40" s="195"/>
    </row>
    <row r="41" spans="1:15" ht="14.1" customHeight="1" x14ac:dyDescent="0.2">
      <c r="A41" s="192"/>
      <c r="B41" s="242"/>
      <c r="C41" s="242" t="str">
        <f>'(10)Comp.Deprec.'!A1</f>
        <v>Planilha 10 - Composição da Depreciação de Veículo, Máquina e Equipamento</v>
      </c>
      <c r="F41" s="195"/>
      <c r="G41" s="195"/>
      <c r="H41" s="195"/>
      <c r="I41" s="195"/>
      <c r="J41" s="195"/>
    </row>
    <row r="42" spans="1:15" ht="14.1" customHeight="1" x14ac:dyDescent="0.2">
      <c r="A42" s="192"/>
      <c r="B42" s="242"/>
      <c r="C42" s="242" t="str">
        <f>'(11)Proj.Deprec.'!A1</f>
        <v>Planilha 11 - Projeção da Depreciação do Veículo</v>
      </c>
      <c r="D42" s="242"/>
      <c r="F42" s="195"/>
      <c r="G42" s="195"/>
      <c r="H42" s="195"/>
      <c r="I42" s="195"/>
      <c r="J42" s="195"/>
    </row>
    <row r="43" spans="1:15" ht="14.1" customHeight="1" x14ac:dyDescent="0.2">
      <c r="A43" s="192"/>
      <c r="B43" s="242"/>
      <c r="C43" s="242" t="str">
        <f>'(12)Enc.Soc.'!A1</f>
        <v>Planilha 12 - Encargos Sociais</v>
      </c>
      <c r="D43" s="242"/>
      <c r="F43" s="195"/>
      <c r="G43" s="195"/>
      <c r="H43" s="195"/>
      <c r="I43" s="195"/>
      <c r="J43" s="195"/>
    </row>
    <row r="44" spans="1:15" ht="14.1" customHeight="1" x14ac:dyDescent="0.2">
      <c r="A44" s="192"/>
      <c r="B44" s="242"/>
      <c r="C44" s="242" t="str">
        <f>'(13)Orçam.(FASE I)'!A1</f>
        <v>Planilha 13 - Orçamento do Custo do Serviço - FASE I</v>
      </c>
      <c r="D44" s="242"/>
      <c r="F44" s="195"/>
      <c r="G44" s="195"/>
      <c r="H44" s="195"/>
      <c r="I44" s="195"/>
      <c r="J44" s="195"/>
    </row>
    <row r="45" spans="1:15" ht="14.1" customHeight="1" x14ac:dyDescent="0.2">
      <c r="C45" s="242" t="str">
        <f>'(14)Orçam.(FASE II)'!A1</f>
        <v>Planilha 14 - Orçamento do Custo do Serviço - FASE II</v>
      </c>
      <c r="D45" s="242"/>
    </row>
    <row r="46" spans="1:15" ht="14.1" customHeight="1" x14ac:dyDescent="0.2">
      <c r="A46" s="196"/>
      <c r="B46" s="195"/>
      <c r="C46" s="242" t="str">
        <f>'(15)Orçam.(ANO1)'!A1</f>
        <v>Planilha 15 - Orçamento Anual do Custo do Serviço - ANO 1</v>
      </c>
      <c r="D46" s="242"/>
      <c r="E46" s="197"/>
      <c r="F46" s="197"/>
      <c r="G46" s="197"/>
      <c r="H46" s="197"/>
      <c r="I46" s="195"/>
      <c r="J46" s="195"/>
      <c r="K46" s="194"/>
      <c r="L46" s="194"/>
    </row>
    <row r="47" spans="1:15" ht="14.1" customHeight="1" x14ac:dyDescent="0.2">
      <c r="A47" s="196"/>
      <c r="B47" s="195"/>
      <c r="C47" s="242" t="str">
        <f>'(16)Orçam.(ANO2)'!A1</f>
        <v>Planilha 16 - Orçamento Anual do Custo do Serviço - ANO 2</v>
      </c>
      <c r="D47" s="242"/>
      <c r="E47" s="197"/>
      <c r="F47" s="197"/>
      <c r="G47" s="197"/>
      <c r="H47" s="197"/>
      <c r="I47" s="195"/>
      <c r="J47" s="195"/>
      <c r="K47" s="194"/>
      <c r="L47" s="194"/>
    </row>
    <row r="48" spans="1:15" ht="14.1" customHeight="1" x14ac:dyDescent="0.2">
      <c r="A48" s="196"/>
      <c r="B48" s="195"/>
      <c r="C48" s="242" t="str">
        <f>'(17)Fluxo_Caixa'!A1</f>
        <v>Planilha 17 - Fluxo de Caixa Projetado</v>
      </c>
      <c r="D48" s="242"/>
      <c r="E48" s="197"/>
      <c r="F48" s="197"/>
      <c r="G48" s="197"/>
      <c r="H48" s="197"/>
      <c r="I48" s="195"/>
      <c r="J48" s="195"/>
      <c r="K48" s="194"/>
      <c r="L48" s="194"/>
    </row>
    <row r="49" spans="1:12" ht="14.1" customHeight="1" x14ac:dyDescent="0.2">
      <c r="A49" s="196"/>
      <c r="B49" s="195"/>
      <c r="C49" s="242" t="str">
        <f>'(18)WACC'!A1</f>
        <v>Planilha 18 - Cálculo da WACC (Weighted Average Capital Cost)</v>
      </c>
      <c r="D49" s="242"/>
      <c r="E49" s="197"/>
      <c r="F49" s="197"/>
      <c r="G49" s="197"/>
      <c r="H49" s="197"/>
      <c r="I49" s="195"/>
      <c r="J49" s="195"/>
      <c r="K49" s="194"/>
      <c r="L49" s="194"/>
    </row>
    <row r="50" spans="1:12" x14ac:dyDescent="0.2">
      <c r="A50" s="195"/>
      <c r="B50" s="194"/>
      <c r="C50" s="242" t="str">
        <f>'(19)Vagas'!A1</f>
        <v>Planilha 19 - Demonstrativo de Vagas Ofertadas</v>
      </c>
      <c r="D50" s="242"/>
      <c r="E50" s="194"/>
      <c r="F50" s="194"/>
      <c r="G50" s="194"/>
      <c r="H50" s="194"/>
      <c r="I50" s="194"/>
      <c r="J50" s="194"/>
      <c r="K50" s="194"/>
      <c r="L50" s="194"/>
    </row>
    <row r="51" spans="1:12" x14ac:dyDescent="0.2">
      <c r="A51" s="195"/>
      <c r="B51" s="194"/>
      <c r="C51" s="242" t="str">
        <f>'(20)Vaga_Hora'!A1</f>
        <v>Planilha 20 - Composição das Vagas e das Horas Equivalentes</v>
      </c>
      <c r="D51" s="194"/>
      <c r="E51" s="194"/>
      <c r="F51" s="194"/>
      <c r="G51" s="194"/>
      <c r="H51" s="194"/>
      <c r="I51" s="194"/>
      <c r="J51" s="194"/>
      <c r="K51" s="194"/>
      <c r="L51" s="194"/>
    </row>
    <row r="52" spans="1:12" x14ac:dyDescent="0.2">
      <c r="A52" s="193"/>
    </row>
    <row r="53" spans="1:12" x14ac:dyDescent="0.2">
      <c r="A53" s="193"/>
    </row>
  </sheetData>
  <sheetProtection password="933F" sheet="1" objects="1" scenarios="1" selectLockedCells="1"/>
  <mergeCells count="2">
    <mergeCell ref="A25:L28"/>
    <mergeCell ref="A1:L4"/>
  </mergeCells>
  <printOptions horizontalCentered="1"/>
  <pageMargins left="1.1811023622047245" right="0.78740157480314965" top="0.78740157480314965" bottom="0.78740157480314965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rgb="FFFFFFCC"/>
  </sheetPr>
  <dimension ref="A1:N99"/>
  <sheetViews>
    <sheetView zoomScaleNormal="100" zoomScaleSheetLayoutView="100" workbookViewId="0">
      <selection activeCell="E8" sqref="E8:F8"/>
    </sheetView>
  </sheetViews>
  <sheetFormatPr defaultRowHeight="14.1" customHeight="1" x14ac:dyDescent="0.2"/>
  <cols>
    <col min="1" max="2" width="3.140625" style="1528" customWidth="1"/>
    <col min="3" max="3" width="36.140625" style="1528" bestFit="1" customWidth="1"/>
    <col min="4" max="4" width="10.85546875" style="1528" bestFit="1" customWidth="1"/>
    <col min="5" max="5" width="9" style="1513" bestFit="1" customWidth="1"/>
    <col min="6" max="6" width="11.42578125" style="1528" customWidth="1"/>
    <col min="7" max="7" width="9.42578125" style="1528" bestFit="1" customWidth="1"/>
    <col min="8" max="8" width="10.140625" style="1528" bestFit="1" customWidth="1"/>
    <col min="9" max="10" width="10.7109375" style="1528" customWidth="1"/>
    <col min="11" max="13" width="9.140625" style="1528"/>
    <col min="14" max="14" width="10.140625" style="1528" bestFit="1" customWidth="1"/>
    <col min="15" max="254" width="9.140625" style="1528"/>
    <col min="255" max="255" width="3.85546875" style="1528" customWidth="1"/>
    <col min="256" max="256" width="3.5703125" style="1528" customWidth="1"/>
    <col min="257" max="257" width="10.140625" style="1528" customWidth="1"/>
    <col min="258" max="258" width="13.28515625" style="1528" customWidth="1"/>
    <col min="259" max="259" width="4.140625" style="1528" bestFit="1" customWidth="1"/>
    <col min="260" max="260" width="9.140625" style="1528" customWidth="1"/>
    <col min="261" max="262" width="10.7109375" style="1528" customWidth="1"/>
    <col min="263" max="263" width="8.5703125" style="1528" customWidth="1"/>
    <col min="264" max="264" width="9.85546875" style="1528" customWidth="1"/>
    <col min="265" max="265" width="6.5703125" style="1528" customWidth="1"/>
    <col min="266" max="269" width="9.140625" style="1528"/>
    <col min="270" max="270" width="10.140625" style="1528" bestFit="1" customWidth="1"/>
    <col min="271" max="510" width="9.140625" style="1528"/>
    <col min="511" max="511" width="3.85546875" style="1528" customWidth="1"/>
    <col min="512" max="512" width="3.5703125" style="1528" customWidth="1"/>
    <col min="513" max="513" width="10.140625" style="1528" customWidth="1"/>
    <col min="514" max="514" width="13.28515625" style="1528" customWidth="1"/>
    <col min="515" max="515" width="4.140625" style="1528" bestFit="1" customWidth="1"/>
    <col min="516" max="516" width="9.140625" style="1528" customWidth="1"/>
    <col min="517" max="518" width="10.7109375" style="1528" customWidth="1"/>
    <col min="519" max="519" width="8.5703125" style="1528" customWidth="1"/>
    <col min="520" max="520" width="9.85546875" style="1528" customWidth="1"/>
    <col min="521" max="521" width="6.5703125" style="1528" customWidth="1"/>
    <col min="522" max="525" width="9.140625" style="1528"/>
    <col min="526" max="526" width="10.140625" style="1528" bestFit="1" customWidth="1"/>
    <col min="527" max="766" width="9.140625" style="1528"/>
    <col min="767" max="767" width="3.85546875" style="1528" customWidth="1"/>
    <col min="768" max="768" width="3.5703125" style="1528" customWidth="1"/>
    <col min="769" max="769" width="10.140625" style="1528" customWidth="1"/>
    <col min="770" max="770" width="13.28515625" style="1528" customWidth="1"/>
    <col min="771" max="771" width="4.140625" style="1528" bestFit="1" customWidth="1"/>
    <col min="772" max="772" width="9.140625" style="1528" customWidth="1"/>
    <col min="773" max="774" width="10.7109375" style="1528" customWidth="1"/>
    <col min="775" max="775" width="8.5703125" style="1528" customWidth="1"/>
    <col min="776" max="776" width="9.85546875" style="1528" customWidth="1"/>
    <col min="777" max="777" width="6.5703125" style="1528" customWidth="1"/>
    <col min="778" max="781" width="9.140625" style="1528"/>
    <col min="782" max="782" width="10.140625" style="1528" bestFit="1" customWidth="1"/>
    <col min="783" max="1022" width="9.140625" style="1528"/>
    <col min="1023" max="1023" width="3.85546875" style="1528" customWidth="1"/>
    <col min="1024" max="1024" width="3.5703125" style="1528" customWidth="1"/>
    <col min="1025" max="1025" width="10.140625" style="1528" customWidth="1"/>
    <col min="1026" max="1026" width="13.28515625" style="1528" customWidth="1"/>
    <col min="1027" max="1027" width="4.140625" style="1528" bestFit="1" customWidth="1"/>
    <col min="1028" max="1028" width="9.140625" style="1528" customWidth="1"/>
    <col min="1029" max="1030" width="10.7109375" style="1528" customWidth="1"/>
    <col min="1031" max="1031" width="8.5703125" style="1528" customWidth="1"/>
    <col min="1032" max="1032" width="9.85546875" style="1528" customWidth="1"/>
    <col min="1033" max="1033" width="6.5703125" style="1528" customWidth="1"/>
    <col min="1034" max="1037" width="9.140625" style="1528"/>
    <col min="1038" max="1038" width="10.140625" style="1528" bestFit="1" customWidth="1"/>
    <col min="1039" max="1278" width="9.140625" style="1528"/>
    <col min="1279" max="1279" width="3.85546875" style="1528" customWidth="1"/>
    <col min="1280" max="1280" width="3.5703125" style="1528" customWidth="1"/>
    <col min="1281" max="1281" width="10.140625" style="1528" customWidth="1"/>
    <col min="1282" max="1282" width="13.28515625" style="1528" customWidth="1"/>
    <col min="1283" max="1283" width="4.140625" style="1528" bestFit="1" customWidth="1"/>
    <col min="1284" max="1284" width="9.140625" style="1528" customWidth="1"/>
    <col min="1285" max="1286" width="10.7109375" style="1528" customWidth="1"/>
    <col min="1287" max="1287" width="8.5703125" style="1528" customWidth="1"/>
    <col min="1288" max="1288" width="9.85546875" style="1528" customWidth="1"/>
    <col min="1289" max="1289" width="6.5703125" style="1528" customWidth="1"/>
    <col min="1290" max="1293" width="9.140625" style="1528"/>
    <col min="1294" max="1294" width="10.140625" style="1528" bestFit="1" customWidth="1"/>
    <col min="1295" max="1534" width="9.140625" style="1528"/>
    <col min="1535" max="1535" width="3.85546875" style="1528" customWidth="1"/>
    <col min="1536" max="1536" width="3.5703125" style="1528" customWidth="1"/>
    <col min="1537" max="1537" width="10.140625" style="1528" customWidth="1"/>
    <col min="1538" max="1538" width="13.28515625" style="1528" customWidth="1"/>
    <col min="1539" max="1539" width="4.140625" style="1528" bestFit="1" customWidth="1"/>
    <col min="1540" max="1540" width="9.140625" style="1528" customWidth="1"/>
    <col min="1541" max="1542" width="10.7109375" style="1528" customWidth="1"/>
    <col min="1543" max="1543" width="8.5703125" style="1528" customWidth="1"/>
    <col min="1544" max="1544" width="9.85546875" style="1528" customWidth="1"/>
    <col min="1545" max="1545" width="6.5703125" style="1528" customWidth="1"/>
    <col min="1546" max="1549" width="9.140625" style="1528"/>
    <col min="1550" max="1550" width="10.140625" style="1528" bestFit="1" customWidth="1"/>
    <col min="1551" max="1790" width="9.140625" style="1528"/>
    <col min="1791" max="1791" width="3.85546875" style="1528" customWidth="1"/>
    <col min="1792" max="1792" width="3.5703125" style="1528" customWidth="1"/>
    <col min="1793" max="1793" width="10.140625" style="1528" customWidth="1"/>
    <col min="1794" max="1794" width="13.28515625" style="1528" customWidth="1"/>
    <col min="1795" max="1795" width="4.140625" style="1528" bestFit="1" customWidth="1"/>
    <col min="1796" max="1796" width="9.140625" style="1528" customWidth="1"/>
    <col min="1797" max="1798" width="10.7109375" style="1528" customWidth="1"/>
    <col min="1799" max="1799" width="8.5703125" style="1528" customWidth="1"/>
    <col min="1800" max="1800" width="9.85546875" style="1528" customWidth="1"/>
    <col min="1801" max="1801" width="6.5703125" style="1528" customWidth="1"/>
    <col min="1802" max="1805" width="9.140625" style="1528"/>
    <col min="1806" max="1806" width="10.140625" style="1528" bestFit="1" customWidth="1"/>
    <col min="1807" max="2046" width="9.140625" style="1528"/>
    <col min="2047" max="2047" width="3.85546875" style="1528" customWidth="1"/>
    <col min="2048" max="2048" width="3.5703125" style="1528" customWidth="1"/>
    <col min="2049" max="2049" width="10.140625" style="1528" customWidth="1"/>
    <col min="2050" max="2050" width="13.28515625" style="1528" customWidth="1"/>
    <col min="2051" max="2051" width="4.140625" style="1528" bestFit="1" customWidth="1"/>
    <col min="2052" max="2052" width="9.140625" style="1528" customWidth="1"/>
    <col min="2053" max="2054" width="10.7109375" style="1528" customWidth="1"/>
    <col min="2055" max="2055" width="8.5703125" style="1528" customWidth="1"/>
    <col min="2056" max="2056" width="9.85546875" style="1528" customWidth="1"/>
    <col min="2057" max="2057" width="6.5703125" style="1528" customWidth="1"/>
    <col min="2058" max="2061" width="9.140625" style="1528"/>
    <col min="2062" max="2062" width="10.140625" style="1528" bestFit="1" customWidth="1"/>
    <col min="2063" max="2302" width="9.140625" style="1528"/>
    <col min="2303" max="2303" width="3.85546875" style="1528" customWidth="1"/>
    <col min="2304" max="2304" width="3.5703125" style="1528" customWidth="1"/>
    <col min="2305" max="2305" width="10.140625" style="1528" customWidth="1"/>
    <col min="2306" max="2306" width="13.28515625" style="1528" customWidth="1"/>
    <col min="2307" max="2307" width="4.140625" style="1528" bestFit="1" customWidth="1"/>
    <col min="2308" max="2308" width="9.140625" style="1528" customWidth="1"/>
    <col min="2309" max="2310" width="10.7109375" style="1528" customWidth="1"/>
    <col min="2311" max="2311" width="8.5703125" style="1528" customWidth="1"/>
    <col min="2312" max="2312" width="9.85546875" style="1528" customWidth="1"/>
    <col min="2313" max="2313" width="6.5703125" style="1528" customWidth="1"/>
    <col min="2314" max="2317" width="9.140625" style="1528"/>
    <col min="2318" max="2318" width="10.140625" style="1528" bestFit="1" customWidth="1"/>
    <col min="2319" max="2558" width="9.140625" style="1528"/>
    <col min="2559" max="2559" width="3.85546875" style="1528" customWidth="1"/>
    <col min="2560" max="2560" width="3.5703125" style="1528" customWidth="1"/>
    <col min="2561" max="2561" width="10.140625" style="1528" customWidth="1"/>
    <col min="2562" max="2562" width="13.28515625" style="1528" customWidth="1"/>
    <col min="2563" max="2563" width="4.140625" style="1528" bestFit="1" customWidth="1"/>
    <col min="2564" max="2564" width="9.140625" style="1528" customWidth="1"/>
    <col min="2565" max="2566" width="10.7109375" style="1528" customWidth="1"/>
    <col min="2567" max="2567" width="8.5703125" style="1528" customWidth="1"/>
    <col min="2568" max="2568" width="9.85546875" style="1528" customWidth="1"/>
    <col min="2569" max="2569" width="6.5703125" style="1528" customWidth="1"/>
    <col min="2570" max="2573" width="9.140625" style="1528"/>
    <col min="2574" max="2574" width="10.140625" style="1528" bestFit="1" customWidth="1"/>
    <col min="2575" max="2814" width="9.140625" style="1528"/>
    <col min="2815" max="2815" width="3.85546875" style="1528" customWidth="1"/>
    <col min="2816" max="2816" width="3.5703125" style="1528" customWidth="1"/>
    <col min="2817" max="2817" width="10.140625" style="1528" customWidth="1"/>
    <col min="2818" max="2818" width="13.28515625" style="1528" customWidth="1"/>
    <col min="2819" max="2819" width="4.140625" style="1528" bestFit="1" customWidth="1"/>
    <col min="2820" max="2820" width="9.140625" style="1528" customWidth="1"/>
    <col min="2821" max="2822" width="10.7109375" style="1528" customWidth="1"/>
    <col min="2823" max="2823" width="8.5703125" style="1528" customWidth="1"/>
    <col min="2824" max="2824" width="9.85546875" style="1528" customWidth="1"/>
    <col min="2825" max="2825" width="6.5703125" style="1528" customWidth="1"/>
    <col min="2826" max="2829" width="9.140625" style="1528"/>
    <col min="2830" max="2830" width="10.140625" style="1528" bestFit="1" customWidth="1"/>
    <col min="2831" max="3070" width="9.140625" style="1528"/>
    <col min="3071" max="3071" width="3.85546875" style="1528" customWidth="1"/>
    <col min="3072" max="3072" width="3.5703125" style="1528" customWidth="1"/>
    <col min="3073" max="3073" width="10.140625" style="1528" customWidth="1"/>
    <col min="3074" max="3074" width="13.28515625" style="1528" customWidth="1"/>
    <col min="3075" max="3075" width="4.140625" style="1528" bestFit="1" customWidth="1"/>
    <col min="3076" max="3076" width="9.140625" style="1528" customWidth="1"/>
    <col min="3077" max="3078" width="10.7109375" style="1528" customWidth="1"/>
    <col min="3079" max="3079" width="8.5703125" style="1528" customWidth="1"/>
    <col min="3080" max="3080" width="9.85546875" style="1528" customWidth="1"/>
    <col min="3081" max="3081" width="6.5703125" style="1528" customWidth="1"/>
    <col min="3082" max="3085" width="9.140625" style="1528"/>
    <col min="3086" max="3086" width="10.140625" style="1528" bestFit="1" customWidth="1"/>
    <col min="3087" max="3326" width="9.140625" style="1528"/>
    <col min="3327" max="3327" width="3.85546875" style="1528" customWidth="1"/>
    <col min="3328" max="3328" width="3.5703125" style="1528" customWidth="1"/>
    <col min="3329" max="3329" width="10.140625" style="1528" customWidth="1"/>
    <col min="3330" max="3330" width="13.28515625" style="1528" customWidth="1"/>
    <col min="3331" max="3331" width="4.140625" style="1528" bestFit="1" customWidth="1"/>
    <col min="3332" max="3332" width="9.140625" style="1528" customWidth="1"/>
    <col min="3333" max="3334" width="10.7109375" style="1528" customWidth="1"/>
    <col min="3335" max="3335" width="8.5703125" style="1528" customWidth="1"/>
    <col min="3336" max="3336" width="9.85546875" style="1528" customWidth="1"/>
    <col min="3337" max="3337" width="6.5703125" style="1528" customWidth="1"/>
    <col min="3338" max="3341" width="9.140625" style="1528"/>
    <col min="3342" max="3342" width="10.140625" style="1528" bestFit="1" customWidth="1"/>
    <col min="3343" max="3582" width="9.140625" style="1528"/>
    <col min="3583" max="3583" width="3.85546875" style="1528" customWidth="1"/>
    <col min="3584" max="3584" width="3.5703125" style="1528" customWidth="1"/>
    <col min="3585" max="3585" width="10.140625" style="1528" customWidth="1"/>
    <col min="3586" max="3586" width="13.28515625" style="1528" customWidth="1"/>
    <col min="3587" max="3587" width="4.140625" style="1528" bestFit="1" customWidth="1"/>
    <col min="3588" max="3588" width="9.140625" style="1528" customWidth="1"/>
    <col min="3589" max="3590" width="10.7109375" style="1528" customWidth="1"/>
    <col min="3591" max="3591" width="8.5703125" style="1528" customWidth="1"/>
    <col min="3592" max="3592" width="9.85546875" style="1528" customWidth="1"/>
    <col min="3593" max="3593" width="6.5703125" style="1528" customWidth="1"/>
    <col min="3594" max="3597" width="9.140625" style="1528"/>
    <col min="3598" max="3598" width="10.140625" style="1528" bestFit="1" customWidth="1"/>
    <col min="3599" max="3838" width="9.140625" style="1528"/>
    <col min="3839" max="3839" width="3.85546875" style="1528" customWidth="1"/>
    <col min="3840" max="3840" width="3.5703125" style="1528" customWidth="1"/>
    <col min="3841" max="3841" width="10.140625" style="1528" customWidth="1"/>
    <col min="3842" max="3842" width="13.28515625" style="1528" customWidth="1"/>
    <col min="3843" max="3843" width="4.140625" style="1528" bestFit="1" customWidth="1"/>
    <col min="3844" max="3844" width="9.140625" style="1528" customWidth="1"/>
    <col min="3845" max="3846" width="10.7109375" style="1528" customWidth="1"/>
    <col min="3847" max="3847" width="8.5703125" style="1528" customWidth="1"/>
    <col min="3848" max="3848" width="9.85546875" style="1528" customWidth="1"/>
    <col min="3849" max="3849" width="6.5703125" style="1528" customWidth="1"/>
    <col min="3850" max="3853" width="9.140625" style="1528"/>
    <col min="3854" max="3854" width="10.140625" style="1528" bestFit="1" customWidth="1"/>
    <col min="3855" max="4094" width="9.140625" style="1528"/>
    <col min="4095" max="4095" width="3.85546875" style="1528" customWidth="1"/>
    <col min="4096" max="4096" width="3.5703125" style="1528" customWidth="1"/>
    <col min="4097" max="4097" width="10.140625" style="1528" customWidth="1"/>
    <col min="4098" max="4098" width="13.28515625" style="1528" customWidth="1"/>
    <col min="4099" max="4099" width="4.140625" style="1528" bestFit="1" customWidth="1"/>
    <col min="4100" max="4100" width="9.140625" style="1528" customWidth="1"/>
    <col min="4101" max="4102" width="10.7109375" style="1528" customWidth="1"/>
    <col min="4103" max="4103" width="8.5703125" style="1528" customWidth="1"/>
    <col min="4104" max="4104" width="9.85546875" style="1528" customWidth="1"/>
    <col min="4105" max="4105" width="6.5703125" style="1528" customWidth="1"/>
    <col min="4106" max="4109" width="9.140625" style="1528"/>
    <col min="4110" max="4110" width="10.140625" style="1528" bestFit="1" customWidth="1"/>
    <col min="4111" max="4350" width="9.140625" style="1528"/>
    <col min="4351" max="4351" width="3.85546875" style="1528" customWidth="1"/>
    <col min="4352" max="4352" width="3.5703125" style="1528" customWidth="1"/>
    <col min="4353" max="4353" width="10.140625" style="1528" customWidth="1"/>
    <col min="4354" max="4354" width="13.28515625" style="1528" customWidth="1"/>
    <col min="4355" max="4355" width="4.140625" style="1528" bestFit="1" customWidth="1"/>
    <col min="4356" max="4356" width="9.140625" style="1528" customWidth="1"/>
    <col min="4357" max="4358" width="10.7109375" style="1528" customWidth="1"/>
    <col min="4359" max="4359" width="8.5703125" style="1528" customWidth="1"/>
    <col min="4360" max="4360" width="9.85546875" style="1528" customWidth="1"/>
    <col min="4361" max="4361" width="6.5703125" style="1528" customWidth="1"/>
    <col min="4362" max="4365" width="9.140625" style="1528"/>
    <col min="4366" max="4366" width="10.140625" style="1528" bestFit="1" customWidth="1"/>
    <col min="4367" max="4606" width="9.140625" style="1528"/>
    <col min="4607" max="4607" width="3.85546875" style="1528" customWidth="1"/>
    <col min="4608" max="4608" width="3.5703125" style="1528" customWidth="1"/>
    <col min="4609" max="4609" width="10.140625" style="1528" customWidth="1"/>
    <col min="4610" max="4610" width="13.28515625" style="1528" customWidth="1"/>
    <col min="4611" max="4611" width="4.140625" style="1528" bestFit="1" customWidth="1"/>
    <col min="4612" max="4612" width="9.140625" style="1528" customWidth="1"/>
    <col min="4613" max="4614" width="10.7109375" style="1528" customWidth="1"/>
    <col min="4615" max="4615" width="8.5703125" style="1528" customWidth="1"/>
    <col min="4616" max="4616" width="9.85546875" style="1528" customWidth="1"/>
    <col min="4617" max="4617" width="6.5703125" style="1528" customWidth="1"/>
    <col min="4618" max="4621" width="9.140625" style="1528"/>
    <col min="4622" max="4622" width="10.140625" style="1528" bestFit="1" customWidth="1"/>
    <col min="4623" max="4862" width="9.140625" style="1528"/>
    <col min="4863" max="4863" width="3.85546875" style="1528" customWidth="1"/>
    <col min="4864" max="4864" width="3.5703125" style="1528" customWidth="1"/>
    <col min="4865" max="4865" width="10.140625" style="1528" customWidth="1"/>
    <col min="4866" max="4866" width="13.28515625" style="1528" customWidth="1"/>
    <col min="4867" max="4867" width="4.140625" style="1528" bestFit="1" customWidth="1"/>
    <col min="4868" max="4868" width="9.140625" style="1528" customWidth="1"/>
    <col min="4869" max="4870" width="10.7109375" style="1528" customWidth="1"/>
    <col min="4871" max="4871" width="8.5703125" style="1528" customWidth="1"/>
    <col min="4872" max="4872" width="9.85546875" style="1528" customWidth="1"/>
    <col min="4873" max="4873" width="6.5703125" style="1528" customWidth="1"/>
    <col min="4874" max="4877" width="9.140625" style="1528"/>
    <col min="4878" max="4878" width="10.140625" style="1528" bestFit="1" customWidth="1"/>
    <col min="4879" max="5118" width="9.140625" style="1528"/>
    <col min="5119" max="5119" width="3.85546875" style="1528" customWidth="1"/>
    <col min="5120" max="5120" width="3.5703125" style="1528" customWidth="1"/>
    <col min="5121" max="5121" width="10.140625" style="1528" customWidth="1"/>
    <col min="5122" max="5122" width="13.28515625" style="1528" customWidth="1"/>
    <col min="5123" max="5123" width="4.140625" style="1528" bestFit="1" customWidth="1"/>
    <col min="5124" max="5124" width="9.140625" style="1528" customWidth="1"/>
    <col min="5125" max="5126" width="10.7109375" style="1528" customWidth="1"/>
    <col min="5127" max="5127" width="8.5703125" style="1528" customWidth="1"/>
    <col min="5128" max="5128" width="9.85546875" style="1528" customWidth="1"/>
    <col min="5129" max="5129" width="6.5703125" style="1528" customWidth="1"/>
    <col min="5130" max="5133" width="9.140625" style="1528"/>
    <col min="5134" max="5134" width="10.140625" style="1528" bestFit="1" customWidth="1"/>
    <col min="5135" max="5374" width="9.140625" style="1528"/>
    <col min="5375" max="5375" width="3.85546875" style="1528" customWidth="1"/>
    <col min="5376" max="5376" width="3.5703125" style="1528" customWidth="1"/>
    <col min="5377" max="5377" width="10.140625" style="1528" customWidth="1"/>
    <col min="5378" max="5378" width="13.28515625" style="1528" customWidth="1"/>
    <col min="5379" max="5379" width="4.140625" style="1528" bestFit="1" customWidth="1"/>
    <col min="5380" max="5380" width="9.140625" style="1528" customWidth="1"/>
    <col min="5381" max="5382" width="10.7109375" style="1528" customWidth="1"/>
    <col min="5383" max="5383" width="8.5703125" style="1528" customWidth="1"/>
    <col min="5384" max="5384" width="9.85546875" style="1528" customWidth="1"/>
    <col min="5385" max="5385" width="6.5703125" style="1528" customWidth="1"/>
    <col min="5386" max="5389" width="9.140625" style="1528"/>
    <col min="5390" max="5390" width="10.140625" style="1528" bestFit="1" customWidth="1"/>
    <col min="5391" max="5630" width="9.140625" style="1528"/>
    <col min="5631" max="5631" width="3.85546875" style="1528" customWidth="1"/>
    <col min="5632" max="5632" width="3.5703125" style="1528" customWidth="1"/>
    <col min="5633" max="5633" width="10.140625" style="1528" customWidth="1"/>
    <col min="5634" max="5634" width="13.28515625" style="1528" customWidth="1"/>
    <col min="5635" max="5635" width="4.140625" style="1528" bestFit="1" customWidth="1"/>
    <col min="5636" max="5636" width="9.140625" style="1528" customWidth="1"/>
    <col min="5637" max="5638" width="10.7109375" style="1528" customWidth="1"/>
    <col min="5639" max="5639" width="8.5703125" style="1528" customWidth="1"/>
    <col min="5640" max="5640" width="9.85546875" style="1528" customWidth="1"/>
    <col min="5641" max="5641" width="6.5703125" style="1528" customWidth="1"/>
    <col min="5642" max="5645" width="9.140625" style="1528"/>
    <col min="5646" max="5646" width="10.140625" style="1528" bestFit="1" customWidth="1"/>
    <col min="5647" max="5886" width="9.140625" style="1528"/>
    <col min="5887" max="5887" width="3.85546875" style="1528" customWidth="1"/>
    <col min="5888" max="5888" width="3.5703125" style="1528" customWidth="1"/>
    <col min="5889" max="5889" width="10.140625" style="1528" customWidth="1"/>
    <col min="5890" max="5890" width="13.28515625" style="1528" customWidth="1"/>
    <col min="5891" max="5891" width="4.140625" style="1528" bestFit="1" customWidth="1"/>
    <col min="5892" max="5892" width="9.140625" style="1528" customWidth="1"/>
    <col min="5893" max="5894" width="10.7109375" style="1528" customWidth="1"/>
    <col min="5895" max="5895" width="8.5703125" style="1528" customWidth="1"/>
    <col min="5896" max="5896" width="9.85546875" style="1528" customWidth="1"/>
    <col min="5897" max="5897" width="6.5703125" style="1528" customWidth="1"/>
    <col min="5898" max="5901" width="9.140625" style="1528"/>
    <col min="5902" max="5902" width="10.140625" style="1528" bestFit="1" customWidth="1"/>
    <col min="5903" max="6142" width="9.140625" style="1528"/>
    <col min="6143" max="6143" width="3.85546875" style="1528" customWidth="1"/>
    <col min="6144" max="6144" width="3.5703125" style="1528" customWidth="1"/>
    <col min="6145" max="6145" width="10.140625" style="1528" customWidth="1"/>
    <col min="6146" max="6146" width="13.28515625" style="1528" customWidth="1"/>
    <col min="6147" max="6147" width="4.140625" style="1528" bestFit="1" customWidth="1"/>
    <col min="6148" max="6148" width="9.140625" style="1528" customWidth="1"/>
    <col min="6149" max="6150" width="10.7109375" style="1528" customWidth="1"/>
    <col min="6151" max="6151" width="8.5703125" style="1528" customWidth="1"/>
    <col min="6152" max="6152" width="9.85546875" style="1528" customWidth="1"/>
    <col min="6153" max="6153" width="6.5703125" style="1528" customWidth="1"/>
    <col min="6154" max="6157" width="9.140625" style="1528"/>
    <col min="6158" max="6158" width="10.140625" style="1528" bestFit="1" customWidth="1"/>
    <col min="6159" max="6398" width="9.140625" style="1528"/>
    <col min="6399" max="6399" width="3.85546875" style="1528" customWidth="1"/>
    <col min="6400" max="6400" width="3.5703125" style="1528" customWidth="1"/>
    <col min="6401" max="6401" width="10.140625" style="1528" customWidth="1"/>
    <col min="6402" max="6402" width="13.28515625" style="1528" customWidth="1"/>
    <col min="6403" max="6403" width="4.140625" style="1528" bestFit="1" customWidth="1"/>
    <col min="6404" max="6404" width="9.140625" style="1528" customWidth="1"/>
    <col min="6405" max="6406" width="10.7109375" style="1528" customWidth="1"/>
    <col min="6407" max="6407" width="8.5703125" style="1528" customWidth="1"/>
    <col min="6408" max="6408" width="9.85546875" style="1528" customWidth="1"/>
    <col min="6409" max="6409" width="6.5703125" style="1528" customWidth="1"/>
    <col min="6410" max="6413" width="9.140625" style="1528"/>
    <col min="6414" max="6414" width="10.140625" style="1528" bestFit="1" customWidth="1"/>
    <col min="6415" max="6654" width="9.140625" style="1528"/>
    <col min="6655" max="6655" width="3.85546875" style="1528" customWidth="1"/>
    <col min="6656" max="6656" width="3.5703125" style="1528" customWidth="1"/>
    <col min="6657" max="6657" width="10.140625" style="1528" customWidth="1"/>
    <col min="6658" max="6658" width="13.28515625" style="1528" customWidth="1"/>
    <col min="6659" max="6659" width="4.140625" style="1528" bestFit="1" customWidth="1"/>
    <col min="6660" max="6660" width="9.140625" style="1528" customWidth="1"/>
    <col min="6661" max="6662" width="10.7109375" style="1528" customWidth="1"/>
    <col min="6663" max="6663" width="8.5703125" style="1528" customWidth="1"/>
    <col min="6664" max="6664" width="9.85546875" style="1528" customWidth="1"/>
    <col min="6665" max="6665" width="6.5703125" style="1528" customWidth="1"/>
    <col min="6666" max="6669" width="9.140625" style="1528"/>
    <col min="6670" max="6670" width="10.140625" style="1528" bestFit="1" customWidth="1"/>
    <col min="6671" max="6910" width="9.140625" style="1528"/>
    <col min="6911" max="6911" width="3.85546875" style="1528" customWidth="1"/>
    <col min="6912" max="6912" width="3.5703125" style="1528" customWidth="1"/>
    <col min="6913" max="6913" width="10.140625" style="1528" customWidth="1"/>
    <col min="6914" max="6914" width="13.28515625" style="1528" customWidth="1"/>
    <col min="6915" max="6915" width="4.140625" style="1528" bestFit="1" customWidth="1"/>
    <col min="6916" max="6916" width="9.140625" style="1528" customWidth="1"/>
    <col min="6917" max="6918" width="10.7109375" style="1528" customWidth="1"/>
    <col min="6919" max="6919" width="8.5703125" style="1528" customWidth="1"/>
    <col min="6920" max="6920" width="9.85546875" style="1528" customWidth="1"/>
    <col min="6921" max="6921" width="6.5703125" style="1528" customWidth="1"/>
    <col min="6922" max="6925" width="9.140625" style="1528"/>
    <col min="6926" max="6926" width="10.140625" style="1528" bestFit="1" customWidth="1"/>
    <col min="6927" max="7166" width="9.140625" style="1528"/>
    <col min="7167" max="7167" width="3.85546875" style="1528" customWidth="1"/>
    <col min="7168" max="7168" width="3.5703125" style="1528" customWidth="1"/>
    <col min="7169" max="7169" width="10.140625" style="1528" customWidth="1"/>
    <col min="7170" max="7170" width="13.28515625" style="1528" customWidth="1"/>
    <col min="7171" max="7171" width="4.140625" style="1528" bestFit="1" customWidth="1"/>
    <col min="7172" max="7172" width="9.140625" style="1528" customWidth="1"/>
    <col min="7173" max="7174" width="10.7109375" style="1528" customWidth="1"/>
    <col min="7175" max="7175" width="8.5703125" style="1528" customWidth="1"/>
    <col min="7176" max="7176" width="9.85546875" style="1528" customWidth="1"/>
    <col min="7177" max="7177" width="6.5703125" style="1528" customWidth="1"/>
    <col min="7178" max="7181" width="9.140625" style="1528"/>
    <col min="7182" max="7182" width="10.140625" style="1528" bestFit="1" customWidth="1"/>
    <col min="7183" max="7422" width="9.140625" style="1528"/>
    <col min="7423" max="7423" width="3.85546875" style="1528" customWidth="1"/>
    <col min="7424" max="7424" width="3.5703125" style="1528" customWidth="1"/>
    <col min="7425" max="7425" width="10.140625" style="1528" customWidth="1"/>
    <col min="7426" max="7426" width="13.28515625" style="1528" customWidth="1"/>
    <col min="7427" max="7427" width="4.140625" style="1528" bestFit="1" customWidth="1"/>
    <col min="7428" max="7428" width="9.140625" style="1528" customWidth="1"/>
    <col min="7429" max="7430" width="10.7109375" style="1528" customWidth="1"/>
    <col min="7431" max="7431" width="8.5703125" style="1528" customWidth="1"/>
    <col min="7432" max="7432" width="9.85546875" style="1528" customWidth="1"/>
    <col min="7433" max="7433" width="6.5703125" style="1528" customWidth="1"/>
    <col min="7434" max="7437" width="9.140625" style="1528"/>
    <col min="7438" max="7438" width="10.140625" style="1528" bestFit="1" customWidth="1"/>
    <col min="7439" max="7678" width="9.140625" style="1528"/>
    <col min="7679" max="7679" width="3.85546875" style="1528" customWidth="1"/>
    <col min="7680" max="7680" width="3.5703125" style="1528" customWidth="1"/>
    <col min="7681" max="7681" width="10.140625" style="1528" customWidth="1"/>
    <col min="7682" max="7682" width="13.28515625" style="1528" customWidth="1"/>
    <col min="7683" max="7683" width="4.140625" style="1528" bestFit="1" customWidth="1"/>
    <col min="7684" max="7684" width="9.140625" style="1528" customWidth="1"/>
    <col min="7685" max="7686" width="10.7109375" style="1528" customWidth="1"/>
    <col min="7687" max="7687" width="8.5703125" style="1528" customWidth="1"/>
    <col min="7688" max="7688" width="9.85546875" style="1528" customWidth="1"/>
    <col min="7689" max="7689" width="6.5703125" style="1528" customWidth="1"/>
    <col min="7690" max="7693" width="9.140625" style="1528"/>
    <col min="7694" max="7694" width="10.140625" style="1528" bestFit="1" customWidth="1"/>
    <col min="7695" max="7934" width="9.140625" style="1528"/>
    <col min="7935" max="7935" width="3.85546875" style="1528" customWidth="1"/>
    <col min="7936" max="7936" width="3.5703125" style="1528" customWidth="1"/>
    <col min="7937" max="7937" width="10.140625" style="1528" customWidth="1"/>
    <col min="7938" max="7938" width="13.28515625" style="1528" customWidth="1"/>
    <col min="7939" max="7939" width="4.140625" style="1528" bestFit="1" customWidth="1"/>
    <col min="7940" max="7940" width="9.140625" style="1528" customWidth="1"/>
    <col min="7941" max="7942" width="10.7109375" style="1528" customWidth="1"/>
    <col min="7943" max="7943" width="8.5703125" style="1528" customWidth="1"/>
    <col min="7944" max="7944" width="9.85546875" style="1528" customWidth="1"/>
    <col min="7945" max="7945" width="6.5703125" style="1528" customWidth="1"/>
    <col min="7946" max="7949" width="9.140625" style="1528"/>
    <col min="7950" max="7950" width="10.140625" style="1528" bestFit="1" customWidth="1"/>
    <col min="7951" max="8190" width="9.140625" style="1528"/>
    <col min="8191" max="8191" width="3.85546875" style="1528" customWidth="1"/>
    <col min="8192" max="8192" width="3.5703125" style="1528" customWidth="1"/>
    <col min="8193" max="8193" width="10.140625" style="1528" customWidth="1"/>
    <col min="8194" max="8194" width="13.28515625" style="1528" customWidth="1"/>
    <col min="8195" max="8195" width="4.140625" style="1528" bestFit="1" customWidth="1"/>
    <col min="8196" max="8196" width="9.140625" style="1528" customWidth="1"/>
    <col min="8197" max="8198" width="10.7109375" style="1528" customWidth="1"/>
    <col min="8199" max="8199" width="8.5703125" style="1528" customWidth="1"/>
    <col min="8200" max="8200" width="9.85546875" style="1528" customWidth="1"/>
    <col min="8201" max="8201" width="6.5703125" style="1528" customWidth="1"/>
    <col min="8202" max="8205" width="9.140625" style="1528"/>
    <col min="8206" max="8206" width="10.140625" style="1528" bestFit="1" customWidth="1"/>
    <col min="8207" max="8446" width="9.140625" style="1528"/>
    <col min="8447" max="8447" width="3.85546875" style="1528" customWidth="1"/>
    <col min="8448" max="8448" width="3.5703125" style="1528" customWidth="1"/>
    <col min="8449" max="8449" width="10.140625" style="1528" customWidth="1"/>
    <col min="8450" max="8450" width="13.28515625" style="1528" customWidth="1"/>
    <col min="8451" max="8451" width="4.140625" style="1528" bestFit="1" customWidth="1"/>
    <col min="8452" max="8452" width="9.140625" style="1528" customWidth="1"/>
    <col min="8453" max="8454" width="10.7109375" style="1528" customWidth="1"/>
    <col min="8455" max="8455" width="8.5703125" style="1528" customWidth="1"/>
    <col min="8456" max="8456" width="9.85546875" style="1528" customWidth="1"/>
    <col min="8457" max="8457" width="6.5703125" style="1528" customWidth="1"/>
    <col min="8458" max="8461" width="9.140625" style="1528"/>
    <col min="8462" max="8462" width="10.140625" style="1528" bestFit="1" customWidth="1"/>
    <col min="8463" max="8702" width="9.140625" style="1528"/>
    <col min="8703" max="8703" width="3.85546875" style="1528" customWidth="1"/>
    <col min="8704" max="8704" width="3.5703125" style="1528" customWidth="1"/>
    <col min="8705" max="8705" width="10.140625" style="1528" customWidth="1"/>
    <col min="8706" max="8706" width="13.28515625" style="1528" customWidth="1"/>
    <col min="8707" max="8707" width="4.140625" style="1528" bestFit="1" customWidth="1"/>
    <col min="8708" max="8708" width="9.140625" style="1528" customWidth="1"/>
    <col min="8709" max="8710" width="10.7109375" style="1528" customWidth="1"/>
    <col min="8711" max="8711" width="8.5703125" style="1528" customWidth="1"/>
    <col min="8712" max="8712" width="9.85546875" style="1528" customWidth="1"/>
    <col min="8713" max="8713" width="6.5703125" style="1528" customWidth="1"/>
    <col min="8714" max="8717" width="9.140625" style="1528"/>
    <col min="8718" max="8718" width="10.140625" style="1528" bestFit="1" customWidth="1"/>
    <col min="8719" max="8958" width="9.140625" style="1528"/>
    <col min="8959" max="8959" width="3.85546875" style="1528" customWidth="1"/>
    <col min="8960" max="8960" width="3.5703125" style="1528" customWidth="1"/>
    <col min="8961" max="8961" width="10.140625" style="1528" customWidth="1"/>
    <col min="8962" max="8962" width="13.28515625" style="1528" customWidth="1"/>
    <col min="8963" max="8963" width="4.140625" style="1528" bestFit="1" customWidth="1"/>
    <col min="8964" max="8964" width="9.140625" style="1528" customWidth="1"/>
    <col min="8965" max="8966" width="10.7109375" style="1528" customWidth="1"/>
    <col min="8967" max="8967" width="8.5703125" style="1528" customWidth="1"/>
    <col min="8968" max="8968" width="9.85546875" style="1528" customWidth="1"/>
    <col min="8969" max="8969" width="6.5703125" style="1528" customWidth="1"/>
    <col min="8970" max="8973" width="9.140625" style="1528"/>
    <col min="8974" max="8974" width="10.140625" style="1528" bestFit="1" customWidth="1"/>
    <col min="8975" max="9214" width="9.140625" style="1528"/>
    <col min="9215" max="9215" width="3.85546875" style="1528" customWidth="1"/>
    <col min="9216" max="9216" width="3.5703125" style="1528" customWidth="1"/>
    <col min="9217" max="9217" width="10.140625" style="1528" customWidth="1"/>
    <col min="9218" max="9218" width="13.28515625" style="1528" customWidth="1"/>
    <col min="9219" max="9219" width="4.140625" style="1528" bestFit="1" customWidth="1"/>
    <col min="9220" max="9220" width="9.140625" style="1528" customWidth="1"/>
    <col min="9221" max="9222" width="10.7109375" style="1528" customWidth="1"/>
    <col min="9223" max="9223" width="8.5703125" style="1528" customWidth="1"/>
    <col min="9224" max="9224" width="9.85546875" style="1528" customWidth="1"/>
    <col min="9225" max="9225" width="6.5703125" style="1528" customWidth="1"/>
    <col min="9226" max="9229" width="9.140625" style="1528"/>
    <col min="9230" max="9230" width="10.140625" style="1528" bestFit="1" customWidth="1"/>
    <col min="9231" max="9470" width="9.140625" style="1528"/>
    <col min="9471" max="9471" width="3.85546875" style="1528" customWidth="1"/>
    <col min="9472" max="9472" width="3.5703125" style="1528" customWidth="1"/>
    <col min="9473" max="9473" width="10.140625" style="1528" customWidth="1"/>
    <col min="9474" max="9474" width="13.28515625" style="1528" customWidth="1"/>
    <col min="9475" max="9475" width="4.140625" style="1528" bestFit="1" customWidth="1"/>
    <col min="9476" max="9476" width="9.140625" style="1528" customWidth="1"/>
    <col min="9477" max="9478" width="10.7109375" style="1528" customWidth="1"/>
    <col min="9479" max="9479" width="8.5703125" style="1528" customWidth="1"/>
    <col min="9480" max="9480" width="9.85546875" style="1528" customWidth="1"/>
    <col min="9481" max="9481" width="6.5703125" style="1528" customWidth="1"/>
    <col min="9482" max="9485" width="9.140625" style="1528"/>
    <col min="9486" max="9486" width="10.140625" style="1528" bestFit="1" customWidth="1"/>
    <col min="9487" max="9726" width="9.140625" style="1528"/>
    <col min="9727" max="9727" width="3.85546875" style="1528" customWidth="1"/>
    <col min="9728" max="9728" width="3.5703125" style="1528" customWidth="1"/>
    <col min="9729" max="9729" width="10.140625" style="1528" customWidth="1"/>
    <col min="9730" max="9730" width="13.28515625" style="1528" customWidth="1"/>
    <col min="9731" max="9731" width="4.140625" style="1528" bestFit="1" customWidth="1"/>
    <col min="9732" max="9732" width="9.140625" style="1528" customWidth="1"/>
    <col min="9733" max="9734" width="10.7109375" style="1528" customWidth="1"/>
    <col min="9735" max="9735" width="8.5703125" style="1528" customWidth="1"/>
    <col min="9736" max="9736" width="9.85546875" style="1528" customWidth="1"/>
    <col min="9737" max="9737" width="6.5703125" style="1528" customWidth="1"/>
    <col min="9738" max="9741" width="9.140625" style="1528"/>
    <col min="9742" max="9742" width="10.140625" style="1528" bestFit="1" customWidth="1"/>
    <col min="9743" max="9982" width="9.140625" style="1528"/>
    <col min="9983" max="9983" width="3.85546875" style="1528" customWidth="1"/>
    <col min="9984" max="9984" width="3.5703125" style="1528" customWidth="1"/>
    <col min="9985" max="9985" width="10.140625" style="1528" customWidth="1"/>
    <col min="9986" max="9986" width="13.28515625" style="1528" customWidth="1"/>
    <col min="9987" max="9987" width="4.140625" style="1528" bestFit="1" customWidth="1"/>
    <col min="9988" max="9988" width="9.140625" style="1528" customWidth="1"/>
    <col min="9989" max="9990" width="10.7109375" style="1528" customWidth="1"/>
    <col min="9991" max="9991" width="8.5703125" style="1528" customWidth="1"/>
    <col min="9992" max="9992" width="9.85546875" style="1528" customWidth="1"/>
    <col min="9993" max="9993" width="6.5703125" style="1528" customWidth="1"/>
    <col min="9994" max="9997" width="9.140625" style="1528"/>
    <col min="9998" max="9998" width="10.140625" style="1528" bestFit="1" customWidth="1"/>
    <col min="9999" max="10238" width="9.140625" style="1528"/>
    <col min="10239" max="10239" width="3.85546875" style="1528" customWidth="1"/>
    <col min="10240" max="10240" width="3.5703125" style="1528" customWidth="1"/>
    <col min="10241" max="10241" width="10.140625" style="1528" customWidth="1"/>
    <col min="10242" max="10242" width="13.28515625" style="1528" customWidth="1"/>
    <col min="10243" max="10243" width="4.140625" style="1528" bestFit="1" customWidth="1"/>
    <col min="10244" max="10244" width="9.140625" style="1528" customWidth="1"/>
    <col min="10245" max="10246" width="10.7109375" style="1528" customWidth="1"/>
    <col min="10247" max="10247" width="8.5703125" style="1528" customWidth="1"/>
    <col min="10248" max="10248" width="9.85546875" style="1528" customWidth="1"/>
    <col min="10249" max="10249" width="6.5703125" style="1528" customWidth="1"/>
    <col min="10250" max="10253" width="9.140625" style="1528"/>
    <col min="10254" max="10254" width="10.140625" style="1528" bestFit="1" customWidth="1"/>
    <col min="10255" max="10494" width="9.140625" style="1528"/>
    <col min="10495" max="10495" width="3.85546875" style="1528" customWidth="1"/>
    <col min="10496" max="10496" width="3.5703125" style="1528" customWidth="1"/>
    <col min="10497" max="10497" width="10.140625" style="1528" customWidth="1"/>
    <col min="10498" max="10498" width="13.28515625" style="1528" customWidth="1"/>
    <col min="10499" max="10499" width="4.140625" style="1528" bestFit="1" customWidth="1"/>
    <col min="10500" max="10500" width="9.140625" style="1528" customWidth="1"/>
    <col min="10501" max="10502" width="10.7109375" style="1528" customWidth="1"/>
    <col min="10503" max="10503" width="8.5703125" style="1528" customWidth="1"/>
    <col min="10504" max="10504" width="9.85546875" style="1528" customWidth="1"/>
    <col min="10505" max="10505" width="6.5703125" style="1528" customWidth="1"/>
    <col min="10506" max="10509" width="9.140625" style="1528"/>
    <col min="10510" max="10510" width="10.140625" style="1528" bestFit="1" customWidth="1"/>
    <col min="10511" max="10750" width="9.140625" style="1528"/>
    <col min="10751" max="10751" width="3.85546875" style="1528" customWidth="1"/>
    <col min="10752" max="10752" width="3.5703125" style="1528" customWidth="1"/>
    <col min="10753" max="10753" width="10.140625" style="1528" customWidth="1"/>
    <col min="10754" max="10754" width="13.28515625" style="1528" customWidth="1"/>
    <col min="10755" max="10755" width="4.140625" style="1528" bestFit="1" customWidth="1"/>
    <col min="10756" max="10756" width="9.140625" style="1528" customWidth="1"/>
    <col min="10757" max="10758" width="10.7109375" style="1528" customWidth="1"/>
    <col min="10759" max="10759" width="8.5703125" style="1528" customWidth="1"/>
    <col min="10760" max="10760" width="9.85546875" style="1528" customWidth="1"/>
    <col min="10761" max="10761" width="6.5703125" style="1528" customWidth="1"/>
    <col min="10762" max="10765" width="9.140625" style="1528"/>
    <col min="10766" max="10766" width="10.140625" style="1528" bestFit="1" customWidth="1"/>
    <col min="10767" max="11006" width="9.140625" style="1528"/>
    <col min="11007" max="11007" width="3.85546875" style="1528" customWidth="1"/>
    <col min="11008" max="11008" width="3.5703125" style="1528" customWidth="1"/>
    <col min="11009" max="11009" width="10.140625" style="1528" customWidth="1"/>
    <col min="11010" max="11010" width="13.28515625" style="1528" customWidth="1"/>
    <col min="11011" max="11011" width="4.140625" style="1528" bestFit="1" customWidth="1"/>
    <col min="11012" max="11012" width="9.140625" style="1528" customWidth="1"/>
    <col min="11013" max="11014" width="10.7109375" style="1528" customWidth="1"/>
    <col min="11015" max="11015" width="8.5703125" style="1528" customWidth="1"/>
    <col min="11016" max="11016" width="9.85546875" style="1528" customWidth="1"/>
    <col min="11017" max="11017" width="6.5703125" style="1528" customWidth="1"/>
    <col min="11018" max="11021" width="9.140625" style="1528"/>
    <col min="11022" max="11022" width="10.140625" style="1528" bestFit="1" customWidth="1"/>
    <col min="11023" max="11262" width="9.140625" style="1528"/>
    <col min="11263" max="11263" width="3.85546875" style="1528" customWidth="1"/>
    <col min="11264" max="11264" width="3.5703125" style="1528" customWidth="1"/>
    <col min="11265" max="11265" width="10.140625" style="1528" customWidth="1"/>
    <col min="11266" max="11266" width="13.28515625" style="1528" customWidth="1"/>
    <col min="11267" max="11267" width="4.140625" style="1528" bestFit="1" customWidth="1"/>
    <col min="11268" max="11268" width="9.140625" style="1528" customWidth="1"/>
    <col min="11269" max="11270" width="10.7109375" style="1528" customWidth="1"/>
    <col min="11271" max="11271" width="8.5703125" style="1528" customWidth="1"/>
    <col min="11272" max="11272" width="9.85546875" style="1528" customWidth="1"/>
    <col min="11273" max="11273" width="6.5703125" style="1528" customWidth="1"/>
    <col min="11274" max="11277" width="9.140625" style="1528"/>
    <col min="11278" max="11278" width="10.140625" style="1528" bestFit="1" customWidth="1"/>
    <col min="11279" max="11518" width="9.140625" style="1528"/>
    <col min="11519" max="11519" width="3.85546875" style="1528" customWidth="1"/>
    <col min="11520" max="11520" width="3.5703125" style="1528" customWidth="1"/>
    <col min="11521" max="11521" width="10.140625" style="1528" customWidth="1"/>
    <col min="11522" max="11522" width="13.28515625" style="1528" customWidth="1"/>
    <col min="11523" max="11523" width="4.140625" style="1528" bestFit="1" customWidth="1"/>
    <col min="11524" max="11524" width="9.140625" style="1528" customWidth="1"/>
    <col min="11525" max="11526" width="10.7109375" style="1528" customWidth="1"/>
    <col min="11527" max="11527" width="8.5703125" style="1528" customWidth="1"/>
    <col min="11528" max="11528" width="9.85546875" style="1528" customWidth="1"/>
    <col min="11529" max="11529" width="6.5703125" style="1528" customWidth="1"/>
    <col min="11530" max="11533" width="9.140625" style="1528"/>
    <col min="11534" max="11534" width="10.140625" style="1528" bestFit="1" customWidth="1"/>
    <col min="11535" max="11774" width="9.140625" style="1528"/>
    <col min="11775" max="11775" width="3.85546875" style="1528" customWidth="1"/>
    <col min="11776" max="11776" width="3.5703125" style="1528" customWidth="1"/>
    <col min="11777" max="11777" width="10.140625" style="1528" customWidth="1"/>
    <col min="11778" max="11778" width="13.28515625" style="1528" customWidth="1"/>
    <col min="11779" max="11779" width="4.140625" style="1528" bestFit="1" customWidth="1"/>
    <col min="11780" max="11780" width="9.140625" style="1528" customWidth="1"/>
    <col min="11781" max="11782" width="10.7109375" style="1528" customWidth="1"/>
    <col min="11783" max="11783" width="8.5703125" style="1528" customWidth="1"/>
    <col min="11784" max="11784" width="9.85546875" style="1528" customWidth="1"/>
    <col min="11785" max="11785" width="6.5703125" style="1528" customWidth="1"/>
    <col min="11786" max="11789" width="9.140625" style="1528"/>
    <col min="11790" max="11790" width="10.140625" style="1528" bestFit="1" customWidth="1"/>
    <col min="11791" max="12030" width="9.140625" style="1528"/>
    <col min="12031" max="12031" width="3.85546875" style="1528" customWidth="1"/>
    <col min="12032" max="12032" width="3.5703125" style="1528" customWidth="1"/>
    <col min="12033" max="12033" width="10.140625" style="1528" customWidth="1"/>
    <col min="12034" max="12034" width="13.28515625" style="1528" customWidth="1"/>
    <col min="12035" max="12035" width="4.140625" style="1528" bestFit="1" customWidth="1"/>
    <col min="12036" max="12036" width="9.140625" style="1528" customWidth="1"/>
    <col min="12037" max="12038" width="10.7109375" style="1528" customWidth="1"/>
    <col min="12039" max="12039" width="8.5703125" style="1528" customWidth="1"/>
    <col min="12040" max="12040" width="9.85546875" style="1528" customWidth="1"/>
    <col min="12041" max="12041" width="6.5703125" style="1528" customWidth="1"/>
    <col min="12042" max="12045" width="9.140625" style="1528"/>
    <col min="12046" max="12046" width="10.140625" style="1528" bestFit="1" customWidth="1"/>
    <col min="12047" max="12286" width="9.140625" style="1528"/>
    <col min="12287" max="12287" width="3.85546875" style="1528" customWidth="1"/>
    <col min="12288" max="12288" width="3.5703125" style="1528" customWidth="1"/>
    <col min="12289" max="12289" width="10.140625" style="1528" customWidth="1"/>
    <col min="12290" max="12290" width="13.28515625" style="1528" customWidth="1"/>
    <col min="12291" max="12291" width="4.140625" style="1528" bestFit="1" customWidth="1"/>
    <col min="12292" max="12292" width="9.140625" style="1528" customWidth="1"/>
    <col min="12293" max="12294" width="10.7109375" style="1528" customWidth="1"/>
    <col min="12295" max="12295" width="8.5703125" style="1528" customWidth="1"/>
    <col min="12296" max="12296" width="9.85546875" style="1528" customWidth="1"/>
    <col min="12297" max="12297" width="6.5703125" style="1528" customWidth="1"/>
    <col min="12298" max="12301" width="9.140625" style="1528"/>
    <col min="12302" max="12302" width="10.140625" style="1528" bestFit="1" customWidth="1"/>
    <col min="12303" max="12542" width="9.140625" style="1528"/>
    <col min="12543" max="12543" width="3.85546875" style="1528" customWidth="1"/>
    <col min="12544" max="12544" width="3.5703125" style="1528" customWidth="1"/>
    <col min="12545" max="12545" width="10.140625" style="1528" customWidth="1"/>
    <col min="12546" max="12546" width="13.28515625" style="1528" customWidth="1"/>
    <col min="12547" max="12547" width="4.140625" style="1528" bestFit="1" customWidth="1"/>
    <col min="12548" max="12548" width="9.140625" style="1528" customWidth="1"/>
    <col min="12549" max="12550" width="10.7109375" style="1528" customWidth="1"/>
    <col min="12551" max="12551" width="8.5703125" style="1528" customWidth="1"/>
    <col min="12552" max="12552" width="9.85546875" style="1528" customWidth="1"/>
    <col min="12553" max="12553" width="6.5703125" style="1528" customWidth="1"/>
    <col min="12554" max="12557" width="9.140625" style="1528"/>
    <col min="12558" max="12558" width="10.140625" style="1528" bestFit="1" customWidth="1"/>
    <col min="12559" max="12798" width="9.140625" style="1528"/>
    <col min="12799" max="12799" width="3.85546875" style="1528" customWidth="1"/>
    <col min="12800" max="12800" width="3.5703125" style="1528" customWidth="1"/>
    <col min="12801" max="12801" width="10.140625" style="1528" customWidth="1"/>
    <col min="12802" max="12802" width="13.28515625" style="1528" customWidth="1"/>
    <col min="12803" max="12803" width="4.140625" style="1528" bestFit="1" customWidth="1"/>
    <col min="12804" max="12804" width="9.140625" style="1528" customWidth="1"/>
    <col min="12805" max="12806" width="10.7109375" style="1528" customWidth="1"/>
    <col min="12807" max="12807" width="8.5703125" style="1528" customWidth="1"/>
    <col min="12808" max="12808" width="9.85546875" style="1528" customWidth="1"/>
    <col min="12809" max="12809" width="6.5703125" style="1528" customWidth="1"/>
    <col min="12810" max="12813" width="9.140625" style="1528"/>
    <col min="12814" max="12814" width="10.140625" style="1528" bestFit="1" customWidth="1"/>
    <col min="12815" max="13054" width="9.140625" style="1528"/>
    <col min="13055" max="13055" width="3.85546875" style="1528" customWidth="1"/>
    <col min="13056" max="13056" width="3.5703125" style="1528" customWidth="1"/>
    <col min="13057" max="13057" width="10.140625" style="1528" customWidth="1"/>
    <col min="13058" max="13058" width="13.28515625" style="1528" customWidth="1"/>
    <col min="13059" max="13059" width="4.140625" style="1528" bestFit="1" customWidth="1"/>
    <col min="13060" max="13060" width="9.140625" style="1528" customWidth="1"/>
    <col min="13061" max="13062" width="10.7109375" style="1528" customWidth="1"/>
    <col min="13063" max="13063" width="8.5703125" style="1528" customWidth="1"/>
    <col min="13064" max="13064" width="9.85546875" style="1528" customWidth="1"/>
    <col min="13065" max="13065" width="6.5703125" style="1528" customWidth="1"/>
    <col min="13066" max="13069" width="9.140625" style="1528"/>
    <col min="13070" max="13070" width="10.140625" style="1528" bestFit="1" customWidth="1"/>
    <col min="13071" max="13310" width="9.140625" style="1528"/>
    <col min="13311" max="13311" width="3.85546875" style="1528" customWidth="1"/>
    <col min="13312" max="13312" width="3.5703125" style="1528" customWidth="1"/>
    <col min="13313" max="13313" width="10.140625" style="1528" customWidth="1"/>
    <col min="13314" max="13314" width="13.28515625" style="1528" customWidth="1"/>
    <col min="13315" max="13315" width="4.140625" style="1528" bestFit="1" customWidth="1"/>
    <col min="13316" max="13316" width="9.140625" style="1528" customWidth="1"/>
    <col min="13317" max="13318" width="10.7109375" style="1528" customWidth="1"/>
    <col min="13319" max="13319" width="8.5703125" style="1528" customWidth="1"/>
    <col min="13320" max="13320" width="9.85546875" style="1528" customWidth="1"/>
    <col min="13321" max="13321" width="6.5703125" style="1528" customWidth="1"/>
    <col min="13322" max="13325" width="9.140625" style="1528"/>
    <col min="13326" max="13326" width="10.140625" style="1528" bestFit="1" customWidth="1"/>
    <col min="13327" max="13566" width="9.140625" style="1528"/>
    <col min="13567" max="13567" width="3.85546875" style="1528" customWidth="1"/>
    <col min="13568" max="13568" width="3.5703125" style="1528" customWidth="1"/>
    <col min="13569" max="13569" width="10.140625" style="1528" customWidth="1"/>
    <col min="13570" max="13570" width="13.28515625" style="1528" customWidth="1"/>
    <col min="13571" max="13571" width="4.140625" style="1528" bestFit="1" customWidth="1"/>
    <col min="13572" max="13572" width="9.140625" style="1528" customWidth="1"/>
    <col min="13573" max="13574" width="10.7109375" style="1528" customWidth="1"/>
    <col min="13575" max="13575" width="8.5703125" style="1528" customWidth="1"/>
    <col min="13576" max="13576" width="9.85546875" style="1528" customWidth="1"/>
    <col min="13577" max="13577" width="6.5703125" style="1528" customWidth="1"/>
    <col min="13578" max="13581" width="9.140625" style="1528"/>
    <col min="13582" max="13582" width="10.140625" style="1528" bestFit="1" customWidth="1"/>
    <col min="13583" max="13822" width="9.140625" style="1528"/>
    <col min="13823" max="13823" width="3.85546875" style="1528" customWidth="1"/>
    <col min="13824" max="13824" width="3.5703125" style="1528" customWidth="1"/>
    <col min="13825" max="13825" width="10.140625" style="1528" customWidth="1"/>
    <col min="13826" max="13826" width="13.28515625" style="1528" customWidth="1"/>
    <col min="13827" max="13827" width="4.140625" style="1528" bestFit="1" customWidth="1"/>
    <col min="13828" max="13828" width="9.140625" style="1528" customWidth="1"/>
    <col min="13829" max="13830" width="10.7109375" style="1528" customWidth="1"/>
    <col min="13831" max="13831" width="8.5703125" style="1528" customWidth="1"/>
    <col min="13832" max="13832" width="9.85546875" style="1528" customWidth="1"/>
    <col min="13833" max="13833" width="6.5703125" style="1528" customWidth="1"/>
    <col min="13834" max="13837" width="9.140625" style="1528"/>
    <col min="13838" max="13838" width="10.140625" style="1528" bestFit="1" customWidth="1"/>
    <col min="13839" max="14078" width="9.140625" style="1528"/>
    <col min="14079" max="14079" width="3.85546875" style="1528" customWidth="1"/>
    <col min="14080" max="14080" width="3.5703125" style="1528" customWidth="1"/>
    <col min="14081" max="14081" width="10.140625" style="1528" customWidth="1"/>
    <col min="14082" max="14082" width="13.28515625" style="1528" customWidth="1"/>
    <col min="14083" max="14083" width="4.140625" style="1528" bestFit="1" customWidth="1"/>
    <col min="14084" max="14084" width="9.140625" style="1528" customWidth="1"/>
    <col min="14085" max="14086" width="10.7109375" style="1528" customWidth="1"/>
    <col min="14087" max="14087" width="8.5703125" style="1528" customWidth="1"/>
    <col min="14088" max="14088" width="9.85546875" style="1528" customWidth="1"/>
    <col min="14089" max="14089" width="6.5703125" style="1528" customWidth="1"/>
    <col min="14090" max="14093" width="9.140625" style="1528"/>
    <col min="14094" max="14094" width="10.140625" style="1528" bestFit="1" customWidth="1"/>
    <col min="14095" max="14334" width="9.140625" style="1528"/>
    <col min="14335" max="14335" width="3.85546875" style="1528" customWidth="1"/>
    <col min="14336" max="14336" width="3.5703125" style="1528" customWidth="1"/>
    <col min="14337" max="14337" width="10.140625" style="1528" customWidth="1"/>
    <col min="14338" max="14338" width="13.28515625" style="1528" customWidth="1"/>
    <col min="14339" max="14339" width="4.140625" style="1528" bestFit="1" customWidth="1"/>
    <col min="14340" max="14340" width="9.140625" style="1528" customWidth="1"/>
    <col min="14341" max="14342" width="10.7109375" style="1528" customWidth="1"/>
    <col min="14343" max="14343" width="8.5703125" style="1528" customWidth="1"/>
    <col min="14344" max="14344" width="9.85546875" style="1528" customWidth="1"/>
    <col min="14345" max="14345" width="6.5703125" style="1528" customWidth="1"/>
    <col min="14346" max="14349" width="9.140625" style="1528"/>
    <col min="14350" max="14350" width="10.140625" style="1528" bestFit="1" customWidth="1"/>
    <col min="14351" max="14590" width="9.140625" style="1528"/>
    <col min="14591" max="14591" width="3.85546875" style="1528" customWidth="1"/>
    <col min="14592" max="14592" width="3.5703125" style="1528" customWidth="1"/>
    <col min="14593" max="14593" width="10.140625" style="1528" customWidth="1"/>
    <col min="14594" max="14594" width="13.28515625" style="1528" customWidth="1"/>
    <col min="14595" max="14595" width="4.140625" style="1528" bestFit="1" customWidth="1"/>
    <col min="14596" max="14596" width="9.140625" style="1528" customWidth="1"/>
    <col min="14597" max="14598" width="10.7109375" style="1528" customWidth="1"/>
    <col min="14599" max="14599" width="8.5703125" style="1528" customWidth="1"/>
    <col min="14600" max="14600" width="9.85546875" style="1528" customWidth="1"/>
    <col min="14601" max="14601" width="6.5703125" style="1528" customWidth="1"/>
    <col min="14602" max="14605" width="9.140625" style="1528"/>
    <col min="14606" max="14606" width="10.140625" style="1528" bestFit="1" customWidth="1"/>
    <col min="14607" max="14846" width="9.140625" style="1528"/>
    <col min="14847" max="14847" width="3.85546875" style="1528" customWidth="1"/>
    <col min="14848" max="14848" width="3.5703125" style="1528" customWidth="1"/>
    <col min="14849" max="14849" width="10.140625" style="1528" customWidth="1"/>
    <col min="14850" max="14850" width="13.28515625" style="1528" customWidth="1"/>
    <col min="14851" max="14851" width="4.140625" style="1528" bestFit="1" customWidth="1"/>
    <col min="14852" max="14852" width="9.140625" style="1528" customWidth="1"/>
    <col min="14853" max="14854" width="10.7109375" style="1528" customWidth="1"/>
    <col min="14855" max="14855" width="8.5703125" style="1528" customWidth="1"/>
    <col min="14856" max="14856" width="9.85546875" style="1528" customWidth="1"/>
    <col min="14857" max="14857" width="6.5703125" style="1528" customWidth="1"/>
    <col min="14858" max="14861" width="9.140625" style="1528"/>
    <col min="14862" max="14862" width="10.140625" style="1528" bestFit="1" customWidth="1"/>
    <col min="14863" max="15102" width="9.140625" style="1528"/>
    <col min="15103" max="15103" width="3.85546875" style="1528" customWidth="1"/>
    <col min="15104" max="15104" width="3.5703125" style="1528" customWidth="1"/>
    <col min="15105" max="15105" width="10.140625" style="1528" customWidth="1"/>
    <col min="15106" max="15106" width="13.28515625" style="1528" customWidth="1"/>
    <col min="15107" max="15107" width="4.140625" style="1528" bestFit="1" customWidth="1"/>
    <col min="15108" max="15108" width="9.140625" style="1528" customWidth="1"/>
    <col min="15109" max="15110" width="10.7109375" style="1528" customWidth="1"/>
    <col min="15111" max="15111" width="8.5703125" style="1528" customWidth="1"/>
    <col min="15112" max="15112" width="9.85546875" style="1528" customWidth="1"/>
    <col min="15113" max="15113" width="6.5703125" style="1528" customWidth="1"/>
    <col min="15114" max="15117" width="9.140625" style="1528"/>
    <col min="15118" max="15118" width="10.140625" style="1528" bestFit="1" customWidth="1"/>
    <col min="15119" max="15358" width="9.140625" style="1528"/>
    <col min="15359" max="15359" width="3.85546875" style="1528" customWidth="1"/>
    <col min="15360" max="15360" width="3.5703125" style="1528" customWidth="1"/>
    <col min="15361" max="15361" width="10.140625" style="1528" customWidth="1"/>
    <col min="15362" max="15362" width="13.28515625" style="1528" customWidth="1"/>
    <col min="15363" max="15363" width="4.140625" style="1528" bestFit="1" customWidth="1"/>
    <col min="15364" max="15364" width="9.140625" style="1528" customWidth="1"/>
    <col min="15365" max="15366" width="10.7109375" style="1528" customWidth="1"/>
    <col min="15367" max="15367" width="8.5703125" style="1528" customWidth="1"/>
    <col min="15368" max="15368" width="9.85546875" style="1528" customWidth="1"/>
    <col min="15369" max="15369" width="6.5703125" style="1528" customWidth="1"/>
    <col min="15370" max="15373" width="9.140625" style="1528"/>
    <col min="15374" max="15374" width="10.140625" style="1528" bestFit="1" customWidth="1"/>
    <col min="15375" max="15614" width="9.140625" style="1528"/>
    <col min="15615" max="15615" width="3.85546875" style="1528" customWidth="1"/>
    <col min="15616" max="15616" width="3.5703125" style="1528" customWidth="1"/>
    <col min="15617" max="15617" width="10.140625" style="1528" customWidth="1"/>
    <col min="15618" max="15618" width="13.28515625" style="1528" customWidth="1"/>
    <col min="15619" max="15619" width="4.140625" style="1528" bestFit="1" customWidth="1"/>
    <col min="15620" max="15620" width="9.140625" style="1528" customWidth="1"/>
    <col min="15621" max="15622" width="10.7109375" style="1528" customWidth="1"/>
    <col min="15623" max="15623" width="8.5703125" style="1528" customWidth="1"/>
    <col min="15624" max="15624" width="9.85546875" style="1528" customWidth="1"/>
    <col min="15625" max="15625" width="6.5703125" style="1528" customWidth="1"/>
    <col min="15626" max="15629" width="9.140625" style="1528"/>
    <col min="15630" max="15630" width="10.140625" style="1528" bestFit="1" customWidth="1"/>
    <col min="15631" max="15870" width="9.140625" style="1528"/>
    <col min="15871" max="15871" width="3.85546875" style="1528" customWidth="1"/>
    <col min="15872" max="15872" width="3.5703125" style="1528" customWidth="1"/>
    <col min="15873" max="15873" width="10.140625" style="1528" customWidth="1"/>
    <col min="15874" max="15874" width="13.28515625" style="1528" customWidth="1"/>
    <col min="15875" max="15875" width="4.140625" style="1528" bestFit="1" customWidth="1"/>
    <col min="15876" max="15876" width="9.140625" style="1528" customWidth="1"/>
    <col min="15877" max="15878" width="10.7109375" style="1528" customWidth="1"/>
    <col min="15879" max="15879" width="8.5703125" style="1528" customWidth="1"/>
    <col min="15880" max="15880" width="9.85546875" style="1528" customWidth="1"/>
    <col min="15881" max="15881" width="6.5703125" style="1528" customWidth="1"/>
    <col min="15882" max="15885" width="9.140625" style="1528"/>
    <col min="15886" max="15886" width="10.140625" style="1528" bestFit="1" customWidth="1"/>
    <col min="15887" max="16126" width="9.140625" style="1528"/>
    <col min="16127" max="16127" width="3.85546875" style="1528" customWidth="1"/>
    <col min="16128" max="16128" width="3.5703125" style="1528" customWidth="1"/>
    <col min="16129" max="16129" width="10.140625" style="1528" customWidth="1"/>
    <col min="16130" max="16130" width="13.28515625" style="1528" customWidth="1"/>
    <col min="16131" max="16131" width="4.140625" style="1528" bestFit="1" customWidth="1"/>
    <col min="16132" max="16132" width="9.140625" style="1528" customWidth="1"/>
    <col min="16133" max="16134" width="10.7109375" style="1528" customWidth="1"/>
    <col min="16135" max="16135" width="8.5703125" style="1528" customWidth="1"/>
    <col min="16136" max="16136" width="9.85546875" style="1528" customWidth="1"/>
    <col min="16137" max="16137" width="6.5703125" style="1528" customWidth="1"/>
    <col min="16138" max="16141" width="9.140625" style="1528"/>
    <col min="16142" max="16142" width="10.140625" style="1528" bestFit="1" customWidth="1"/>
    <col min="16143" max="16384" width="9.140625" style="1528"/>
  </cols>
  <sheetData>
    <row r="1" spans="1:14" ht="21.95" customHeight="1" x14ac:dyDescent="0.2">
      <c r="A1" s="1147" t="s">
        <v>434</v>
      </c>
      <c r="B1" s="1148"/>
      <c r="C1" s="1148"/>
      <c r="D1" s="1148"/>
      <c r="E1" s="1148"/>
      <c r="F1" s="1148"/>
      <c r="G1" s="1148"/>
      <c r="H1" s="1148"/>
      <c r="I1" s="1148"/>
      <c r="J1" s="1149"/>
    </row>
    <row r="2" spans="1:14" ht="5.0999999999999996" customHeight="1" x14ac:dyDescent="0.2">
      <c r="A2" s="1504"/>
      <c r="B2" s="1504"/>
      <c r="D2" s="1498"/>
      <c r="E2" s="1498"/>
      <c r="F2" s="1498"/>
      <c r="G2" s="1498"/>
    </row>
    <row r="3" spans="1:14" s="294" customFormat="1" ht="13.5" customHeight="1" x14ac:dyDescent="0.2">
      <c r="A3" s="301" t="s">
        <v>577</v>
      </c>
      <c r="B3" s="296" t="s">
        <v>605</v>
      </c>
      <c r="C3" s="296"/>
      <c r="D3" s="297"/>
      <c r="E3" s="297"/>
    </row>
    <row r="4" spans="1:14" s="1529" customFormat="1" ht="14.1" customHeight="1" x14ac:dyDescent="0.2">
      <c r="A4" s="459" t="s">
        <v>33</v>
      </c>
      <c r="B4" s="460" t="s">
        <v>606</v>
      </c>
      <c r="C4" s="460"/>
      <c r="D4" s="460"/>
      <c r="E4" s="460"/>
      <c r="F4" s="460"/>
      <c r="G4" s="460"/>
      <c r="H4" s="460"/>
      <c r="I4" s="460"/>
      <c r="J4" s="461"/>
    </row>
    <row r="5" spans="1:14" s="1498" customFormat="1" ht="14.1" customHeight="1" x14ac:dyDescent="0.2">
      <c r="A5" s="1208" t="s">
        <v>52</v>
      </c>
      <c r="B5" s="1209"/>
      <c r="C5" s="1210"/>
      <c r="D5" s="861" t="s">
        <v>5</v>
      </c>
      <c r="E5" s="1223" t="s">
        <v>607</v>
      </c>
      <c r="F5" s="1223"/>
      <c r="G5" s="1224" t="s">
        <v>6</v>
      </c>
      <c r="H5" s="1224"/>
      <c r="I5" s="1224"/>
      <c r="J5" s="1224"/>
    </row>
    <row r="6" spans="1:14" ht="14.1" customHeight="1" x14ac:dyDescent="0.2">
      <c r="A6" s="482"/>
      <c r="B6" s="444" t="s">
        <v>255</v>
      </c>
      <c r="C6" s="259" t="s">
        <v>630</v>
      </c>
      <c r="D6" s="180" t="s">
        <v>13</v>
      </c>
      <c r="E6" s="1225">
        <f>'(3)Invest.'!D9</f>
        <v>2</v>
      </c>
      <c r="F6" s="1226"/>
      <c r="G6" s="1217" t="s">
        <v>152</v>
      </c>
      <c r="H6" s="1217"/>
      <c r="I6" s="1217"/>
      <c r="J6" s="1218"/>
    </row>
    <row r="7" spans="1:14" ht="14.1" customHeight="1" x14ac:dyDescent="0.2">
      <c r="A7" s="916"/>
      <c r="B7" s="446" t="s">
        <v>256</v>
      </c>
      <c r="C7" s="252" t="s">
        <v>631</v>
      </c>
      <c r="D7" s="182" t="str">
        <f>D6</f>
        <v>veíc.</v>
      </c>
      <c r="E7" s="1227">
        <f>'(3)Invest.'!E9</f>
        <v>1</v>
      </c>
      <c r="F7" s="1211"/>
      <c r="G7" s="1228" t="s">
        <v>152</v>
      </c>
      <c r="H7" s="1228"/>
      <c r="I7" s="1228"/>
      <c r="J7" s="1229"/>
    </row>
    <row r="8" spans="1:14" ht="14.1" customHeight="1" x14ac:dyDescent="0.2">
      <c r="A8" s="916"/>
      <c r="B8" s="446" t="s">
        <v>257</v>
      </c>
      <c r="C8" s="269" t="s">
        <v>233</v>
      </c>
      <c r="D8" s="133" t="s">
        <v>152</v>
      </c>
      <c r="E8" s="1477"/>
      <c r="F8" s="1477"/>
      <c r="G8" s="1453"/>
      <c r="H8" s="1453"/>
      <c r="I8" s="1453"/>
      <c r="J8" s="1476"/>
    </row>
    <row r="9" spans="1:14" ht="14.1" customHeight="1" x14ac:dyDescent="0.2">
      <c r="A9" s="916"/>
      <c r="B9" s="446" t="s">
        <v>258</v>
      </c>
      <c r="C9" s="269" t="s">
        <v>232</v>
      </c>
      <c r="D9" s="133" t="s">
        <v>152</v>
      </c>
      <c r="E9" s="1477"/>
      <c r="F9" s="1477"/>
      <c r="G9" s="1453"/>
      <c r="H9" s="1453"/>
      <c r="I9" s="1453"/>
      <c r="J9" s="1476"/>
    </row>
    <row r="10" spans="1:14" ht="14.1" customHeight="1" x14ac:dyDescent="0.2">
      <c r="A10" s="916"/>
      <c r="B10" s="446" t="s">
        <v>305</v>
      </c>
      <c r="C10" s="269" t="s">
        <v>235</v>
      </c>
      <c r="D10" s="133" t="s">
        <v>152</v>
      </c>
      <c r="E10" s="1477"/>
      <c r="F10" s="1477"/>
      <c r="G10" s="1453"/>
      <c r="H10" s="1453"/>
      <c r="I10" s="1453"/>
      <c r="J10" s="1476"/>
    </row>
    <row r="11" spans="1:14" ht="14.1" customHeight="1" x14ac:dyDescent="0.2">
      <c r="A11" s="916"/>
      <c r="B11" s="446" t="s">
        <v>306</v>
      </c>
      <c r="C11" s="269" t="s">
        <v>236</v>
      </c>
      <c r="D11" s="133" t="s">
        <v>241</v>
      </c>
      <c r="E11" s="1442"/>
      <c r="F11" s="1442"/>
      <c r="G11" s="1453"/>
      <c r="H11" s="1453"/>
      <c r="I11" s="1453"/>
      <c r="J11" s="1476"/>
    </row>
    <row r="12" spans="1:14" ht="14.1" customHeight="1" x14ac:dyDescent="0.2">
      <c r="A12" s="916"/>
      <c r="B12" s="446" t="s">
        <v>307</v>
      </c>
      <c r="C12" s="269" t="s">
        <v>237</v>
      </c>
      <c r="D12" s="133" t="s">
        <v>241</v>
      </c>
      <c r="E12" s="1442"/>
      <c r="F12" s="1442"/>
      <c r="G12" s="1453"/>
      <c r="H12" s="1453"/>
      <c r="I12" s="1453"/>
      <c r="J12" s="1476"/>
    </row>
    <row r="13" spans="1:14" ht="14.1" customHeight="1" x14ac:dyDescent="0.2">
      <c r="A13" s="916"/>
      <c r="B13" s="446" t="s">
        <v>310</v>
      </c>
      <c r="C13" s="269" t="s">
        <v>238</v>
      </c>
      <c r="D13" s="133" t="s">
        <v>242</v>
      </c>
      <c r="E13" s="1477"/>
      <c r="F13" s="1477"/>
      <c r="G13" s="1453"/>
      <c r="H13" s="1453"/>
      <c r="I13" s="1453"/>
      <c r="J13" s="1476"/>
    </row>
    <row r="14" spans="1:14" ht="14.1" customHeight="1" x14ac:dyDescent="0.2">
      <c r="A14" s="916"/>
      <c r="B14" s="446" t="s">
        <v>311</v>
      </c>
      <c r="C14" s="269" t="s">
        <v>244</v>
      </c>
      <c r="D14" s="133" t="s">
        <v>243</v>
      </c>
      <c r="E14" s="1477"/>
      <c r="F14" s="1477"/>
      <c r="G14" s="1453"/>
      <c r="H14" s="1453"/>
      <c r="I14" s="1453"/>
      <c r="J14" s="1476"/>
    </row>
    <row r="15" spans="1:14" s="1530" customFormat="1" ht="14.1" customHeight="1" x14ac:dyDescent="0.2">
      <c r="A15" s="917"/>
      <c r="B15" s="446" t="s">
        <v>312</v>
      </c>
      <c r="C15" s="269" t="s">
        <v>239</v>
      </c>
      <c r="D15" s="133" t="s">
        <v>152</v>
      </c>
      <c r="E15" s="1477"/>
      <c r="F15" s="1477"/>
      <c r="G15" s="1453"/>
      <c r="H15" s="1453"/>
      <c r="I15" s="1453"/>
      <c r="J15" s="1476"/>
      <c r="M15" s="1531"/>
      <c r="N15" s="1532"/>
    </row>
    <row r="16" spans="1:14" s="1530" customFormat="1" ht="14.1" customHeight="1" x14ac:dyDescent="0.2">
      <c r="A16" s="921"/>
      <c r="B16" s="445" t="s">
        <v>313</v>
      </c>
      <c r="C16" s="307" t="s">
        <v>240</v>
      </c>
      <c r="D16" s="264" t="s">
        <v>152</v>
      </c>
      <c r="E16" s="1474"/>
      <c r="F16" s="1474"/>
      <c r="G16" s="1475"/>
      <c r="H16" s="1475"/>
      <c r="I16" s="1475"/>
      <c r="J16" s="1448"/>
      <c r="M16" s="1531"/>
      <c r="N16" s="1532"/>
    </row>
    <row r="17" spans="1:14" s="1530" customFormat="1" ht="5.0999999999999996" customHeight="1" x14ac:dyDescent="0.2">
      <c r="D17" s="1533"/>
      <c r="E17" s="1515"/>
      <c r="F17" s="1534"/>
      <c r="G17" s="1534"/>
      <c r="H17" s="1501"/>
      <c r="I17" s="1501"/>
      <c r="J17" s="1501"/>
      <c r="K17" s="1528"/>
      <c r="L17" s="1528"/>
      <c r="M17" s="1531"/>
      <c r="N17" s="1532"/>
    </row>
    <row r="18" spans="1:14" s="1529" customFormat="1" ht="14.1" customHeight="1" x14ac:dyDescent="0.2">
      <c r="A18" s="459" t="s">
        <v>34</v>
      </c>
      <c r="B18" s="460" t="s">
        <v>608</v>
      </c>
      <c r="C18" s="460"/>
      <c r="D18" s="460"/>
      <c r="E18" s="460"/>
      <c r="F18" s="460"/>
      <c r="G18" s="460"/>
      <c r="H18" s="460"/>
      <c r="I18" s="460"/>
      <c r="J18" s="461"/>
    </row>
    <row r="19" spans="1:14" s="1498" customFormat="1" ht="14.1" customHeight="1" x14ac:dyDescent="0.2">
      <c r="A19" s="1208" t="s">
        <v>52</v>
      </c>
      <c r="B19" s="1209"/>
      <c r="C19" s="1210"/>
      <c r="D19" s="861" t="s">
        <v>5</v>
      </c>
      <c r="E19" s="1223" t="s">
        <v>609</v>
      </c>
      <c r="F19" s="1223"/>
      <c r="G19" s="1224" t="s">
        <v>6</v>
      </c>
      <c r="H19" s="1224"/>
      <c r="I19" s="1224"/>
      <c r="J19" s="1224"/>
    </row>
    <row r="20" spans="1:14" ht="14.1" customHeight="1" x14ac:dyDescent="0.2">
      <c r="A20" s="924"/>
      <c r="B20" s="444" t="s">
        <v>255</v>
      </c>
      <c r="C20" s="259" t="s">
        <v>247</v>
      </c>
      <c r="D20" s="180" t="s">
        <v>9</v>
      </c>
      <c r="E20" s="1212">
        <f>'(3)Invest.'!F9</f>
        <v>0</v>
      </c>
      <c r="F20" s="1212"/>
      <c r="G20" s="1217" t="s">
        <v>152</v>
      </c>
      <c r="H20" s="1217"/>
      <c r="I20" s="1217"/>
      <c r="J20" s="1218"/>
    </row>
    <row r="21" spans="1:14" ht="14.1" customHeight="1" x14ac:dyDescent="0.2">
      <c r="A21" s="925"/>
      <c r="B21" s="446" t="s">
        <v>256</v>
      </c>
      <c r="C21" s="252" t="s">
        <v>248</v>
      </c>
      <c r="D21" s="133" t="s">
        <v>9</v>
      </c>
      <c r="E21" s="1213">
        <f>E20-(E24+E23)</f>
        <v>0</v>
      </c>
      <c r="F21" s="1213"/>
      <c r="G21" s="1215" t="s">
        <v>152</v>
      </c>
      <c r="H21" s="1215"/>
      <c r="I21" s="1215"/>
      <c r="J21" s="1216"/>
    </row>
    <row r="22" spans="1:14" s="1530" customFormat="1" ht="14.1" customHeight="1" x14ac:dyDescent="0.2">
      <c r="A22" s="925"/>
      <c r="B22" s="446" t="s">
        <v>257</v>
      </c>
      <c r="C22" s="252" t="s">
        <v>245</v>
      </c>
      <c r="D22" s="133" t="s">
        <v>56</v>
      </c>
      <c r="E22" s="1447"/>
      <c r="F22" s="1447"/>
      <c r="G22" s="1453"/>
      <c r="H22" s="1453"/>
      <c r="I22" s="1453"/>
      <c r="J22" s="1476"/>
      <c r="M22" s="1531"/>
      <c r="N22" s="1532"/>
    </row>
    <row r="23" spans="1:14" s="1530" customFormat="1" ht="14.1" customHeight="1" x14ac:dyDescent="0.2">
      <c r="A23" s="925"/>
      <c r="B23" s="446" t="s">
        <v>258</v>
      </c>
      <c r="C23" s="252" t="s">
        <v>246</v>
      </c>
      <c r="D23" s="133" t="s">
        <v>57</v>
      </c>
      <c r="E23" s="1473"/>
      <c r="F23" s="1473"/>
      <c r="G23" s="1453"/>
      <c r="H23" s="1453"/>
      <c r="I23" s="1453"/>
      <c r="J23" s="1476"/>
      <c r="M23" s="1531"/>
      <c r="N23" s="1532"/>
    </row>
    <row r="24" spans="1:14" s="1530" customFormat="1" ht="14.1" customHeight="1" x14ac:dyDescent="0.2">
      <c r="A24" s="925"/>
      <c r="B24" s="446" t="s">
        <v>305</v>
      </c>
      <c r="C24" s="252" t="s">
        <v>260</v>
      </c>
      <c r="D24" s="133" t="str">
        <f>D23</f>
        <v>R$/unid.</v>
      </c>
      <c r="E24" s="1473"/>
      <c r="F24" s="1473"/>
      <c r="G24" s="1453"/>
      <c r="H24" s="1453"/>
      <c r="I24" s="1453"/>
      <c r="J24" s="1476"/>
      <c r="M24" s="1531"/>
      <c r="N24" s="1532"/>
    </row>
    <row r="25" spans="1:14" s="1530" customFormat="1" ht="14.1" customHeight="1" x14ac:dyDescent="0.2">
      <c r="A25" s="925"/>
      <c r="B25" s="446" t="s">
        <v>306</v>
      </c>
      <c r="C25" s="252" t="s">
        <v>261</v>
      </c>
      <c r="D25" s="133" t="s">
        <v>268</v>
      </c>
      <c r="E25" s="1473"/>
      <c r="F25" s="1473"/>
      <c r="G25" s="1453"/>
      <c r="H25" s="1453"/>
      <c r="I25" s="1453"/>
      <c r="J25" s="1476"/>
      <c r="M25" s="1531"/>
      <c r="N25" s="1532"/>
    </row>
    <row r="26" spans="1:14" s="1530" customFormat="1" ht="14.1" customHeight="1" x14ac:dyDescent="0.2">
      <c r="A26" s="925"/>
      <c r="B26" s="446" t="s">
        <v>307</v>
      </c>
      <c r="C26" s="252" t="s">
        <v>249</v>
      </c>
      <c r="D26" s="133" t="str">
        <f>D25</f>
        <v>R$/serv.</v>
      </c>
      <c r="E26" s="1473"/>
      <c r="F26" s="1473"/>
      <c r="G26" s="1453"/>
      <c r="H26" s="1453"/>
      <c r="I26" s="1453"/>
      <c r="J26" s="1476"/>
      <c r="M26" s="1531"/>
      <c r="N26" s="1532"/>
    </row>
    <row r="27" spans="1:14" s="1530" customFormat="1" ht="14.1" customHeight="1" x14ac:dyDescent="0.2">
      <c r="A27" s="925"/>
      <c r="B27" s="446" t="s">
        <v>310</v>
      </c>
      <c r="C27" s="269" t="s">
        <v>250</v>
      </c>
      <c r="D27" s="133" t="s">
        <v>56</v>
      </c>
      <c r="E27" s="1473"/>
      <c r="F27" s="1473"/>
      <c r="G27" s="1453"/>
      <c r="H27" s="1453"/>
      <c r="I27" s="1453"/>
      <c r="J27" s="1476"/>
      <c r="M27" s="1531"/>
      <c r="N27" s="1532"/>
    </row>
    <row r="28" spans="1:14" s="1530" customFormat="1" ht="14.1" customHeight="1" x14ac:dyDescent="0.2">
      <c r="A28" s="925"/>
      <c r="B28" s="446" t="s">
        <v>311</v>
      </c>
      <c r="C28" s="269" t="s">
        <v>251</v>
      </c>
      <c r="D28" s="133" t="s">
        <v>56</v>
      </c>
      <c r="E28" s="1473"/>
      <c r="F28" s="1473"/>
      <c r="G28" s="1453"/>
      <c r="H28" s="1453"/>
      <c r="I28" s="1453"/>
      <c r="J28" s="1476"/>
      <c r="M28" s="1531"/>
      <c r="N28" s="1532"/>
    </row>
    <row r="29" spans="1:14" s="1530" customFormat="1" ht="14.1" customHeight="1" x14ac:dyDescent="0.2">
      <c r="A29" s="925"/>
      <c r="B29" s="446" t="s">
        <v>312</v>
      </c>
      <c r="C29" s="269" t="s">
        <v>252</v>
      </c>
      <c r="D29" s="133" t="s">
        <v>56</v>
      </c>
      <c r="E29" s="1473"/>
      <c r="F29" s="1473"/>
      <c r="G29" s="1453"/>
      <c r="H29" s="1453"/>
      <c r="I29" s="1453"/>
      <c r="J29" s="1476"/>
      <c r="M29" s="1531"/>
      <c r="N29" s="1532"/>
    </row>
    <row r="30" spans="1:14" s="1530" customFormat="1" ht="14.1" customHeight="1" x14ac:dyDescent="0.2">
      <c r="A30" s="925"/>
      <c r="B30" s="446" t="s">
        <v>313</v>
      </c>
      <c r="C30" s="269" t="s">
        <v>253</v>
      </c>
      <c r="D30" s="133" t="s">
        <v>56</v>
      </c>
      <c r="E30" s="1473"/>
      <c r="F30" s="1473"/>
      <c r="G30" s="1453"/>
      <c r="H30" s="1453"/>
      <c r="I30" s="1453"/>
      <c r="J30" s="1476"/>
      <c r="M30" s="1531"/>
      <c r="N30" s="1532"/>
    </row>
    <row r="31" spans="1:14" s="1530" customFormat="1" ht="14.1" customHeight="1" x14ac:dyDescent="0.2">
      <c r="A31" s="925"/>
      <c r="B31" s="446" t="s">
        <v>314</v>
      </c>
      <c r="C31" s="269" t="s">
        <v>269</v>
      </c>
      <c r="D31" s="133" t="str">
        <f>D30</f>
        <v>R$/litro</v>
      </c>
      <c r="E31" s="1473"/>
      <c r="F31" s="1473"/>
      <c r="G31" s="1453"/>
      <c r="H31" s="1453"/>
      <c r="I31" s="1453"/>
      <c r="J31" s="1476"/>
      <c r="M31" s="1531"/>
      <c r="N31" s="1532"/>
    </row>
    <row r="32" spans="1:14" s="1530" customFormat="1" ht="14.1" customHeight="1" x14ac:dyDescent="0.2">
      <c r="A32" s="925"/>
      <c r="B32" s="446" t="s">
        <v>483</v>
      </c>
      <c r="C32" s="269" t="s">
        <v>270</v>
      </c>
      <c r="D32" s="133" t="str">
        <f>D31</f>
        <v>R$/litro</v>
      </c>
      <c r="E32" s="1473"/>
      <c r="F32" s="1473"/>
      <c r="G32" s="1453"/>
      <c r="H32" s="1453"/>
      <c r="I32" s="1453"/>
      <c r="J32" s="1476"/>
      <c r="M32" s="1531"/>
      <c r="N32" s="1532"/>
    </row>
    <row r="33" spans="1:14" s="1530" customFormat="1" ht="14.1" customHeight="1" x14ac:dyDescent="0.2">
      <c r="A33" s="925"/>
      <c r="B33" s="446" t="s">
        <v>484</v>
      </c>
      <c r="C33" s="926" t="s">
        <v>271</v>
      </c>
      <c r="D33" s="133" t="str">
        <f>D32</f>
        <v>R$/litro</v>
      </c>
      <c r="E33" s="1473"/>
      <c r="F33" s="1473"/>
      <c r="G33" s="1453"/>
      <c r="H33" s="1453"/>
      <c r="I33" s="1453"/>
      <c r="J33" s="1476"/>
      <c r="M33" s="1531"/>
      <c r="N33" s="1532"/>
    </row>
    <row r="34" spans="1:14" s="1530" customFormat="1" ht="14.1" customHeight="1" x14ac:dyDescent="0.2">
      <c r="A34" s="925"/>
      <c r="B34" s="446" t="s">
        <v>485</v>
      </c>
      <c r="C34" s="927" t="s">
        <v>413</v>
      </c>
      <c r="D34" s="133" t="s">
        <v>66</v>
      </c>
      <c r="E34" s="1473"/>
      <c r="F34" s="1473"/>
      <c r="G34" s="1453"/>
      <c r="H34" s="1453"/>
      <c r="I34" s="1453"/>
      <c r="J34" s="1476"/>
      <c r="M34" s="1531"/>
      <c r="N34" s="1532"/>
    </row>
    <row r="35" spans="1:14" s="1530" customFormat="1" ht="14.1" customHeight="1" x14ac:dyDescent="0.2">
      <c r="A35" s="928"/>
      <c r="B35" s="445" t="s">
        <v>486</v>
      </c>
      <c r="C35" s="929" t="s">
        <v>25</v>
      </c>
      <c r="D35" s="264" t="str">
        <f>D34</f>
        <v>R$/veíc.ano</v>
      </c>
      <c r="E35" s="1457"/>
      <c r="F35" s="1457"/>
      <c r="G35" s="1475"/>
      <c r="H35" s="1475"/>
      <c r="I35" s="1475"/>
      <c r="J35" s="1448"/>
      <c r="M35" s="1531"/>
      <c r="N35" s="1532"/>
    </row>
    <row r="36" spans="1:14" s="1530" customFormat="1" ht="5.0999999999999996" customHeight="1" x14ac:dyDescent="0.2">
      <c r="D36" s="1533"/>
      <c r="E36" s="1515"/>
      <c r="F36" s="1534"/>
      <c r="G36" s="1534"/>
      <c r="H36" s="1501"/>
      <c r="I36" s="1501"/>
      <c r="J36" s="1501"/>
      <c r="M36" s="1531"/>
      <c r="N36" s="1532"/>
    </row>
    <row r="37" spans="1:14" s="1529" customFormat="1" ht="14.1" customHeight="1" x14ac:dyDescent="0.2">
      <c r="A37" s="459" t="s">
        <v>36</v>
      </c>
      <c r="B37" s="460" t="s">
        <v>610</v>
      </c>
      <c r="C37" s="460"/>
      <c r="D37" s="460"/>
      <c r="E37" s="460"/>
      <c r="F37" s="460"/>
      <c r="G37" s="460"/>
      <c r="H37" s="460"/>
      <c r="I37" s="460"/>
      <c r="J37" s="461"/>
    </row>
    <row r="38" spans="1:14" s="1498" customFormat="1" ht="14.1" customHeight="1" x14ac:dyDescent="0.2">
      <c r="A38" s="1208" t="s">
        <v>52</v>
      </c>
      <c r="B38" s="1209"/>
      <c r="C38" s="1210"/>
      <c r="D38" s="861" t="s">
        <v>5</v>
      </c>
      <c r="E38" s="1223" t="s">
        <v>609</v>
      </c>
      <c r="F38" s="1223"/>
      <c r="G38" s="1224" t="s">
        <v>6</v>
      </c>
      <c r="H38" s="1224"/>
      <c r="I38" s="1224"/>
      <c r="J38" s="1224"/>
    </row>
    <row r="39" spans="1:14" s="1530" customFormat="1" ht="14.1" customHeight="1" x14ac:dyDescent="0.2">
      <c r="A39" s="930"/>
      <c r="B39" s="931" t="s">
        <v>255</v>
      </c>
      <c r="C39" s="932" t="s">
        <v>267</v>
      </c>
      <c r="D39" s="304" t="s">
        <v>35</v>
      </c>
      <c r="E39" s="1214">
        <v>300</v>
      </c>
      <c r="F39" s="1214"/>
      <c r="G39" s="1196" t="s">
        <v>254</v>
      </c>
      <c r="H39" s="1196"/>
      <c r="I39" s="1196"/>
      <c r="J39" s="1197"/>
      <c r="M39" s="1531"/>
      <c r="N39" s="1532"/>
    </row>
    <row r="40" spans="1:14" s="1530" customFormat="1" ht="5.0999999999999996" customHeight="1" x14ac:dyDescent="0.2">
      <c r="E40" s="1515"/>
      <c r="F40" s="1534"/>
      <c r="G40" s="1534"/>
      <c r="H40" s="1501"/>
      <c r="I40" s="1501"/>
      <c r="J40" s="1501"/>
      <c r="M40" s="1531"/>
      <c r="N40" s="1532"/>
    </row>
    <row r="41" spans="1:14" s="294" customFormat="1" ht="13.5" customHeight="1" x14ac:dyDescent="0.2">
      <c r="A41" s="301" t="s">
        <v>578</v>
      </c>
      <c r="B41" s="296" t="s">
        <v>611</v>
      </c>
      <c r="C41" s="296"/>
      <c r="D41" s="297"/>
      <c r="E41" s="297"/>
    </row>
    <row r="42" spans="1:14" ht="14.1" customHeight="1" x14ac:dyDescent="0.2">
      <c r="A42" s="459" t="s">
        <v>33</v>
      </c>
      <c r="B42" s="460" t="s">
        <v>259</v>
      </c>
      <c r="C42" s="460"/>
      <c r="D42" s="460"/>
      <c r="E42" s="460"/>
      <c r="F42" s="460"/>
      <c r="G42" s="460"/>
      <c r="H42" s="460"/>
      <c r="I42" s="460"/>
      <c r="J42" s="461"/>
    </row>
    <row r="43" spans="1:14" ht="14.1" customHeight="1" x14ac:dyDescent="0.2">
      <c r="A43" s="1202" t="s">
        <v>46</v>
      </c>
      <c r="B43" s="1203"/>
      <c r="C43" s="1204"/>
      <c r="D43" s="1219" t="s">
        <v>219</v>
      </c>
      <c r="E43" s="1221" t="s">
        <v>8</v>
      </c>
      <c r="F43" s="1222"/>
      <c r="G43" s="1219" t="s">
        <v>612</v>
      </c>
      <c r="H43" s="1219" t="s">
        <v>266</v>
      </c>
      <c r="I43" s="1219" t="s">
        <v>264</v>
      </c>
      <c r="J43" s="1219" t="s">
        <v>265</v>
      </c>
    </row>
    <row r="44" spans="1:14" ht="14.1" customHeight="1" x14ac:dyDescent="0.2">
      <c r="A44" s="1205"/>
      <c r="B44" s="1206"/>
      <c r="C44" s="1207"/>
      <c r="D44" s="1220"/>
      <c r="E44" s="860" t="s">
        <v>12</v>
      </c>
      <c r="F44" s="860" t="s">
        <v>15</v>
      </c>
      <c r="G44" s="1220"/>
      <c r="H44" s="1220"/>
      <c r="I44" s="1220"/>
      <c r="J44" s="1220"/>
    </row>
    <row r="45" spans="1:14" ht="14.1" customHeight="1" x14ac:dyDescent="0.2">
      <c r="A45" s="924"/>
      <c r="B45" s="483" t="s">
        <v>255</v>
      </c>
      <c r="C45" s="259" t="s">
        <v>413</v>
      </c>
      <c r="D45" s="180" t="s">
        <v>220</v>
      </c>
      <c r="E45" s="270">
        <v>1</v>
      </c>
      <c r="F45" s="270">
        <v>12</v>
      </c>
      <c r="G45" s="180" t="str">
        <f>D34</f>
        <v>R$/veíc.ano</v>
      </c>
      <c r="H45" s="148">
        <f>E34</f>
        <v>0</v>
      </c>
      <c r="I45" s="148">
        <f>H45/F45</f>
        <v>0</v>
      </c>
      <c r="J45" s="146">
        <f>IF($E$39=0,0,I45/$E$39)</f>
        <v>0</v>
      </c>
    </row>
    <row r="46" spans="1:14" ht="14.1" customHeight="1" x14ac:dyDescent="0.2">
      <c r="A46" s="925"/>
      <c r="B46" s="484" t="s">
        <v>256</v>
      </c>
      <c r="C46" s="252" t="s">
        <v>25</v>
      </c>
      <c r="D46" s="182" t="s">
        <v>220</v>
      </c>
      <c r="E46" s="258">
        <v>1</v>
      </c>
      <c r="F46" s="258">
        <v>12</v>
      </c>
      <c r="G46" s="182" t="str">
        <f>D35</f>
        <v>R$/veíc.ano</v>
      </c>
      <c r="H46" s="149">
        <f>E35</f>
        <v>0</v>
      </c>
      <c r="I46" s="149">
        <f>H46/F46</f>
        <v>0</v>
      </c>
      <c r="J46" s="147">
        <f>IF($E$39=0,0,I46/$E$39)</f>
        <v>0</v>
      </c>
    </row>
    <row r="47" spans="1:14" ht="14.1" customHeight="1" x14ac:dyDescent="0.2">
      <c r="A47" s="925"/>
      <c r="B47" s="484" t="s">
        <v>257</v>
      </c>
      <c r="C47" s="252" t="s">
        <v>221</v>
      </c>
      <c r="D47" s="182" t="s">
        <v>220</v>
      </c>
      <c r="E47" s="468">
        <v>0.03</v>
      </c>
      <c r="F47" s="469">
        <f>E47/12</f>
        <v>2.5000000000000001E-3</v>
      </c>
      <c r="G47" s="182" t="str">
        <f>G46</f>
        <v>R$/veíc.ano</v>
      </c>
      <c r="H47" s="149">
        <f>E20</f>
        <v>0</v>
      </c>
      <c r="I47" s="149">
        <f>H47*F47</f>
        <v>0</v>
      </c>
      <c r="J47" s="147">
        <f>IF($E$39=0,0,I47/$E$39)</f>
        <v>0</v>
      </c>
    </row>
    <row r="48" spans="1:14" ht="14.1" customHeight="1" x14ac:dyDescent="0.2">
      <c r="A48" s="928"/>
      <c r="B48" s="485" t="s">
        <v>258</v>
      </c>
      <c r="C48" s="260" t="s">
        <v>24</v>
      </c>
      <c r="D48" s="263" t="s">
        <v>220</v>
      </c>
      <c r="E48" s="470">
        <v>0.03</v>
      </c>
      <c r="F48" s="471">
        <f>E48/12</f>
        <v>2.5000000000000001E-3</v>
      </c>
      <c r="G48" s="263" t="str">
        <f>G47</f>
        <v>R$/veíc.ano</v>
      </c>
      <c r="H48" s="302">
        <f>E20</f>
        <v>0</v>
      </c>
      <c r="I48" s="302">
        <f>H48*F48</f>
        <v>0</v>
      </c>
      <c r="J48" s="303">
        <f>IF($E$39=0,0,I48/$E$39)</f>
        <v>0</v>
      </c>
    </row>
    <row r="49" spans="1:11" ht="14.1" customHeight="1" x14ac:dyDescent="0.2">
      <c r="A49" s="1200" t="s">
        <v>335</v>
      </c>
      <c r="B49" s="1201"/>
      <c r="C49" s="1201"/>
      <c r="D49" s="1201"/>
      <c r="E49" s="1201"/>
      <c r="F49" s="1201"/>
      <c r="G49" s="1201"/>
      <c r="H49" s="1201"/>
      <c r="I49" s="1201"/>
      <c r="J49" s="420">
        <f>SUM(J45:J48)</f>
        <v>0</v>
      </c>
    </row>
    <row r="50" spans="1:11" ht="14.1" customHeight="1" x14ac:dyDescent="0.2">
      <c r="A50" s="1198" t="s">
        <v>267</v>
      </c>
      <c r="B50" s="1199"/>
      <c r="C50" s="1199"/>
      <c r="D50" s="1199"/>
      <c r="E50" s="1199"/>
      <c r="F50" s="1199"/>
      <c r="G50" s="1199"/>
      <c r="H50" s="1199"/>
      <c r="I50" s="1199"/>
      <c r="J50" s="1527">
        <f>E39</f>
        <v>300</v>
      </c>
    </row>
    <row r="51" spans="1:11" ht="14.1" customHeight="1" x14ac:dyDescent="0.2">
      <c r="A51" s="1198" t="s">
        <v>510</v>
      </c>
      <c r="B51" s="1199"/>
      <c r="C51" s="1199"/>
      <c r="D51" s="1199"/>
      <c r="E51" s="1199"/>
      <c r="F51" s="1199"/>
      <c r="G51" s="1199"/>
      <c r="H51" s="1199"/>
      <c r="I51" s="1199"/>
      <c r="J51" s="1527">
        <f>E6</f>
        <v>2</v>
      </c>
    </row>
    <row r="52" spans="1:11" ht="14.1" customHeight="1" x14ac:dyDescent="0.2">
      <c r="A52" s="1194" t="s">
        <v>628</v>
      </c>
      <c r="B52" s="1195"/>
      <c r="C52" s="1195"/>
      <c r="D52" s="1195"/>
      <c r="E52" s="1195"/>
      <c r="F52" s="1195"/>
      <c r="G52" s="1195"/>
      <c r="H52" s="1195"/>
      <c r="I52" s="1195"/>
      <c r="J52" s="1511">
        <f>($J$49*$J$50)*J51</f>
        <v>0</v>
      </c>
    </row>
    <row r="53" spans="1:11" ht="14.1" customHeight="1" x14ac:dyDescent="0.2">
      <c r="A53" s="1198" t="s">
        <v>512</v>
      </c>
      <c r="B53" s="1199"/>
      <c r="C53" s="1199"/>
      <c r="D53" s="1199"/>
      <c r="E53" s="1199"/>
      <c r="F53" s="1199"/>
      <c r="G53" s="1199"/>
      <c r="H53" s="1199"/>
      <c r="I53" s="1199"/>
      <c r="J53" s="1527">
        <f>E7</f>
        <v>1</v>
      </c>
    </row>
    <row r="54" spans="1:11" ht="14.1" customHeight="1" x14ac:dyDescent="0.2">
      <c r="A54" s="1194" t="s">
        <v>629</v>
      </c>
      <c r="B54" s="1195"/>
      <c r="C54" s="1195"/>
      <c r="D54" s="1195"/>
      <c r="E54" s="1195"/>
      <c r="F54" s="1195"/>
      <c r="G54" s="1195"/>
      <c r="H54" s="1195"/>
      <c r="I54" s="1195"/>
      <c r="J54" s="1511">
        <f>($J$49*$J$50)*J53</f>
        <v>0</v>
      </c>
    </row>
    <row r="55" spans="1:11" ht="14.1" customHeight="1" x14ac:dyDescent="0.2">
      <c r="A55" s="1198" t="s">
        <v>613</v>
      </c>
      <c r="B55" s="1199"/>
      <c r="C55" s="1199"/>
      <c r="D55" s="1199"/>
      <c r="E55" s="1199"/>
      <c r="F55" s="1199"/>
      <c r="G55" s="1199"/>
      <c r="H55" s="1199"/>
      <c r="I55" s="1199"/>
      <c r="J55" s="1527">
        <v>12</v>
      </c>
    </row>
    <row r="56" spans="1:11" ht="14.1" customHeight="1" x14ac:dyDescent="0.2">
      <c r="A56" s="1192" t="s">
        <v>614</v>
      </c>
      <c r="B56" s="1193"/>
      <c r="C56" s="1193"/>
      <c r="D56" s="1193"/>
      <c r="E56" s="1193"/>
      <c r="F56" s="1193"/>
      <c r="G56" s="1193"/>
      <c r="H56" s="1193"/>
      <c r="I56" s="1193"/>
      <c r="J56" s="1512">
        <f>(J52+J54)*J55</f>
        <v>0</v>
      </c>
    </row>
    <row r="57" spans="1:11" ht="5.0999999999999996" customHeight="1" x14ac:dyDescent="0.2">
      <c r="A57" s="1535"/>
      <c r="B57" s="1535"/>
      <c r="C57" s="1502"/>
      <c r="D57" s="1504"/>
      <c r="E57" s="1504"/>
      <c r="F57" s="1536"/>
      <c r="G57" s="1536"/>
      <c r="H57" s="1537"/>
      <c r="I57" s="1537"/>
      <c r="J57" s="1538"/>
    </row>
    <row r="58" spans="1:11" ht="14.1" customHeight="1" x14ac:dyDescent="0.2">
      <c r="A58" s="459" t="s">
        <v>34</v>
      </c>
      <c r="B58" s="460" t="s">
        <v>17</v>
      </c>
      <c r="C58" s="460"/>
      <c r="D58" s="460"/>
      <c r="E58" s="460"/>
      <c r="F58" s="460"/>
      <c r="G58" s="460"/>
      <c r="H58" s="460"/>
      <c r="I58" s="460"/>
      <c r="J58" s="461"/>
    </row>
    <row r="59" spans="1:11" ht="14.1" customHeight="1" x14ac:dyDescent="0.2">
      <c r="A59" s="1202" t="s">
        <v>46</v>
      </c>
      <c r="B59" s="1203"/>
      <c r="C59" s="1204"/>
      <c r="D59" s="1219" t="s">
        <v>6</v>
      </c>
      <c r="E59" s="1219" t="s">
        <v>262</v>
      </c>
      <c r="F59" s="1219" t="s">
        <v>621</v>
      </c>
      <c r="G59" s="1219" t="s">
        <v>8</v>
      </c>
      <c r="H59" s="1219" t="s">
        <v>5</v>
      </c>
      <c r="I59" s="1219" t="s">
        <v>615</v>
      </c>
      <c r="J59" s="1219" t="s">
        <v>265</v>
      </c>
    </row>
    <row r="60" spans="1:11" ht="14.1" customHeight="1" x14ac:dyDescent="0.2">
      <c r="A60" s="1205"/>
      <c r="B60" s="1206"/>
      <c r="C60" s="1207"/>
      <c r="D60" s="1230"/>
      <c r="E60" s="1230"/>
      <c r="F60" s="1230"/>
      <c r="G60" s="1230"/>
      <c r="H60" s="1230"/>
      <c r="I60" s="1230"/>
      <c r="J60" s="1230"/>
    </row>
    <row r="61" spans="1:11" s="294" customFormat="1" ht="14.1" customHeight="1" x14ac:dyDescent="0.2">
      <c r="A61" s="472" t="s">
        <v>281</v>
      </c>
      <c r="B61" s="296" t="s">
        <v>616</v>
      </c>
      <c r="D61" s="297"/>
      <c r="E61" s="297"/>
      <c r="J61" s="473"/>
    </row>
    <row r="62" spans="1:11" ht="14.1" customHeight="1" x14ac:dyDescent="0.2">
      <c r="A62" s="937"/>
      <c r="B62" s="931" t="s">
        <v>255</v>
      </c>
      <c r="C62" s="306" t="s">
        <v>224</v>
      </c>
      <c r="D62" s="304" t="s">
        <v>263</v>
      </c>
      <c r="E62" s="1471"/>
      <c r="F62" s="1472"/>
      <c r="G62" s="938">
        <f>IF(F62=0,0,E62/F62)</f>
        <v>0</v>
      </c>
      <c r="H62" s="304" t="str">
        <f>D22</f>
        <v>R$/litro</v>
      </c>
      <c r="I62" s="305">
        <f>E22</f>
        <v>0</v>
      </c>
      <c r="J62" s="475">
        <f>IF(G62=0,0,I62*G62)</f>
        <v>0</v>
      </c>
    </row>
    <row r="63" spans="1:11" s="294" customFormat="1" ht="14.1" customHeight="1" x14ac:dyDescent="0.2">
      <c r="A63" s="472" t="s">
        <v>282</v>
      </c>
      <c r="B63" s="296" t="s">
        <v>617</v>
      </c>
      <c r="D63" s="297"/>
      <c r="E63" s="297"/>
      <c r="J63" s="473"/>
    </row>
    <row r="64" spans="1:11" ht="14.1" customHeight="1" x14ac:dyDescent="0.2">
      <c r="A64" s="482"/>
      <c r="B64" s="483" t="s">
        <v>255</v>
      </c>
      <c r="C64" s="179" t="s">
        <v>225</v>
      </c>
      <c r="D64" s="132" t="s">
        <v>263</v>
      </c>
      <c r="E64" s="1462"/>
      <c r="F64" s="1439"/>
      <c r="G64" s="939" t="e">
        <f>E64/F64</f>
        <v>#DIV/0!</v>
      </c>
      <c r="H64" s="132" t="str">
        <f>D27</f>
        <v>R$/litro</v>
      </c>
      <c r="I64" s="148">
        <f>E27</f>
        <v>0</v>
      </c>
      <c r="J64" s="146" t="e">
        <f>IF(G64=0,0,I64*G64)</f>
        <v>#DIV/0!</v>
      </c>
      <c r="K64" s="1499"/>
    </row>
    <row r="65" spans="1:11" ht="14.1" customHeight="1" x14ac:dyDescent="0.2">
      <c r="A65" s="916"/>
      <c r="B65" s="484" t="s">
        <v>256</v>
      </c>
      <c r="C65" s="181" t="s">
        <v>226</v>
      </c>
      <c r="D65" s="133" t="s">
        <v>263</v>
      </c>
      <c r="E65" s="1466"/>
      <c r="F65" s="1470"/>
      <c r="G65" s="940" t="e">
        <f>E65/F65</f>
        <v>#DIV/0!</v>
      </c>
      <c r="H65" s="133" t="str">
        <f>H64</f>
        <v>R$/litro</v>
      </c>
      <c r="I65" s="149">
        <f t="shared" ref="I65:I67" si="0">E28</f>
        <v>0</v>
      </c>
      <c r="J65" s="147" t="e">
        <f>IF(G65=0,0,I65*G65)</f>
        <v>#DIV/0!</v>
      </c>
      <c r="K65" s="1499"/>
    </row>
    <row r="66" spans="1:11" ht="14.1" customHeight="1" x14ac:dyDescent="0.2">
      <c r="A66" s="916"/>
      <c r="B66" s="484" t="s">
        <v>257</v>
      </c>
      <c r="C66" s="181" t="s">
        <v>227</v>
      </c>
      <c r="D66" s="133" t="s">
        <v>263</v>
      </c>
      <c r="E66" s="1466"/>
      <c r="F66" s="1470"/>
      <c r="G66" s="940" t="e">
        <f>E66/F66</f>
        <v>#DIV/0!</v>
      </c>
      <c r="H66" s="133" t="str">
        <f>H65</f>
        <v>R$/litro</v>
      </c>
      <c r="I66" s="149">
        <f t="shared" si="0"/>
        <v>0</v>
      </c>
      <c r="J66" s="147" t="e">
        <f>IF(G66=0,0,I66*G66)</f>
        <v>#DIV/0!</v>
      </c>
      <c r="K66" s="1499"/>
    </row>
    <row r="67" spans="1:11" ht="14.1" customHeight="1" x14ac:dyDescent="0.2">
      <c r="A67" s="941"/>
      <c r="B67" s="485" t="s">
        <v>258</v>
      </c>
      <c r="C67" s="942" t="s">
        <v>228</v>
      </c>
      <c r="D67" s="264" t="s">
        <v>263</v>
      </c>
      <c r="E67" s="1441"/>
      <c r="F67" s="1469"/>
      <c r="G67" s="943" t="e">
        <f>E67/F67</f>
        <v>#DIV/0!</v>
      </c>
      <c r="H67" s="264" t="str">
        <f>H66</f>
        <v>R$/litro</v>
      </c>
      <c r="I67" s="302">
        <f t="shared" si="0"/>
        <v>0</v>
      </c>
      <c r="J67" s="303" t="e">
        <f>IF(G67=0,0,I67*G67)</f>
        <v>#DIV/0!</v>
      </c>
      <c r="K67" s="1499"/>
    </row>
    <row r="68" spans="1:11" s="294" customFormat="1" ht="14.1" customHeight="1" x14ac:dyDescent="0.2">
      <c r="A68" s="472" t="s">
        <v>283</v>
      </c>
      <c r="B68" s="296" t="s">
        <v>618</v>
      </c>
      <c r="D68" s="297"/>
      <c r="E68" s="297"/>
      <c r="J68" s="473"/>
    </row>
    <row r="69" spans="1:11" ht="14.1" customHeight="1" x14ac:dyDescent="0.2">
      <c r="A69" s="482"/>
      <c r="B69" s="483" t="s">
        <v>255</v>
      </c>
      <c r="C69" s="259" t="s">
        <v>229</v>
      </c>
      <c r="D69" s="132" t="s">
        <v>263</v>
      </c>
      <c r="E69" s="1462"/>
      <c r="F69" s="1439"/>
      <c r="G69" s="939" t="e">
        <f>E69/F69</f>
        <v>#DIV/0!</v>
      </c>
      <c r="H69" s="132" t="str">
        <f>D31</f>
        <v>R$/litro</v>
      </c>
      <c r="I69" s="148">
        <f>E31</f>
        <v>0</v>
      </c>
      <c r="J69" s="146" t="e">
        <f>IF(G69=0,0,I69*G69)</f>
        <v>#DIV/0!</v>
      </c>
      <c r="K69" s="1499"/>
    </row>
    <row r="70" spans="1:11" ht="14.1" customHeight="1" x14ac:dyDescent="0.2">
      <c r="A70" s="916"/>
      <c r="B70" s="484" t="s">
        <v>256</v>
      </c>
      <c r="C70" s="252" t="s">
        <v>230</v>
      </c>
      <c r="D70" s="133" t="s">
        <v>263</v>
      </c>
      <c r="E70" s="1466"/>
      <c r="F70" s="1470"/>
      <c r="G70" s="940" t="e">
        <f>E70/F70</f>
        <v>#DIV/0!</v>
      </c>
      <c r="H70" s="133" t="str">
        <f t="shared" ref="H70:I71" si="1">D32</f>
        <v>R$/litro</v>
      </c>
      <c r="I70" s="149">
        <f t="shared" si="1"/>
        <v>0</v>
      </c>
      <c r="J70" s="147" t="e">
        <f>IF(G70=0,0,I70*G70)</f>
        <v>#DIV/0!</v>
      </c>
    </row>
    <row r="71" spans="1:11" ht="14.1" customHeight="1" x14ac:dyDescent="0.2">
      <c r="A71" s="941"/>
      <c r="B71" s="485" t="s">
        <v>257</v>
      </c>
      <c r="C71" s="260" t="s">
        <v>231</v>
      </c>
      <c r="D71" s="264" t="s">
        <v>263</v>
      </c>
      <c r="E71" s="1441"/>
      <c r="F71" s="1469"/>
      <c r="G71" s="943" t="e">
        <f>E71/F71</f>
        <v>#DIV/0!</v>
      </c>
      <c r="H71" s="264" t="str">
        <f t="shared" si="1"/>
        <v>R$/litro</v>
      </c>
      <c r="I71" s="302">
        <f t="shared" si="1"/>
        <v>0</v>
      </c>
      <c r="J71" s="303" t="e">
        <f>IF(G71=0,0,I71*G71)</f>
        <v>#DIV/0!</v>
      </c>
    </row>
    <row r="72" spans="1:11" s="294" customFormat="1" ht="14.1" customHeight="1" x14ac:dyDescent="0.2">
      <c r="A72" s="472" t="s">
        <v>284</v>
      </c>
      <c r="B72" s="296" t="s">
        <v>619</v>
      </c>
      <c r="D72" s="297"/>
      <c r="E72" s="297"/>
      <c r="J72" s="473"/>
    </row>
    <row r="73" spans="1:11" ht="14.1" customHeight="1" x14ac:dyDescent="0.2">
      <c r="A73" s="482"/>
      <c r="B73" s="483" t="s">
        <v>255</v>
      </c>
      <c r="C73" s="259" t="s">
        <v>10</v>
      </c>
      <c r="D73" s="132" t="s">
        <v>222</v>
      </c>
      <c r="E73" s="1440"/>
      <c r="F73" s="1439"/>
      <c r="G73" s="939" t="e">
        <f>E73/F73</f>
        <v>#DIV/0!</v>
      </c>
      <c r="H73" s="132" t="str">
        <f>D23</f>
        <v>R$/unid.</v>
      </c>
      <c r="I73" s="148">
        <f>E23</f>
        <v>0</v>
      </c>
      <c r="J73" s="146" t="e">
        <f>IF(G73=0,0,I73*G73)</f>
        <v>#DIV/0!</v>
      </c>
    </row>
    <row r="74" spans="1:11" ht="14.1" customHeight="1" x14ac:dyDescent="0.2">
      <c r="A74" s="916"/>
      <c r="B74" s="484" t="s">
        <v>256</v>
      </c>
      <c r="C74" s="252" t="s">
        <v>223</v>
      </c>
      <c r="D74" s="133" t="str">
        <f>D73</f>
        <v>peça</v>
      </c>
      <c r="E74" s="1467"/>
      <c r="F74" s="1470"/>
      <c r="G74" s="940" t="e">
        <f>E74/F74</f>
        <v>#DIV/0!</v>
      </c>
      <c r="H74" s="133" t="str">
        <f t="shared" ref="H74:I75" si="2">D24</f>
        <v>R$/unid.</v>
      </c>
      <c r="I74" s="149">
        <f t="shared" si="2"/>
        <v>0</v>
      </c>
      <c r="J74" s="147" t="e">
        <f>IF(G74=0,0,I74*G74)</f>
        <v>#DIV/0!</v>
      </c>
    </row>
    <row r="75" spans="1:11" ht="14.1" customHeight="1" x14ac:dyDescent="0.2">
      <c r="A75" s="941"/>
      <c r="B75" s="485" t="s">
        <v>257</v>
      </c>
      <c r="C75" s="260" t="s">
        <v>0</v>
      </c>
      <c r="D75" s="264" t="str">
        <f>D74</f>
        <v>peça</v>
      </c>
      <c r="E75" s="1468"/>
      <c r="F75" s="1469"/>
      <c r="G75" s="943" t="e">
        <f>E75/F75</f>
        <v>#DIV/0!</v>
      </c>
      <c r="H75" s="264" t="str">
        <f t="shared" si="2"/>
        <v>R$/serv.</v>
      </c>
      <c r="I75" s="302">
        <f t="shared" si="2"/>
        <v>0</v>
      </c>
      <c r="J75" s="303" t="e">
        <f>IF(G75=0,0,I75*G75)</f>
        <v>#DIV/0!</v>
      </c>
    </row>
    <row r="76" spans="1:11" s="294" customFormat="1" ht="14.1" customHeight="1" x14ac:dyDescent="0.2">
      <c r="A76" s="472" t="s">
        <v>285</v>
      </c>
      <c r="B76" s="296" t="s">
        <v>115</v>
      </c>
      <c r="D76" s="297"/>
      <c r="E76" s="297"/>
      <c r="J76" s="473"/>
    </row>
    <row r="77" spans="1:11" ht="14.1" customHeight="1" x14ac:dyDescent="0.2">
      <c r="A77" s="937"/>
      <c r="B77" s="931" t="s">
        <v>255</v>
      </c>
      <c r="C77" s="932" t="s">
        <v>115</v>
      </c>
      <c r="D77" s="304" t="s">
        <v>272</v>
      </c>
      <c r="E77" s="1456"/>
      <c r="F77" s="944" t="s">
        <v>152</v>
      </c>
      <c r="G77" s="945">
        <f>IF(E39=0,0,E77/E39)</f>
        <v>0</v>
      </c>
      <c r="H77" s="304" t="str">
        <f>D21</f>
        <v>R$/veíc.</v>
      </c>
      <c r="I77" s="309">
        <f>E21</f>
        <v>0</v>
      </c>
      <c r="J77" s="475">
        <f>IF(G77=0,0,I77*G77)</f>
        <v>0</v>
      </c>
    </row>
    <row r="78" spans="1:11" s="294" customFormat="1" ht="14.1" customHeight="1" x14ac:dyDescent="0.2">
      <c r="A78" s="472" t="s">
        <v>488</v>
      </c>
      <c r="B78" s="296" t="s">
        <v>620</v>
      </c>
      <c r="D78" s="297"/>
      <c r="E78" s="297"/>
      <c r="J78" s="473"/>
    </row>
    <row r="79" spans="1:11" ht="14.1" customHeight="1" x14ac:dyDescent="0.2">
      <c r="A79" s="937"/>
      <c r="B79" s="931" t="s">
        <v>255</v>
      </c>
      <c r="C79" s="932" t="s">
        <v>273</v>
      </c>
      <c r="D79" s="304" t="s">
        <v>275</v>
      </c>
      <c r="E79" s="1472"/>
      <c r="F79" s="944">
        <f>E39</f>
        <v>300</v>
      </c>
      <c r="G79" s="945">
        <f>IF(F79=0,0,E79/F79)</f>
        <v>0</v>
      </c>
      <c r="H79" s="304" t="str">
        <f>D26</f>
        <v>R$/serv.</v>
      </c>
      <c r="I79" s="309">
        <f>E26</f>
        <v>0</v>
      </c>
      <c r="J79" s="475">
        <f>IF(G79=0,0,I79*G79)</f>
        <v>0</v>
      </c>
    </row>
    <row r="80" spans="1:11" ht="14.1" customHeight="1" x14ac:dyDescent="0.2">
      <c r="A80" s="1200" t="s">
        <v>335</v>
      </c>
      <c r="B80" s="1201"/>
      <c r="C80" s="1201"/>
      <c r="D80" s="1201"/>
      <c r="E80" s="1201"/>
      <c r="F80" s="1201"/>
      <c r="G80" s="1201"/>
      <c r="H80" s="1201"/>
      <c r="I80" s="1201"/>
      <c r="J80" s="420" t="e">
        <f>SUM(J62:J79)</f>
        <v>#DIV/0!</v>
      </c>
    </row>
    <row r="81" spans="1:10" ht="14.1" customHeight="1" x14ac:dyDescent="0.2">
      <c r="A81" s="1198" t="s">
        <v>267</v>
      </c>
      <c r="B81" s="1199"/>
      <c r="C81" s="1199"/>
      <c r="D81" s="1199"/>
      <c r="E81" s="1199"/>
      <c r="F81" s="1199"/>
      <c r="G81" s="1199"/>
      <c r="H81" s="1199"/>
      <c r="I81" s="1199"/>
      <c r="J81" s="1527">
        <f>E39</f>
        <v>300</v>
      </c>
    </row>
    <row r="82" spans="1:10" ht="14.1" customHeight="1" x14ac:dyDescent="0.2">
      <c r="A82" s="1198" t="s">
        <v>510</v>
      </c>
      <c r="B82" s="1199"/>
      <c r="C82" s="1199"/>
      <c r="D82" s="1199"/>
      <c r="E82" s="1199"/>
      <c r="F82" s="1199"/>
      <c r="G82" s="1199"/>
      <c r="H82" s="1199"/>
      <c r="I82" s="1199"/>
      <c r="J82" s="1527">
        <f>E6</f>
        <v>2</v>
      </c>
    </row>
    <row r="83" spans="1:10" ht="14.1" customHeight="1" x14ac:dyDescent="0.2">
      <c r="A83" s="1194" t="s">
        <v>632</v>
      </c>
      <c r="B83" s="1195"/>
      <c r="C83" s="1195"/>
      <c r="D83" s="1195"/>
      <c r="E83" s="1195"/>
      <c r="F83" s="1195"/>
      <c r="G83" s="1195"/>
      <c r="H83" s="1195"/>
      <c r="I83" s="1195"/>
      <c r="J83" s="1511" t="e">
        <f>($J$80*$J$81)*J82</f>
        <v>#DIV/0!</v>
      </c>
    </row>
    <row r="84" spans="1:10" ht="14.1" customHeight="1" x14ac:dyDescent="0.2">
      <c r="A84" s="1198" t="s">
        <v>512</v>
      </c>
      <c r="B84" s="1199"/>
      <c r="C84" s="1199"/>
      <c r="D84" s="1199"/>
      <c r="E84" s="1199"/>
      <c r="F84" s="1199"/>
      <c r="G84" s="1199"/>
      <c r="H84" s="1199"/>
      <c r="I84" s="1199"/>
      <c r="J84" s="1527">
        <f>E7</f>
        <v>1</v>
      </c>
    </row>
    <row r="85" spans="1:10" ht="14.1" customHeight="1" x14ac:dyDescent="0.2">
      <c r="A85" s="1194" t="s">
        <v>633</v>
      </c>
      <c r="B85" s="1195"/>
      <c r="C85" s="1195"/>
      <c r="D85" s="1195"/>
      <c r="E85" s="1195"/>
      <c r="F85" s="1195"/>
      <c r="G85" s="1195"/>
      <c r="H85" s="1195"/>
      <c r="I85" s="1195"/>
      <c r="J85" s="1511" t="e">
        <f>($J$80*$J$81)*J84</f>
        <v>#DIV/0!</v>
      </c>
    </row>
    <row r="86" spans="1:10" ht="14.1" customHeight="1" x14ac:dyDescent="0.2">
      <c r="A86" s="1198" t="s">
        <v>613</v>
      </c>
      <c r="B86" s="1199"/>
      <c r="C86" s="1199"/>
      <c r="D86" s="1199"/>
      <c r="E86" s="1199"/>
      <c r="F86" s="1199"/>
      <c r="G86" s="1199"/>
      <c r="H86" s="1199"/>
      <c r="I86" s="1199"/>
      <c r="J86" s="1527">
        <f>J55</f>
        <v>12</v>
      </c>
    </row>
    <row r="87" spans="1:10" ht="14.1" customHeight="1" x14ac:dyDescent="0.2">
      <c r="A87" s="1192" t="s">
        <v>614</v>
      </c>
      <c r="B87" s="1193"/>
      <c r="C87" s="1193"/>
      <c r="D87" s="1193"/>
      <c r="E87" s="1193"/>
      <c r="F87" s="1193"/>
      <c r="G87" s="1193"/>
      <c r="H87" s="1193"/>
      <c r="I87" s="1193"/>
      <c r="J87" s="1512" t="e">
        <f>(J83+J85)*J86</f>
        <v>#DIV/0!</v>
      </c>
    </row>
    <row r="88" spans="1:10" s="1499" customFormat="1" ht="14.1" customHeight="1" x14ac:dyDescent="0.2">
      <c r="A88" s="1510" t="s">
        <v>274</v>
      </c>
      <c r="B88" s="1510"/>
      <c r="C88" s="1506"/>
      <c r="F88" s="1500"/>
      <c r="G88" s="1507"/>
      <c r="H88" s="1507"/>
      <c r="I88" s="1509"/>
      <c r="J88" s="1508"/>
    </row>
    <row r="89" spans="1:10" s="1498" customFormat="1" ht="14.1" customHeight="1" x14ac:dyDescent="0.2">
      <c r="A89" s="1510" t="s">
        <v>823</v>
      </c>
      <c r="B89" s="1510"/>
      <c r="D89" s="1503"/>
      <c r="E89" s="1504"/>
      <c r="F89" s="1504"/>
      <c r="G89" s="139"/>
      <c r="H89" s="1505"/>
    </row>
    <row r="91" spans="1:10" s="1515" customFormat="1" ht="14.1" customHeight="1" x14ac:dyDescent="0.2">
      <c r="A91" s="1482"/>
      <c r="B91" s="1482"/>
      <c r="C91" s="1516" t="s">
        <v>858</v>
      </c>
      <c r="D91" s="1546">
        <f>'(8)Comp.Veic.Util.'!D91</f>
        <v>0</v>
      </c>
      <c r="E91" s="1541" t="s">
        <v>854</v>
      </c>
      <c r="F91" s="1546">
        <f>'(8)Comp.Veic.Util.'!F91</f>
        <v>0</v>
      </c>
      <c r="G91" s="1541" t="s">
        <v>854</v>
      </c>
      <c r="H91" s="1449">
        <f>'(8)Comp.Veic.Util.'!H91</f>
        <v>0</v>
      </c>
    </row>
    <row r="92" spans="1:10" s="1515" customFormat="1" ht="14.1" customHeight="1" x14ac:dyDescent="0.2">
      <c r="B92" s="1482"/>
      <c r="C92" s="1482"/>
      <c r="D92" s="1482"/>
      <c r="E92" s="1514"/>
      <c r="F92" s="1514"/>
      <c r="G92" s="1514"/>
    </row>
    <row r="93" spans="1:10" s="1515" customFormat="1" ht="14.1" customHeight="1" x14ac:dyDescent="0.2">
      <c r="B93" s="1482"/>
      <c r="C93" s="1482"/>
      <c r="D93" s="1482"/>
      <c r="E93" s="1514"/>
      <c r="F93" s="1514"/>
      <c r="G93" s="1514"/>
    </row>
    <row r="94" spans="1:10" s="1515" customFormat="1" ht="14.1" customHeight="1" x14ac:dyDescent="0.2">
      <c r="B94" s="1482"/>
      <c r="C94" s="1482"/>
      <c r="D94" s="1482"/>
      <c r="E94" s="1514"/>
      <c r="F94" s="1514"/>
      <c r="G94" s="1514"/>
    </row>
    <row r="95" spans="1:10" s="1515" customFormat="1" ht="14.1" customHeight="1" x14ac:dyDescent="0.2">
      <c r="B95" s="1482"/>
      <c r="C95" s="1482"/>
      <c r="D95" s="1482"/>
      <c r="E95" s="1514"/>
      <c r="F95" s="1514"/>
      <c r="G95" s="1514"/>
    </row>
    <row r="96" spans="1:10" s="1515" customFormat="1" ht="14.1" customHeight="1" x14ac:dyDescent="0.2">
      <c r="B96" s="1542"/>
      <c r="C96" s="1542"/>
      <c r="D96" s="1542"/>
      <c r="E96" s="1542"/>
      <c r="F96" s="1542"/>
      <c r="G96" s="1514"/>
    </row>
    <row r="97" spans="1:8" s="1515" customFormat="1" ht="14.1" customHeight="1" x14ac:dyDescent="0.2">
      <c r="A97" s="1518"/>
      <c r="D97" s="1481" t="str">
        <f>'(8)Comp.Veic.Util.'!D97:H97</f>
        <v>Nome completo do representante legal da Licitante</v>
      </c>
      <c r="E97" s="1481"/>
      <c r="F97" s="1481"/>
      <c r="G97" s="1481"/>
      <c r="H97" s="1481"/>
    </row>
    <row r="98" spans="1:8" s="1515" customFormat="1" ht="14.1" customHeight="1" x14ac:dyDescent="0.2">
      <c r="A98" s="1514"/>
      <c r="D98" s="1458" t="str">
        <f>'(8)Comp.Veic.Util.'!D98:H98</f>
        <v>Cargo/Função</v>
      </c>
      <c r="E98" s="1458"/>
      <c r="F98" s="1458"/>
      <c r="G98" s="1458"/>
      <c r="H98" s="1458"/>
    </row>
    <row r="99" spans="1:8" s="1515" customFormat="1" ht="14.1" customHeight="1" x14ac:dyDescent="0.2">
      <c r="A99" s="1514"/>
      <c r="D99" s="1458" t="str">
        <f>'(8)Comp.Veic.Util.'!D99:H99</f>
        <v>Razão Social da Licitante</v>
      </c>
      <c r="E99" s="1458"/>
      <c r="F99" s="1458"/>
      <c r="G99" s="1458"/>
      <c r="H99" s="1458"/>
    </row>
  </sheetData>
  <sheetProtection password="933F" sheet="1" objects="1" scenarios="1" selectLockedCells="1"/>
  <mergeCells count="100">
    <mergeCell ref="D97:H97"/>
    <mergeCell ref="D98:H98"/>
    <mergeCell ref="D99:H99"/>
    <mergeCell ref="A84:I84"/>
    <mergeCell ref="A85:I85"/>
    <mergeCell ref="H59:H60"/>
    <mergeCell ref="I59:I60"/>
    <mergeCell ref="J59:J60"/>
    <mergeCell ref="A82:I82"/>
    <mergeCell ref="A53:I53"/>
    <mergeCell ref="A54:I54"/>
    <mergeCell ref="A59:C60"/>
    <mergeCell ref="D59:D60"/>
    <mergeCell ref="E59:E60"/>
    <mergeCell ref="F59:F60"/>
    <mergeCell ref="G59:G60"/>
    <mergeCell ref="A56:I56"/>
    <mergeCell ref="A55:I55"/>
    <mergeCell ref="H43:H44"/>
    <mergeCell ref="I43:I44"/>
    <mergeCell ref="J43:J44"/>
    <mergeCell ref="E35:F35"/>
    <mergeCell ref="E34:F34"/>
    <mergeCell ref="A19:C19"/>
    <mergeCell ref="E19:F19"/>
    <mergeCell ref="G19:J19"/>
    <mergeCell ref="E13:F13"/>
    <mergeCell ref="E11:F11"/>
    <mergeCell ref="E12:F12"/>
    <mergeCell ref="E16:F16"/>
    <mergeCell ref="G14:J14"/>
    <mergeCell ref="G15:J15"/>
    <mergeCell ref="G16:J16"/>
    <mergeCell ref="A1:J1"/>
    <mergeCell ref="E6:F6"/>
    <mergeCell ref="E8:F8"/>
    <mergeCell ref="E9:F9"/>
    <mergeCell ref="E10:F10"/>
    <mergeCell ref="E7:F7"/>
    <mergeCell ref="G8:J8"/>
    <mergeCell ref="G6:J6"/>
    <mergeCell ref="G7:J7"/>
    <mergeCell ref="A5:C5"/>
    <mergeCell ref="E5:F5"/>
    <mergeCell ref="G5:J5"/>
    <mergeCell ref="E28:F28"/>
    <mergeCell ref="E29:F29"/>
    <mergeCell ref="E22:F22"/>
    <mergeCell ref="E14:F14"/>
    <mergeCell ref="E15:F15"/>
    <mergeCell ref="E20:F20"/>
    <mergeCell ref="E21:F21"/>
    <mergeCell ref="E23:F23"/>
    <mergeCell ref="E24:F24"/>
    <mergeCell ref="E25:F25"/>
    <mergeCell ref="E26:F26"/>
    <mergeCell ref="E27:F27"/>
    <mergeCell ref="G21:J21"/>
    <mergeCell ref="A49:I49"/>
    <mergeCell ref="A52:I52"/>
    <mergeCell ref="A50:I50"/>
    <mergeCell ref="G39:J39"/>
    <mergeCell ref="E39:F39"/>
    <mergeCell ref="G22:J22"/>
    <mergeCell ref="G23:J23"/>
    <mergeCell ref="G24:J24"/>
    <mergeCell ref="G25:J25"/>
    <mergeCell ref="A51:I51"/>
    <mergeCell ref="G31:J31"/>
    <mergeCell ref="G32:J32"/>
    <mergeCell ref="G33:J33"/>
    <mergeCell ref="G34:J34"/>
    <mergeCell ref="G35:J35"/>
    <mergeCell ref="G20:J20"/>
    <mergeCell ref="G9:J9"/>
    <mergeCell ref="G10:J10"/>
    <mergeCell ref="G11:J11"/>
    <mergeCell ref="G12:J12"/>
    <mergeCell ref="G13:J13"/>
    <mergeCell ref="G26:J26"/>
    <mergeCell ref="G27:J27"/>
    <mergeCell ref="G28:J28"/>
    <mergeCell ref="G29:J29"/>
    <mergeCell ref="G30:J30"/>
    <mergeCell ref="E30:F30"/>
    <mergeCell ref="E31:F31"/>
    <mergeCell ref="E32:F32"/>
    <mergeCell ref="A87:I87"/>
    <mergeCell ref="A80:I80"/>
    <mergeCell ref="A81:I81"/>
    <mergeCell ref="A83:I83"/>
    <mergeCell ref="A86:I86"/>
    <mergeCell ref="E33:F33"/>
    <mergeCell ref="A38:C38"/>
    <mergeCell ref="E38:F38"/>
    <mergeCell ref="G38:J38"/>
    <mergeCell ref="A43:C44"/>
    <mergeCell ref="D43:D44"/>
    <mergeCell ref="E43:F43"/>
    <mergeCell ref="G43:G44"/>
  </mergeCells>
  <printOptions horizontalCentered="1"/>
  <pageMargins left="1.1811023622047245" right="0.78740157480314965" top="1.1811023622047245" bottom="0.78740157480314965" header="0.59055118110236227" footer="0.31496062992125984"/>
  <pageSetup paperSize="9" scale="71" orientation="portrait" r:id="rId1"/>
  <headerFooter>
    <oddHeader>&amp;L&amp;"Calibri,Negrito"&amp;9Estado de Santa Catarina
Município de Lages - SC
Serviço de Estacionamento Rotativo Pago – Área Azul&amp;R&amp;G</oddHeader>
    <oddFooter>&amp;L&amp;"Calibri,Negrito"&amp;9Planilha 9 - Composição da Despesa com Veículo - Motocicleta&amp;R&amp;"Calibri,Negrito"&amp;9Pág.: &amp;P de &amp;N</oddFooter>
  </headerFooter>
  <rowBreaks count="1" manualBreakCount="1">
    <brk id="57" max="9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/>
  <dimension ref="A1:Y121"/>
  <sheetViews>
    <sheetView zoomScaleNormal="100" workbookViewId="0">
      <selection sqref="A1:I1"/>
    </sheetView>
  </sheetViews>
  <sheetFormatPr defaultRowHeight="14.1" customHeight="1" x14ac:dyDescent="0.2"/>
  <cols>
    <col min="1" max="1" width="3.28515625" style="46" customWidth="1"/>
    <col min="2" max="2" width="3.28515625" style="170" customWidth="1"/>
    <col min="3" max="3" width="61.28515625" style="46" bestFit="1" customWidth="1"/>
    <col min="4" max="4" width="6.85546875" style="47" bestFit="1" customWidth="1"/>
    <col min="5" max="5" width="7" style="48" bestFit="1" customWidth="1"/>
    <col min="6" max="6" width="11" style="46" bestFit="1" customWidth="1"/>
    <col min="7" max="7" width="11.42578125" style="169" bestFit="1" customWidth="1"/>
    <col min="8" max="8" width="11" style="169" bestFit="1" customWidth="1"/>
    <col min="9" max="9" width="10.140625" style="319" bestFit="1" customWidth="1"/>
    <col min="10" max="10" width="9.7109375" style="169" bestFit="1" customWidth="1"/>
    <col min="11" max="11" width="12.28515625" style="169" bestFit="1" customWidth="1"/>
    <col min="12" max="253" width="9.140625" style="169"/>
    <col min="254" max="254" width="2.7109375" style="169" customWidth="1"/>
    <col min="255" max="255" width="6" style="169" customWidth="1"/>
    <col min="256" max="256" width="50.140625" style="169" bestFit="1" customWidth="1"/>
    <col min="257" max="257" width="9.140625" style="169" bestFit="1" customWidth="1"/>
    <col min="258" max="258" width="6.85546875" style="169" bestFit="1" customWidth="1"/>
    <col min="259" max="259" width="10.42578125" style="169" bestFit="1" customWidth="1"/>
    <col min="260" max="260" width="10.5703125" style="169" bestFit="1" customWidth="1"/>
    <col min="261" max="261" width="11.28515625" style="169" bestFit="1" customWidth="1"/>
    <col min="262" max="509" width="9.140625" style="169"/>
    <col min="510" max="510" width="2.7109375" style="169" customWidth="1"/>
    <col min="511" max="511" width="6" style="169" customWidth="1"/>
    <col min="512" max="512" width="50.140625" style="169" bestFit="1" customWidth="1"/>
    <col min="513" max="513" width="9.140625" style="169" bestFit="1" customWidth="1"/>
    <col min="514" max="514" width="6.85546875" style="169" bestFit="1" customWidth="1"/>
    <col min="515" max="515" width="10.42578125" style="169" bestFit="1" customWidth="1"/>
    <col min="516" max="516" width="10.5703125" style="169" bestFit="1" customWidth="1"/>
    <col min="517" max="517" width="11.28515625" style="169" bestFit="1" customWidth="1"/>
    <col min="518" max="765" width="9.140625" style="169"/>
    <col min="766" max="766" width="2.7109375" style="169" customWidth="1"/>
    <col min="767" max="767" width="6" style="169" customWidth="1"/>
    <col min="768" max="768" width="50.140625" style="169" bestFit="1" customWidth="1"/>
    <col min="769" max="769" width="9.140625" style="169" bestFit="1" customWidth="1"/>
    <col min="770" max="770" width="6.85546875" style="169" bestFit="1" customWidth="1"/>
    <col min="771" max="771" width="10.42578125" style="169" bestFit="1" customWidth="1"/>
    <col min="772" max="772" width="10.5703125" style="169" bestFit="1" customWidth="1"/>
    <col min="773" max="773" width="11.28515625" style="169" bestFit="1" customWidth="1"/>
    <col min="774" max="1021" width="9.140625" style="169"/>
    <col min="1022" max="1022" width="2.7109375" style="169" customWidth="1"/>
    <col min="1023" max="1023" width="6" style="169" customWidth="1"/>
    <col min="1024" max="1024" width="50.140625" style="169" bestFit="1" customWidth="1"/>
    <col min="1025" max="1025" width="9.140625" style="169" bestFit="1" customWidth="1"/>
    <col min="1026" max="1026" width="6.85546875" style="169" bestFit="1" customWidth="1"/>
    <col min="1027" max="1027" width="10.42578125" style="169" bestFit="1" customWidth="1"/>
    <col min="1028" max="1028" width="10.5703125" style="169" bestFit="1" customWidth="1"/>
    <col min="1029" max="1029" width="11.28515625" style="169" bestFit="1" customWidth="1"/>
    <col min="1030" max="1277" width="9.140625" style="169"/>
    <col min="1278" max="1278" width="2.7109375" style="169" customWidth="1"/>
    <col min="1279" max="1279" width="6" style="169" customWidth="1"/>
    <col min="1280" max="1280" width="50.140625" style="169" bestFit="1" customWidth="1"/>
    <col min="1281" max="1281" width="9.140625" style="169" bestFit="1" customWidth="1"/>
    <col min="1282" max="1282" width="6.85546875" style="169" bestFit="1" customWidth="1"/>
    <col min="1283" max="1283" width="10.42578125" style="169" bestFit="1" customWidth="1"/>
    <col min="1284" max="1284" width="10.5703125" style="169" bestFit="1" customWidth="1"/>
    <col min="1285" max="1285" width="11.28515625" style="169" bestFit="1" customWidth="1"/>
    <col min="1286" max="1533" width="9.140625" style="169"/>
    <col min="1534" max="1534" width="2.7109375" style="169" customWidth="1"/>
    <col min="1535" max="1535" width="6" style="169" customWidth="1"/>
    <col min="1536" max="1536" width="50.140625" style="169" bestFit="1" customWidth="1"/>
    <col min="1537" max="1537" width="9.140625" style="169" bestFit="1" customWidth="1"/>
    <col min="1538" max="1538" width="6.85546875" style="169" bestFit="1" customWidth="1"/>
    <col min="1539" max="1539" width="10.42578125" style="169" bestFit="1" customWidth="1"/>
    <col min="1540" max="1540" width="10.5703125" style="169" bestFit="1" customWidth="1"/>
    <col min="1541" max="1541" width="11.28515625" style="169" bestFit="1" customWidth="1"/>
    <col min="1542" max="1789" width="9.140625" style="169"/>
    <col min="1790" max="1790" width="2.7109375" style="169" customWidth="1"/>
    <col min="1791" max="1791" width="6" style="169" customWidth="1"/>
    <col min="1792" max="1792" width="50.140625" style="169" bestFit="1" customWidth="1"/>
    <col min="1793" max="1793" width="9.140625" style="169" bestFit="1" customWidth="1"/>
    <col min="1794" max="1794" width="6.85546875" style="169" bestFit="1" customWidth="1"/>
    <col min="1795" max="1795" width="10.42578125" style="169" bestFit="1" customWidth="1"/>
    <col min="1796" max="1796" width="10.5703125" style="169" bestFit="1" customWidth="1"/>
    <col min="1797" max="1797" width="11.28515625" style="169" bestFit="1" customWidth="1"/>
    <col min="1798" max="2045" width="9.140625" style="169"/>
    <col min="2046" max="2046" width="2.7109375" style="169" customWidth="1"/>
    <col min="2047" max="2047" width="6" style="169" customWidth="1"/>
    <col min="2048" max="2048" width="50.140625" style="169" bestFit="1" customWidth="1"/>
    <col min="2049" max="2049" width="9.140625" style="169" bestFit="1" customWidth="1"/>
    <col min="2050" max="2050" width="6.85546875" style="169" bestFit="1" customWidth="1"/>
    <col min="2051" max="2051" width="10.42578125" style="169" bestFit="1" customWidth="1"/>
    <col min="2052" max="2052" width="10.5703125" style="169" bestFit="1" customWidth="1"/>
    <col min="2053" max="2053" width="11.28515625" style="169" bestFit="1" customWidth="1"/>
    <col min="2054" max="2301" width="9.140625" style="169"/>
    <col min="2302" max="2302" width="2.7109375" style="169" customWidth="1"/>
    <col min="2303" max="2303" width="6" style="169" customWidth="1"/>
    <col min="2304" max="2304" width="50.140625" style="169" bestFit="1" customWidth="1"/>
    <col min="2305" max="2305" width="9.140625" style="169" bestFit="1" customWidth="1"/>
    <col min="2306" max="2306" width="6.85546875" style="169" bestFit="1" customWidth="1"/>
    <col min="2307" max="2307" width="10.42578125" style="169" bestFit="1" customWidth="1"/>
    <col min="2308" max="2308" width="10.5703125" style="169" bestFit="1" customWidth="1"/>
    <col min="2309" max="2309" width="11.28515625" style="169" bestFit="1" customWidth="1"/>
    <col min="2310" max="2557" width="9.140625" style="169"/>
    <col min="2558" max="2558" width="2.7109375" style="169" customWidth="1"/>
    <col min="2559" max="2559" width="6" style="169" customWidth="1"/>
    <col min="2560" max="2560" width="50.140625" style="169" bestFit="1" customWidth="1"/>
    <col min="2561" max="2561" width="9.140625" style="169" bestFit="1" customWidth="1"/>
    <col min="2562" max="2562" width="6.85546875" style="169" bestFit="1" customWidth="1"/>
    <col min="2563" max="2563" width="10.42578125" style="169" bestFit="1" customWidth="1"/>
    <col min="2564" max="2564" width="10.5703125" style="169" bestFit="1" customWidth="1"/>
    <col min="2565" max="2565" width="11.28515625" style="169" bestFit="1" customWidth="1"/>
    <col min="2566" max="2813" width="9.140625" style="169"/>
    <col min="2814" max="2814" width="2.7109375" style="169" customWidth="1"/>
    <col min="2815" max="2815" width="6" style="169" customWidth="1"/>
    <col min="2816" max="2816" width="50.140625" style="169" bestFit="1" customWidth="1"/>
    <col min="2817" max="2817" width="9.140625" style="169" bestFit="1" customWidth="1"/>
    <col min="2818" max="2818" width="6.85546875" style="169" bestFit="1" customWidth="1"/>
    <col min="2819" max="2819" width="10.42578125" style="169" bestFit="1" customWidth="1"/>
    <col min="2820" max="2820" width="10.5703125" style="169" bestFit="1" customWidth="1"/>
    <col min="2821" max="2821" width="11.28515625" style="169" bestFit="1" customWidth="1"/>
    <col min="2822" max="3069" width="9.140625" style="169"/>
    <col min="3070" max="3070" width="2.7109375" style="169" customWidth="1"/>
    <col min="3071" max="3071" width="6" style="169" customWidth="1"/>
    <col min="3072" max="3072" width="50.140625" style="169" bestFit="1" customWidth="1"/>
    <col min="3073" max="3073" width="9.140625" style="169" bestFit="1" customWidth="1"/>
    <col min="3074" max="3074" width="6.85546875" style="169" bestFit="1" customWidth="1"/>
    <col min="3075" max="3075" width="10.42578125" style="169" bestFit="1" customWidth="1"/>
    <col min="3076" max="3076" width="10.5703125" style="169" bestFit="1" customWidth="1"/>
    <col min="3077" max="3077" width="11.28515625" style="169" bestFit="1" customWidth="1"/>
    <col min="3078" max="3325" width="9.140625" style="169"/>
    <col min="3326" max="3326" width="2.7109375" style="169" customWidth="1"/>
    <col min="3327" max="3327" width="6" style="169" customWidth="1"/>
    <col min="3328" max="3328" width="50.140625" style="169" bestFit="1" customWidth="1"/>
    <col min="3329" max="3329" width="9.140625" style="169" bestFit="1" customWidth="1"/>
    <col min="3330" max="3330" width="6.85546875" style="169" bestFit="1" customWidth="1"/>
    <col min="3331" max="3331" width="10.42578125" style="169" bestFit="1" customWidth="1"/>
    <col min="3332" max="3332" width="10.5703125" style="169" bestFit="1" customWidth="1"/>
    <col min="3333" max="3333" width="11.28515625" style="169" bestFit="1" customWidth="1"/>
    <col min="3334" max="3581" width="9.140625" style="169"/>
    <col min="3582" max="3582" width="2.7109375" style="169" customWidth="1"/>
    <col min="3583" max="3583" width="6" style="169" customWidth="1"/>
    <col min="3584" max="3584" width="50.140625" style="169" bestFit="1" customWidth="1"/>
    <col min="3585" max="3585" width="9.140625" style="169" bestFit="1" customWidth="1"/>
    <col min="3586" max="3586" width="6.85546875" style="169" bestFit="1" customWidth="1"/>
    <col min="3587" max="3587" width="10.42578125" style="169" bestFit="1" customWidth="1"/>
    <col min="3588" max="3588" width="10.5703125" style="169" bestFit="1" customWidth="1"/>
    <col min="3589" max="3589" width="11.28515625" style="169" bestFit="1" customWidth="1"/>
    <col min="3590" max="3837" width="9.140625" style="169"/>
    <col min="3838" max="3838" width="2.7109375" style="169" customWidth="1"/>
    <col min="3839" max="3839" width="6" style="169" customWidth="1"/>
    <col min="3840" max="3840" width="50.140625" style="169" bestFit="1" customWidth="1"/>
    <col min="3841" max="3841" width="9.140625" style="169" bestFit="1" customWidth="1"/>
    <col min="3842" max="3842" width="6.85546875" style="169" bestFit="1" customWidth="1"/>
    <col min="3843" max="3843" width="10.42578125" style="169" bestFit="1" customWidth="1"/>
    <col min="3844" max="3844" width="10.5703125" style="169" bestFit="1" customWidth="1"/>
    <col min="3845" max="3845" width="11.28515625" style="169" bestFit="1" customWidth="1"/>
    <col min="3846" max="4093" width="9.140625" style="169"/>
    <col min="4094" max="4094" width="2.7109375" style="169" customWidth="1"/>
    <col min="4095" max="4095" width="6" style="169" customWidth="1"/>
    <col min="4096" max="4096" width="50.140625" style="169" bestFit="1" customWidth="1"/>
    <col min="4097" max="4097" width="9.140625" style="169" bestFit="1" customWidth="1"/>
    <col min="4098" max="4098" width="6.85546875" style="169" bestFit="1" customWidth="1"/>
    <col min="4099" max="4099" width="10.42578125" style="169" bestFit="1" customWidth="1"/>
    <col min="4100" max="4100" width="10.5703125" style="169" bestFit="1" customWidth="1"/>
    <col min="4101" max="4101" width="11.28515625" style="169" bestFit="1" customWidth="1"/>
    <col min="4102" max="4349" width="9.140625" style="169"/>
    <col min="4350" max="4350" width="2.7109375" style="169" customWidth="1"/>
    <col min="4351" max="4351" width="6" style="169" customWidth="1"/>
    <col min="4352" max="4352" width="50.140625" style="169" bestFit="1" customWidth="1"/>
    <col min="4353" max="4353" width="9.140625" style="169" bestFit="1" customWidth="1"/>
    <col min="4354" max="4354" width="6.85546875" style="169" bestFit="1" customWidth="1"/>
    <col min="4355" max="4355" width="10.42578125" style="169" bestFit="1" customWidth="1"/>
    <col min="4356" max="4356" width="10.5703125" style="169" bestFit="1" customWidth="1"/>
    <col min="4357" max="4357" width="11.28515625" style="169" bestFit="1" customWidth="1"/>
    <col min="4358" max="4605" width="9.140625" style="169"/>
    <col min="4606" max="4606" width="2.7109375" style="169" customWidth="1"/>
    <col min="4607" max="4607" width="6" style="169" customWidth="1"/>
    <col min="4608" max="4608" width="50.140625" style="169" bestFit="1" customWidth="1"/>
    <col min="4609" max="4609" width="9.140625" style="169" bestFit="1" customWidth="1"/>
    <col min="4610" max="4610" width="6.85546875" style="169" bestFit="1" customWidth="1"/>
    <col min="4611" max="4611" width="10.42578125" style="169" bestFit="1" customWidth="1"/>
    <col min="4612" max="4612" width="10.5703125" style="169" bestFit="1" customWidth="1"/>
    <col min="4613" max="4613" width="11.28515625" style="169" bestFit="1" customWidth="1"/>
    <col min="4614" max="4861" width="9.140625" style="169"/>
    <col min="4862" max="4862" width="2.7109375" style="169" customWidth="1"/>
    <col min="4863" max="4863" width="6" style="169" customWidth="1"/>
    <col min="4864" max="4864" width="50.140625" style="169" bestFit="1" customWidth="1"/>
    <col min="4865" max="4865" width="9.140625" style="169" bestFit="1" customWidth="1"/>
    <col min="4866" max="4866" width="6.85546875" style="169" bestFit="1" customWidth="1"/>
    <col min="4867" max="4867" width="10.42578125" style="169" bestFit="1" customWidth="1"/>
    <col min="4868" max="4868" width="10.5703125" style="169" bestFit="1" customWidth="1"/>
    <col min="4869" max="4869" width="11.28515625" style="169" bestFit="1" customWidth="1"/>
    <col min="4870" max="5117" width="9.140625" style="169"/>
    <col min="5118" max="5118" width="2.7109375" style="169" customWidth="1"/>
    <col min="5119" max="5119" width="6" style="169" customWidth="1"/>
    <col min="5120" max="5120" width="50.140625" style="169" bestFit="1" customWidth="1"/>
    <col min="5121" max="5121" width="9.140625" style="169" bestFit="1" customWidth="1"/>
    <col min="5122" max="5122" width="6.85546875" style="169" bestFit="1" customWidth="1"/>
    <col min="5123" max="5123" width="10.42578125" style="169" bestFit="1" customWidth="1"/>
    <col min="5124" max="5124" width="10.5703125" style="169" bestFit="1" customWidth="1"/>
    <col min="5125" max="5125" width="11.28515625" style="169" bestFit="1" customWidth="1"/>
    <col min="5126" max="5373" width="9.140625" style="169"/>
    <col min="5374" max="5374" width="2.7109375" style="169" customWidth="1"/>
    <col min="5375" max="5375" width="6" style="169" customWidth="1"/>
    <col min="5376" max="5376" width="50.140625" style="169" bestFit="1" customWidth="1"/>
    <col min="5377" max="5377" width="9.140625" style="169" bestFit="1" customWidth="1"/>
    <col min="5378" max="5378" width="6.85546875" style="169" bestFit="1" customWidth="1"/>
    <col min="5379" max="5379" width="10.42578125" style="169" bestFit="1" customWidth="1"/>
    <col min="5380" max="5380" width="10.5703125" style="169" bestFit="1" customWidth="1"/>
    <col min="5381" max="5381" width="11.28515625" style="169" bestFit="1" customWidth="1"/>
    <col min="5382" max="5629" width="9.140625" style="169"/>
    <col min="5630" max="5630" width="2.7109375" style="169" customWidth="1"/>
    <col min="5631" max="5631" width="6" style="169" customWidth="1"/>
    <col min="5632" max="5632" width="50.140625" style="169" bestFit="1" customWidth="1"/>
    <col min="5633" max="5633" width="9.140625" style="169" bestFit="1" customWidth="1"/>
    <col min="5634" max="5634" width="6.85546875" style="169" bestFit="1" customWidth="1"/>
    <col min="5635" max="5635" width="10.42578125" style="169" bestFit="1" customWidth="1"/>
    <col min="5636" max="5636" width="10.5703125" style="169" bestFit="1" customWidth="1"/>
    <col min="5637" max="5637" width="11.28515625" style="169" bestFit="1" customWidth="1"/>
    <col min="5638" max="5885" width="9.140625" style="169"/>
    <col min="5886" max="5886" width="2.7109375" style="169" customWidth="1"/>
    <col min="5887" max="5887" width="6" style="169" customWidth="1"/>
    <col min="5888" max="5888" width="50.140625" style="169" bestFit="1" customWidth="1"/>
    <col min="5889" max="5889" width="9.140625" style="169" bestFit="1" customWidth="1"/>
    <col min="5890" max="5890" width="6.85546875" style="169" bestFit="1" customWidth="1"/>
    <col min="5891" max="5891" width="10.42578125" style="169" bestFit="1" customWidth="1"/>
    <col min="5892" max="5892" width="10.5703125" style="169" bestFit="1" customWidth="1"/>
    <col min="5893" max="5893" width="11.28515625" style="169" bestFit="1" customWidth="1"/>
    <col min="5894" max="6141" width="9.140625" style="169"/>
    <col min="6142" max="6142" width="2.7109375" style="169" customWidth="1"/>
    <col min="6143" max="6143" width="6" style="169" customWidth="1"/>
    <col min="6144" max="6144" width="50.140625" style="169" bestFit="1" customWidth="1"/>
    <col min="6145" max="6145" width="9.140625" style="169" bestFit="1" customWidth="1"/>
    <col min="6146" max="6146" width="6.85546875" style="169" bestFit="1" customWidth="1"/>
    <col min="6147" max="6147" width="10.42578125" style="169" bestFit="1" customWidth="1"/>
    <col min="6148" max="6148" width="10.5703125" style="169" bestFit="1" customWidth="1"/>
    <col min="6149" max="6149" width="11.28515625" style="169" bestFit="1" customWidth="1"/>
    <col min="6150" max="6397" width="9.140625" style="169"/>
    <col min="6398" max="6398" width="2.7109375" style="169" customWidth="1"/>
    <col min="6399" max="6399" width="6" style="169" customWidth="1"/>
    <col min="6400" max="6400" width="50.140625" style="169" bestFit="1" customWidth="1"/>
    <col min="6401" max="6401" width="9.140625" style="169" bestFit="1" customWidth="1"/>
    <col min="6402" max="6402" width="6.85546875" style="169" bestFit="1" customWidth="1"/>
    <col min="6403" max="6403" width="10.42578125" style="169" bestFit="1" customWidth="1"/>
    <col min="6404" max="6404" width="10.5703125" style="169" bestFit="1" customWidth="1"/>
    <col min="6405" max="6405" width="11.28515625" style="169" bestFit="1" customWidth="1"/>
    <col min="6406" max="6653" width="9.140625" style="169"/>
    <col min="6654" max="6654" width="2.7109375" style="169" customWidth="1"/>
    <col min="6655" max="6655" width="6" style="169" customWidth="1"/>
    <col min="6656" max="6656" width="50.140625" style="169" bestFit="1" customWidth="1"/>
    <col min="6657" max="6657" width="9.140625" style="169" bestFit="1" customWidth="1"/>
    <col min="6658" max="6658" width="6.85546875" style="169" bestFit="1" customWidth="1"/>
    <col min="6659" max="6659" width="10.42578125" style="169" bestFit="1" customWidth="1"/>
    <col min="6660" max="6660" width="10.5703125" style="169" bestFit="1" customWidth="1"/>
    <col min="6661" max="6661" width="11.28515625" style="169" bestFit="1" customWidth="1"/>
    <col min="6662" max="6909" width="9.140625" style="169"/>
    <col min="6910" max="6910" width="2.7109375" style="169" customWidth="1"/>
    <col min="6911" max="6911" width="6" style="169" customWidth="1"/>
    <col min="6912" max="6912" width="50.140625" style="169" bestFit="1" customWidth="1"/>
    <col min="6913" max="6913" width="9.140625" style="169" bestFit="1" customWidth="1"/>
    <col min="6914" max="6914" width="6.85546875" style="169" bestFit="1" customWidth="1"/>
    <col min="6915" max="6915" width="10.42578125" style="169" bestFit="1" customWidth="1"/>
    <col min="6916" max="6916" width="10.5703125" style="169" bestFit="1" customWidth="1"/>
    <col min="6917" max="6917" width="11.28515625" style="169" bestFit="1" customWidth="1"/>
    <col min="6918" max="7165" width="9.140625" style="169"/>
    <col min="7166" max="7166" width="2.7109375" style="169" customWidth="1"/>
    <col min="7167" max="7167" width="6" style="169" customWidth="1"/>
    <col min="7168" max="7168" width="50.140625" style="169" bestFit="1" customWidth="1"/>
    <col min="7169" max="7169" width="9.140625" style="169" bestFit="1" customWidth="1"/>
    <col min="7170" max="7170" width="6.85546875" style="169" bestFit="1" customWidth="1"/>
    <col min="7171" max="7171" width="10.42578125" style="169" bestFit="1" customWidth="1"/>
    <col min="7172" max="7172" width="10.5703125" style="169" bestFit="1" customWidth="1"/>
    <col min="7173" max="7173" width="11.28515625" style="169" bestFit="1" customWidth="1"/>
    <col min="7174" max="7421" width="9.140625" style="169"/>
    <col min="7422" max="7422" width="2.7109375" style="169" customWidth="1"/>
    <col min="7423" max="7423" width="6" style="169" customWidth="1"/>
    <col min="7424" max="7424" width="50.140625" style="169" bestFit="1" customWidth="1"/>
    <col min="7425" max="7425" width="9.140625" style="169" bestFit="1" customWidth="1"/>
    <col min="7426" max="7426" width="6.85546875" style="169" bestFit="1" customWidth="1"/>
    <col min="7427" max="7427" width="10.42578125" style="169" bestFit="1" customWidth="1"/>
    <col min="7428" max="7428" width="10.5703125" style="169" bestFit="1" customWidth="1"/>
    <col min="7429" max="7429" width="11.28515625" style="169" bestFit="1" customWidth="1"/>
    <col min="7430" max="7677" width="9.140625" style="169"/>
    <col min="7678" max="7678" width="2.7109375" style="169" customWidth="1"/>
    <col min="7679" max="7679" width="6" style="169" customWidth="1"/>
    <col min="7680" max="7680" width="50.140625" style="169" bestFit="1" customWidth="1"/>
    <col min="7681" max="7681" width="9.140625" style="169" bestFit="1" customWidth="1"/>
    <col min="7682" max="7682" width="6.85546875" style="169" bestFit="1" customWidth="1"/>
    <col min="7683" max="7683" width="10.42578125" style="169" bestFit="1" customWidth="1"/>
    <col min="7684" max="7684" width="10.5703125" style="169" bestFit="1" customWidth="1"/>
    <col min="7685" max="7685" width="11.28515625" style="169" bestFit="1" customWidth="1"/>
    <col min="7686" max="7933" width="9.140625" style="169"/>
    <col min="7934" max="7934" width="2.7109375" style="169" customWidth="1"/>
    <col min="7935" max="7935" width="6" style="169" customWidth="1"/>
    <col min="7936" max="7936" width="50.140625" style="169" bestFit="1" customWidth="1"/>
    <col min="7937" max="7937" width="9.140625" style="169" bestFit="1" customWidth="1"/>
    <col min="7938" max="7938" width="6.85546875" style="169" bestFit="1" customWidth="1"/>
    <col min="7939" max="7939" width="10.42578125" style="169" bestFit="1" customWidth="1"/>
    <col min="7940" max="7940" width="10.5703125" style="169" bestFit="1" customWidth="1"/>
    <col min="7941" max="7941" width="11.28515625" style="169" bestFit="1" customWidth="1"/>
    <col min="7942" max="8189" width="9.140625" style="169"/>
    <col min="8190" max="8190" width="2.7109375" style="169" customWidth="1"/>
    <col min="8191" max="8191" width="6" style="169" customWidth="1"/>
    <col min="8192" max="8192" width="50.140625" style="169" bestFit="1" customWidth="1"/>
    <col min="8193" max="8193" width="9.140625" style="169" bestFit="1" customWidth="1"/>
    <col min="8194" max="8194" width="6.85546875" style="169" bestFit="1" customWidth="1"/>
    <col min="8195" max="8195" width="10.42578125" style="169" bestFit="1" customWidth="1"/>
    <col min="8196" max="8196" width="10.5703125" style="169" bestFit="1" customWidth="1"/>
    <col min="8197" max="8197" width="11.28515625" style="169" bestFit="1" customWidth="1"/>
    <col min="8198" max="8445" width="9.140625" style="169"/>
    <col min="8446" max="8446" width="2.7109375" style="169" customWidth="1"/>
    <col min="8447" max="8447" width="6" style="169" customWidth="1"/>
    <col min="8448" max="8448" width="50.140625" style="169" bestFit="1" customWidth="1"/>
    <col min="8449" max="8449" width="9.140625" style="169" bestFit="1" customWidth="1"/>
    <col min="8450" max="8450" width="6.85546875" style="169" bestFit="1" customWidth="1"/>
    <col min="8451" max="8451" width="10.42578125" style="169" bestFit="1" customWidth="1"/>
    <col min="8452" max="8452" width="10.5703125" style="169" bestFit="1" customWidth="1"/>
    <col min="8453" max="8453" width="11.28515625" style="169" bestFit="1" customWidth="1"/>
    <col min="8454" max="8701" width="9.140625" style="169"/>
    <col min="8702" max="8702" width="2.7109375" style="169" customWidth="1"/>
    <col min="8703" max="8703" width="6" style="169" customWidth="1"/>
    <col min="8704" max="8704" width="50.140625" style="169" bestFit="1" customWidth="1"/>
    <col min="8705" max="8705" width="9.140625" style="169" bestFit="1" customWidth="1"/>
    <col min="8706" max="8706" width="6.85546875" style="169" bestFit="1" customWidth="1"/>
    <col min="8707" max="8707" width="10.42578125" style="169" bestFit="1" customWidth="1"/>
    <col min="8708" max="8708" width="10.5703125" style="169" bestFit="1" customWidth="1"/>
    <col min="8709" max="8709" width="11.28515625" style="169" bestFit="1" customWidth="1"/>
    <col min="8710" max="8957" width="9.140625" style="169"/>
    <col min="8958" max="8958" width="2.7109375" style="169" customWidth="1"/>
    <col min="8959" max="8959" width="6" style="169" customWidth="1"/>
    <col min="8960" max="8960" width="50.140625" style="169" bestFit="1" customWidth="1"/>
    <col min="8961" max="8961" width="9.140625" style="169" bestFit="1" customWidth="1"/>
    <col min="8962" max="8962" width="6.85546875" style="169" bestFit="1" customWidth="1"/>
    <col min="8963" max="8963" width="10.42578125" style="169" bestFit="1" customWidth="1"/>
    <col min="8964" max="8964" width="10.5703125" style="169" bestFit="1" customWidth="1"/>
    <col min="8965" max="8965" width="11.28515625" style="169" bestFit="1" customWidth="1"/>
    <col min="8966" max="9213" width="9.140625" style="169"/>
    <col min="9214" max="9214" width="2.7109375" style="169" customWidth="1"/>
    <col min="9215" max="9215" width="6" style="169" customWidth="1"/>
    <col min="9216" max="9216" width="50.140625" style="169" bestFit="1" customWidth="1"/>
    <col min="9217" max="9217" width="9.140625" style="169" bestFit="1" customWidth="1"/>
    <col min="9218" max="9218" width="6.85546875" style="169" bestFit="1" customWidth="1"/>
    <col min="9219" max="9219" width="10.42578125" style="169" bestFit="1" customWidth="1"/>
    <col min="9220" max="9220" width="10.5703125" style="169" bestFit="1" customWidth="1"/>
    <col min="9221" max="9221" width="11.28515625" style="169" bestFit="1" customWidth="1"/>
    <col min="9222" max="9469" width="9.140625" style="169"/>
    <col min="9470" max="9470" width="2.7109375" style="169" customWidth="1"/>
    <col min="9471" max="9471" width="6" style="169" customWidth="1"/>
    <col min="9472" max="9472" width="50.140625" style="169" bestFit="1" customWidth="1"/>
    <col min="9473" max="9473" width="9.140625" style="169" bestFit="1" customWidth="1"/>
    <col min="9474" max="9474" width="6.85546875" style="169" bestFit="1" customWidth="1"/>
    <col min="9475" max="9475" width="10.42578125" style="169" bestFit="1" customWidth="1"/>
    <col min="9476" max="9476" width="10.5703125" style="169" bestFit="1" customWidth="1"/>
    <col min="9477" max="9477" width="11.28515625" style="169" bestFit="1" customWidth="1"/>
    <col min="9478" max="9725" width="9.140625" style="169"/>
    <col min="9726" max="9726" width="2.7109375" style="169" customWidth="1"/>
    <col min="9727" max="9727" width="6" style="169" customWidth="1"/>
    <col min="9728" max="9728" width="50.140625" style="169" bestFit="1" customWidth="1"/>
    <col min="9729" max="9729" width="9.140625" style="169" bestFit="1" customWidth="1"/>
    <col min="9730" max="9730" width="6.85546875" style="169" bestFit="1" customWidth="1"/>
    <col min="9731" max="9731" width="10.42578125" style="169" bestFit="1" customWidth="1"/>
    <col min="9732" max="9732" width="10.5703125" style="169" bestFit="1" customWidth="1"/>
    <col min="9733" max="9733" width="11.28515625" style="169" bestFit="1" customWidth="1"/>
    <col min="9734" max="9981" width="9.140625" style="169"/>
    <col min="9982" max="9982" width="2.7109375" style="169" customWidth="1"/>
    <col min="9983" max="9983" width="6" style="169" customWidth="1"/>
    <col min="9984" max="9984" width="50.140625" style="169" bestFit="1" customWidth="1"/>
    <col min="9985" max="9985" width="9.140625" style="169" bestFit="1" customWidth="1"/>
    <col min="9986" max="9986" width="6.85546875" style="169" bestFit="1" customWidth="1"/>
    <col min="9987" max="9987" width="10.42578125" style="169" bestFit="1" customWidth="1"/>
    <col min="9988" max="9988" width="10.5703125" style="169" bestFit="1" customWidth="1"/>
    <col min="9989" max="9989" width="11.28515625" style="169" bestFit="1" customWidth="1"/>
    <col min="9990" max="10237" width="9.140625" style="169"/>
    <col min="10238" max="10238" width="2.7109375" style="169" customWidth="1"/>
    <col min="10239" max="10239" width="6" style="169" customWidth="1"/>
    <col min="10240" max="10240" width="50.140625" style="169" bestFit="1" customWidth="1"/>
    <col min="10241" max="10241" width="9.140625" style="169" bestFit="1" customWidth="1"/>
    <col min="10242" max="10242" width="6.85546875" style="169" bestFit="1" customWidth="1"/>
    <col min="10243" max="10243" width="10.42578125" style="169" bestFit="1" customWidth="1"/>
    <col min="10244" max="10244" width="10.5703125" style="169" bestFit="1" customWidth="1"/>
    <col min="10245" max="10245" width="11.28515625" style="169" bestFit="1" customWidth="1"/>
    <col min="10246" max="10493" width="9.140625" style="169"/>
    <col min="10494" max="10494" width="2.7109375" style="169" customWidth="1"/>
    <col min="10495" max="10495" width="6" style="169" customWidth="1"/>
    <col min="10496" max="10496" width="50.140625" style="169" bestFit="1" customWidth="1"/>
    <col min="10497" max="10497" width="9.140625" style="169" bestFit="1" customWidth="1"/>
    <col min="10498" max="10498" width="6.85546875" style="169" bestFit="1" customWidth="1"/>
    <col min="10499" max="10499" width="10.42578125" style="169" bestFit="1" customWidth="1"/>
    <col min="10500" max="10500" width="10.5703125" style="169" bestFit="1" customWidth="1"/>
    <col min="10501" max="10501" width="11.28515625" style="169" bestFit="1" customWidth="1"/>
    <col min="10502" max="10749" width="9.140625" style="169"/>
    <col min="10750" max="10750" width="2.7109375" style="169" customWidth="1"/>
    <col min="10751" max="10751" width="6" style="169" customWidth="1"/>
    <col min="10752" max="10752" width="50.140625" style="169" bestFit="1" customWidth="1"/>
    <col min="10753" max="10753" width="9.140625" style="169" bestFit="1" customWidth="1"/>
    <col min="10754" max="10754" width="6.85546875" style="169" bestFit="1" customWidth="1"/>
    <col min="10755" max="10755" width="10.42578125" style="169" bestFit="1" customWidth="1"/>
    <col min="10756" max="10756" width="10.5703125" style="169" bestFit="1" customWidth="1"/>
    <col min="10757" max="10757" width="11.28515625" style="169" bestFit="1" customWidth="1"/>
    <col min="10758" max="11005" width="9.140625" style="169"/>
    <col min="11006" max="11006" width="2.7109375" style="169" customWidth="1"/>
    <col min="11007" max="11007" width="6" style="169" customWidth="1"/>
    <col min="11008" max="11008" width="50.140625" style="169" bestFit="1" customWidth="1"/>
    <col min="11009" max="11009" width="9.140625" style="169" bestFit="1" customWidth="1"/>
    <col min="11010" max="11010" width="6.85546875" style="169" bestFit="1" customWidth="1"/>
    <col min="11011" max="11011" width="10.42578125" style="169" bestFit="1" customWidth="1"/>
    <col min="11012" max="11012" width="10.5703125" style="169" bestFit="1" customWidth="1"/>
    <col min="11013" max="11013" width="11.28515625" style="169" bestFit="1" customWidth="1"/>
    <col min="11014" max="11261" width="9.140625" style="169"/>
    <col min="11262" max="11262" width="2.7109375" style="169" customWidth="1"/>
    <col min="11263" max="11263" width="6" style="169" customWidth="1"/>
    <col min="11264" max="11264" width="50.140625" style="169" bestFit="1" customWidth="1"/>
    <col min="11265" max="11265" width="9.140625" style="169" bestFit="1" customWidth="1"/>
    <col min="11266" max="11266" width="6.85546875" style="169" bestFit="1" customWidth="1"/>
    <col min="11267" max="11267" width="10.42578125" style="169" bestFit="1" customWidth="1"/>
    <col min="11268" max="11268" width="10.5703125" style="169" bestFit="1" customWidth="1"/>
    <col min="11269" max="11269" width="11.28515625" style="169" bestFit="1" customWidth="1"/>
    <col min="11270" max="11517" width="9.140625" style="169"/>
    <col min="11518" max="11518" width="2.7109375" style="169" customWidth="1"/>
    <col min="11519" max="11519" width="6" style="169" customWidth="1"/>
    <col min="11520" max="11520" width="50.140625" style="169" bestFit="1" customWidth="1"/>
    <col min="11521" max="11521" width="9.140625" style="169" bestFit="1" customWidth="1"/>
    <col min="11522" max="11522" width="6.85546875" style="169" bestFit="1" customWidth="1"/>
    <col min="11523" max="11523" width="10.42578125" style="169" bestFit="1" customWidth="1"/>
    <col min="11524" max="11524" width="10.5703125" style="169" bestFit="1" customWidth="1"/>
    <col min="11525" max="11525" width="11.28515625" style="169" bestFit="1" customWidth="1"/>
    <col min="11526" max="11773" width="9.140625" style="169"/>
    <col min="11774" max="11774" width="2.7109375" style="169" customWidth="1"/>
    <col min="11775" max="11775" width="6" style="169" customWidth="1"/>
    <col min="11776" max="11776" width="50.140625" style="169" bestFit="1" customWidth="1"/>
    <col min="11777" max="11777" width="9.140625" style="169" bestFit="1" customWidth="1"/>
    <col min="11778" max="11778" width="6.85546875" style="169" bestFit="1" customWidth="1"/>
    <col min="11779" max="11779" width="10.42578125" style="169" bestFit="1" customWidth="1"/>
    <col min="11780" max="11780" width="10.5703125" style="169" bestFit="1" customWidth="1"/>
    <col min="11781" max="11781" width="11.28515625" style="169" bestFit="1" customWidth="1"/>
    <col min="11782" max="12029" width="9.140625" style="169"/>
    <col min="12030" max="12030" width="2.7109375" style="169" customWidth="1"/>
    <col min="12031" max="12031" width="6" style="169" customWidth="1"/>
    <col min="12032" max="12032" width="50.140625" style="169" bestFit="1" customWidth="1"/>
    <col min="12033" max="12033" width="9.140625" style="169" bestFit="1" customWidth="1"/>
    <col min="12034" max="12034" width="6.85546875" style="169" bestFit="1" customWidth="1"/>
    <col min="12035" max="12035" width="10.42578125" style="169" bestFit="1" customWidth="1"/>
    <col min="12036" max="12036" width="10.5703125" style="169" bestFit="1" customWidth="1"/>
    <col min="12037" max="12037" width="11.28515625" style="169" bestFit="1" customWidth="1"/>
    <col min="12038" max="12285" width="9.140625" style="169"/>
    <col min="12286" max="12286" width="2.7109375" style="169" customWidth="1"/>
    <col min="12287" max="12287" width="6" style="169" customWidth="1"/>
    <col min="12288" max="12288" width="50.140625" style="169" bestFit="1" customWidth="1"/>
    <col min="12289" max="12289" width="9.140625" style="169" bestFit="1" customWidth="1"/>
    <col min="12290" max="12290" width="6.85546875" style="169" bestFit="1" customWidth="1"/>
    <col min="12291" max="12291" width="10.42578125" style="169" bestFit="1" customWidth="1"/>
    <col min="12292" max="12292" width="10.5703125" style="169" bestFit="1" customWidth="1"/>
    <col min="12293" max="12293" width="11.28515625" style="169" bestFit="1" customWidth="1"/>
    <col min="12294" max="12541" width="9.140625" style="169"/>
    <col min="12542" max="12542" width="2.7109375" style="169" customWidth="1"/>
    <col min="12543" max="12543" width="6" style="169" customWidth="1"/>
    <col min="12544" max="12544" width="50.140625" style="169" bestFit="1" customWidth="1"/>
    <col min="12545" max="12545" width="9.140625" style="169" bestFit="1" customWidth="1"/>
    <col min="12546" max="12546" width="6.85546875" style="169" bestFit="1" customWidth="1"/>
    <col min="12547" max="12547" width="10.42578125" style="169" bestFit="1" customWidth="1"/>
    <col min="12548" max="12548" width="10.5703125" style="169" bestFit="1" customWidth="1"/>
    <col min="12549" max="12549" width="11.28515625" style="169" bestFit="1" customWidth="1"/>
    <col min="12550" max="12797" width="9.140625" style="169"/>
    <col min="12798" max="12798" width="2.7109375" style="169" customWidth="1"/>
    <col min="12799" max="12799" width="6" style="169" customWidth="1"/>
    <col min="12800" max="12800" width="50.140625" style="169" bestFit="1" customWidth="1"/>
    <col min="12801" max="12801" width="9.140625" style="169" bestFit="1" customWidth="1"/>
    <col min="12802" max="12802" width="6.85546875" style="169" bestFit="1" customWidth="1"/>
    <col min="12803" max="12803" width="10.42578125" style="169" bestFit="1" customWidth="1"/>
    <col min="12804" max="12804" width="10.5703125" style="169" bestFit="1" customWidth="1"/>
    <col min="12805" max="12805" width="11.28515625" style="169" bestFit="1" customWidth="1"/>
    <col min="12806" max="13053" width="9.140625" style="169"/>
    <col min="13054" max="13054" width="2.7109375" style="169" customWidth="1"/>
    <col min="13055" max="13055" width="6" style="169" customWidth="1"/>
    <col min="13056" max="13056" width="50.140625" style="169" bestFit="1" customWidth="1"/>
    <col min="13057" max="13057" width="9.140625" style="169" bestFit="1" customWidth="1"/>
    <col min="13058" max="13058" width="6.85546875" style="169" bestFit="1" customWidth="1"/>
    <col min="13059" max="13059" width="10.42578125" style="169" bestFit="1" customWidth="1"/>
    <col min="13060" max="13060" width="10.5703125" style="169" bestFit="1" customWidth="1"/>
    <col min="13061" max="13061" width="11.28515625" style="169" bestFit="1" customWidth="1"/>
    <col min="13062" max="13309" width="9.140625" style="169"/>
    <col min="13310" max="13310" width="2.7109375" style="169" customWidth="1"/>
    <col min="13311" max="13311" width="6" style="169" customWidth="1"/>
    <col min="13312" max="13312" width="50.140625" style="169" bestFit="1" customWidth="1"/>
    <col min="13313" max="13313" width="9.140625" style="169" bestFit="1" customWidth="1"/>
    <col min="13314" max="13314" width="6.85546875" style="169" bestFit="1" customWidth="1"/>
    <col min="13315" max="13315" width="10.42578125" style="169" bestFit="1" customWidth="1"/>
    <col min="13316" max="13316" width="10.5703125" style="169" bestFit="1" customWidth="1"/>
    <col min="13317" max="13317" width="11.28515625" style="169" bestFit="1" customWidth="1"/>
    <col min="13318" max="13565" width="9.140625" style="169"/>
    <col min="13566" max="13566" width="2.7109375" style="169" customWidth="1"/>
    <col min="13567" max="13567" width="6" style="169" customWidth="1"/>
    <col min="13568" max="13568" width="50.140625" style="169" bestFit="1" customWidth="1"/>
    <col min="13569" max="13569" width="9.140625" style="169" bestFit="1" customWidth="1"/>
    <col min="13570" max="13570" width="6.85546875" style="169" bestFit="1" customWidth="1"/>
    <col min="13571" max="13571" width="10.42578125" style="169" bestFit="1" customWidth="1"/>
    <col min="13572" max="13572" width="10.5703125" style="169" bestFit="1" customWidth="1"/>
    <col min="13573" max="13573" width="11.28515625" style="169" bestFit="1" customWidth="1"/>
    <col min="13574" max="13821" width="9.140625" style="169"/>
    <col min="13822" max="13822" width="2.7109375" style="169" customWidth="1"/>
    <col min="13823" max="13823" width="6" style="169" customWidth="1"/>
    <col min="13824" max="13824" width="50.140625" style="169" bestFit="1" customWidth="1"/>
    <col min="13825" max="13825" width="9.140625" style="169" bestFit="1" customWidth="1"/>
    <col min="13826" max="13826" width="6.85546875" style="169" bestFit="1" customWidth="1"/>
    <col min="13827" max="13827" width="10.42578125" style="169" bestFit="1" customWidth="1"/>
    <col min="13828" max="13828" width="10.5703125" style="169" bestFit="1" customWidth="1"/>
    <col min="13829" max="13829" width="11.28515625" style="169" bestFit="1" customWidth="1"/>
    <col min="13830" max="14077" width="9.140625" style="169"/>
    <col min="14078" max="14078" width="2.7109375" style="169" customWidth="1"/>
    <col min="14079" max="14079" width="6" style="169" customWidth="1"/>
    <col min="14080" max="14080" width="50.140625" style="169" bestFit="1" customWidth="1"/>
    <col min="14081" max="14081" width="9.140625" style="169" bestFit="1" customWidth="1"/>
    <col min="14082" max="14082" width="6.85546875" style="169" bestFit="1" customWidth="1"/>
    <col min="14083" max="14083" width="10.42578125" style="169" bestFit="1" customWidth="1"/>
    <col min="14084" max="14084" width="10.5703125" style="169" bestFit="1" customWidth="1"/>
    <col min="14085" max="14085" width="11.28515625" style="169" bestFit="1" customWidth="1"/>
    <col min="14086" max="14333" width="9.140625" style="169"/>
    <col min="14334" max="14334" width="2.7109375" style="169" customWidth="1"/>
    <col min="14335" max="14335" width="6" style="169" customWidth="1"/>
    <col min="14336" max="14336" width="50.140625" style="169" bestFit="1" customWidth="1"/>
    <col min="14337" max="14337" width="9.140625" style="169" bestFit="1" customWidth="1"/>
    <col min="14338" max="14338" width="6.85546875" style="169" bestFit="1" customWidth="1"/>
    <col min="14339" max="14339" width="10.42578125" style="169" bestFit="1" customWidth="1"/>
    <col min="14340" max="14340" width="10.5703125" style="169" bestFit="1" customWidth="1"/>
    <col min="14341" max="14341" width="11.28515625" style="169" bestFit="1" customWidth="1"/>
    <col min="14342" max="14589" width="9.140625" style="169"/>
    <col min="14590" max="14590" width="2.7109375" style="169" customWidth="1"/>
    <col min="14591" max="14591" width="6" style="169" customWidth="1"/>
    <col min="14592" max="14592" width="50.140625" style="169" bestFit="1" customWidth="1"/>
    <col min="14593" max="14593" width="9.140625" style="169" bestFit="1" customWidth="1"/>
    <col min="14594" max="14594" width="6.85546875" style="169" bestFit="1" customWidth="1"/>
    <col min="14595" max="14595" width="10.42578125" style="169" bestFit="1" customWidth="1"/>
    <col min="14596" max="14596" width="10.5703125" style="169" bestFit="1" customWidth="1"/>
    <col min="14597" max="14597" width="11.28515625" style="169" bestFit="1" customWidth="1"/>
    <col min="14598" max="14845" width="9.140625" style="169"/>
    <col min="14846" max="14846" width="2.7109375" style="169" customWidth="1"/>
    <col min="14847" max="14847" width="6" style="169" customWidth="1"/>
    <col min="14848" max="14848" width="50.140625" style="169" bestFit="1" customWidth="1"/>
    <col min="14849" max="14849" width="9.140625" style="169" bestFit="1" customWidth="1"/>
    <col min="14850" max="14850" width="6.85546875" style="169" bestFit="1" customWidth="1"/>
    <col min="14851" max="14851" width="10.42578125" style="169" bestFit="1" customWidth="1"/>
    <col min="14852" max="14852" width="10.5703125" style="169" bestFit="1" customWidth="1"/>
    <col min="14853" max="14853" width="11.28515625" style="169" bestFit="1" customWidth="1"/>
    <col min="14854" max="15101" width="9.140625" style="169"/>
    <col min="15102" max="15102" width="2.7109375" style="169" customWidth="1"/>
    <col min="15103" max="15103" width="6" style="169" customWidth="1"/>
    <col min="15104" max="15104" width="50.140625" style="169" bestFit="1" customWidth="1"/>
    <col min="15105" max="15105" width="9.140625" style="169" bestFit="1" customWidth="1"/>
    <col min="15106" max="15106" width="6.85546875" style="169" bestFit="1" customWidth="1"/>
    <col min="15107" max="15107" width="10.42578125" style="169" bestFit="1" customWidth="1"/>
    <col min="15108" max="15108" width="10.5703125" style="169" bestFit="1" customWidth="1"/>
    <col min="15109" max="15109" width="11.28515625" style="169" bestFit="1" customWidth="1"/>
    <col min="15110" max="15357" width="9.140625" style="169"/>
    <col min="15358" max="15358" width="2.7109375" style="169" customWidth="1"/>
    <col min="15359" max="15359" width="6" style="169" customWidth="1"/>
    <col min="15360" max="15360" width="50.140625" style="169" bestFit="1" customWidth="1"/>
    <col min="15361" max="15361" width="9.140625" style="169" bestFit="1" customWidth="1"/>
    <col min="15362" max="15362" width="6.85546875" style="169" bestFit="1" customWidth="1"/>
    <col min="15363" max="15363" width="10.42578125" style="169" bestFit="1" customWidth="1"/>
    <col min="15364" max="15364" width="10.5703125" style="169" bestFit="1" customWidth="1"/>
    <col min="15365" max="15365" width="11.28515625" style="169" bestFit="1" customWidth="1"/>
    <col min="15366" max="15613" width="9.140625" style="169"/>
    <col min="15614" max="15614" width="2.7109375" style="169" customWidth="1"/>
    <col min="15615" max="15615" width="6" style="169" customWidth="1"/>
    <col min="15616" max="15616" width="50.140625" style="169" bestFit="1" customWidth="1"/>
    <col min="15617" max="15617" width="9.140625" style="169" bestFit="1" customWidth="1"/>
    <col min="15618" max="15618" width="6.85546875" style="169" bestFit="1" customWidth="1"/>
    <col min="15619" max="15619" width="10.42578125" style="169" bestFit="1" customWidth="1"/>
    <col min="15620" max="15620" width="10.5703125" style="169" bestFit="1" customWidth="1"/>
    <col min="15621" max="15621" width="11.28515625" style="169" bestFit="1" customWidth="1"/>
    <col min="15622" max="15869" width="9.140625" style="169"/>
    <col min="15870" max="15870" width="2.7109375" style="169" customWidth="1"/>
    <col min="15871" max="15871" width="6" style="169" customWidth="1"/>
    <col min="15872" max="15872" width="50.140625" style="169" bestFit="1" customWidth="1"/>
    <col min="15873" max="15873" width="9.140625" style="169" bestFit="1" customWidth="1"/>
    <col min="15874" max="15874" width="6.85546875" style="169" bestFit="1" customWidth="1"/>
    <col min="15875" max="15875" width="10.42578125" style="169" bestFit="1" customWidth="1"/>
    <col min="15876" max="15876" width="10.5703125" style="169" bestFit="1" customWidth="1"/>
    <col min="15877" max="15877" width="11.28515625" style="169" bestFit="1" customWidth="1"/>
    <col min="15878" max="16125" width="9.140625" style="169"/>
    <col min="16126" max="16126" width="2.7109375" style="169" customWidth="1"/>
    <col min="16127" max="16127" width="6" style="169" customWidth="1"/>
    <col min="16128" max="16128" width="50.140625" style="169" bestFit="1" customWidth="1"/>
    <col min="16129" max="16129" width="9.140625" style="169" bestFit="1" customWidth="1"/>
    <col min="16130" max="16130" width="6.85546875" style="169" bestFit="1" customWidth="1"/>
    <col min="16131" max="16131" width="10.42578125" style="169" bestFit="1" customWidth="1"/>
    <col min="16132" max="16132" width="10.5703125" style="169" bestFit="1" customWidth="1"/>
    <col min="16133" max="16133" width="11.28515625" style="169" bestFit="1" customWidth="1"/>
    <col min="16134" max="16384" width="9.140625" style="169"/>
  </cols>
  <sheetData>
    <row r="1" spans="1:20" ht="21.95" customHeight="1" x14ac:dyDescent="0.2">
      <c r="A1" s="1167" t="s">
        <v>435</v>
      </c>
      <c r="B1" s="1168"/>
      <c r="C1" s="1168"/>
      <c r="D1" s="1168"/>
      <c r="E1" s="1168"/>
      <c r="F1" s="1168"/>
      <c r="G1" s="1168"/>
      <c r="H1" s="1168"/>
      <c r="I1" s="1169"/>
    </row>
    <row r="2" spans="1:20" ht="5.0999999999999996" customHeight="1" x14ac:dyDescent="0.2">
      <c r="A2" s="41"/>
      <c r="B2" s="268"/>
      <c r="C2" s="214"/>
      <c r="D2" s="42"/>
      <c r="E2" s="43"/>
      <c r="F2" s="41"/>
    </row>
    <row r="3" spans="1:20" s="294" customFormat="1" ht="14.1" customHeight="1" x14ac:dyDescent="0.2">
      <c r="A3" s="301" t="s">
        <v>577</v>
      </c>
      <c r="B3" s="296" t="s">
        <v>605</v>
      </c>
      <c r="C3" s="296"/>
    </row>
    <row r="4" spans="1:20" s="134" customFormat="1" ht="13.5" customHeight="1" x14ac:dyDescent="0.2">
      <c r="A4" s="459" t="s">
        <v>33</v>
      </c>
      <c r="B4" s="460" t="s">
        <v>622</v>
      </c>
      <c r="C4" s="460"/>
      <c r="D4" s="460"/>
      <c r="E4" s="460"/>
      <c r="F4" s="460"/>
      <c r="G4" s="460"/>
      <c r="H4" s="460"/>
      <c r="I4" s="461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</row>
    <row r="5" spans="1:20" s="129" customFormat="1" ht="14.1" customHeight="1" x14ac:dyDescent="0.2">
      <c r="A5" s="1202" t="s">
        <v>52</v>
      </c>
      <c r="B5" s="1203"/>
      <c r="C5" s="1203"/>
      <c r="D5" s="1204"/>
      <c r="E5" s="1223" t="s">
        <v>219</v>
      </c>
      <c r="F5" s="1223" t="s">
        <v>491</v>
      </c>
      <c r="G5" s="1223" t="s">
        <v>624</v>
      </c>
      <c r="H5" s="1224" t="s">
        <v>8</v>
      </c>
      <c r="I5" s="1224"/>
    </row>
    <row r="6" spans="1:20" s="129" customFormat="1" ht="14.1" customHeight="1" x14ac:dyDescent="0.2">
      <c r="A6" s="1205"/>
      <c r="B6" s="1206"/>
      <c r="C6" s="1206"/>
      <c r="D6" s="1207"/>
      <c r="E6" s="1223"/>
      <c r="F6" s="1224"/>
      <c r="G6" s="1224"/>
      <c r="H6" s="842" t="s">
        <v>12</v>
      </c>
      <c r="I6" s="842" t="s">
        <v>15</v>
      </c>
    </row>
    <row r="7" spans="1:20" s="129" customFormat="1" ht="14.1" customHeight="1" x14ac:dyDescent="0.2">
      <c r="A7" s="482"/>
      <c r="B7" s="483" t="s">
        <v>255</v>
      </c>
      <c r="C7" s="179" t="s">
        <v>308</v>
      </c>
      <c r="D7" s="179"/>
      <c r="E7" s="180" t="s">
        <v>234</v>
      </c>
      <c r="F7" s="215">
        <v>15</v>
      </c>
      <c r="G7" s="216">
        <v>0.1</v>
      </c>
      <c r="H7" s="183">
        <f>(100%-G7)/F7</f>
        <v>6.0000000000000005E-2</v>
      </c>
      <c r="I7" s="184">
        <f t="shared" ref="I7:I12" si="0">H7/12</f>
        <v>5.0000000000000001E-3</v>
      </c>
    </row>
    <row r="8" spans="1:20" s="125" customFormat="1" ht="14.1" customHeight="1" x14ac:dyDescent="0.2">
      <c r="A8" s="189"/>
      <c r="B8" s="484" t="s">
        <v>256</v>
      </c>
      <c r="C8" s="181" t="s">
        <v>492</v>
      </c>
      <c r="D8" s="128"/>
      <c r="E8" s="182" t="s">
        <v>234</v>
      </c>
      <c r="F8" s="217">
        <v>10</v>
      </c>
      <c r="G8" s="198" t="s">
        <v>152</v>
      </c>
      <c r="H8" s="185">
        <f>100%/F8</f>
        <v>0.1</v>
      </c>
      <c r="I8" s="186">
        <f t="shared" si="0"/>
        <v>8.3333333333333332E-3</v>
      </c>
    </row>
    <row r="9" spans="1:20" s="125" customFormat="1" ht="14.1" customHeight="1" x14ac:dyDescent="0.2">
      <c r="A9" s="189"/>
      <c r="B9" s="484" t="s">
        <v>257</v>
      </c>
      <c r="C9" s="181" t="s">
        <v>333</v>
      </c>
      <c r="D9" s="128"/>
      <c r="E9" s="182" t="s">
        <v>234</v>
      </c>
      <c r="F9" s="217">
        <v>5</v>
      </c>
      <c r="G9" s="198" t="s">
        <v>152</v>
      </c>
      <c r="H9" s="185">
        <f>100%/F9</f>
        <v>0.2</v>
      </c>
      <c r="I9" s="186">
        <f t="shared" si="0"/>
        <v>1.6666666666666666E-2</v>
      </c>
      <c r="K9" s="129"/>
      <c r="L9" s="129"/>
      <c r="M9" s="129"/>
      <c r="N9" s="129"/>
      <c r="O9" s="129"/>
      <c r="P9" s="129"/>
      <c r="Q9" s="129"/>
      <c r="R9" s="129"/>
    </row>
    <row r="10" spans="1:20" s="125" customFormat="1" ht="14.1" customHeight="1" x14ac:dyDescent="0.2">
      <c r="A10" s="189"/>
      <c r="B10" s="484" t="s">
        <v>258</v>
      </c>
      <c r="C10" s="181" t="s">
        <v>489</v>
      </c>
      <c r="D10" s="128"/>
      <c r="E10" s="182" t="s">
        <v>234</v>
      </c>
      <c r="F10" s="217">
        <v>10</v>
      </c>
      <c r="G10" s="198" t="s">
        <v>152</v>
      </c>
      <c r="H10" s="185">
        <f>100%/F10</f>
        <v>0.1</v>
      </c>
      <c r="I10" s="186">
        <f t="shared" si="0"/>
        <v>8.3333333333333332E-3</v>
      </c>
      <c r="K10" s="129"/>
      <c r="L10" s="129"/>
      <c r="M10" s="129"/>
      <c r="N10" s="129"/>
      <c r="O10" s="129"/>
      <c r="P10" s="129"/>
      <c r="Q10" s="129"/>
      <c r="R10" s="129"/>
    </row>
    <row r="11" spans="1:20" s="125" customFormat="1" ht="14.1" customHeight="1" x14ac:dyDescent="0.2">
      <c r="A11" s="189"/>
      <c r="B11" s="484" t="s">
        <v>305</v>
      </c>
      <c r="C11" s="181" t="s">
        <v>490</v>
      </c>
      <c r="D11" s="128"/>
      <c r="E11" s="182" t="s">
        <v>234</v>
      </c>
      <c r="F11" s="217">
        <v>2</v>
      </c>
      <c r="G11" s="198" t="s">
        <v>152</v>
      </c>
      <c r="H11" s="185">
        <f>100%/F11</f>
        <v>0.5</v>
      </c>
      <c r="I11" s="186">
        <f t="shared" si="0"/>
        <v>4.1666666666666664E-2</v>
      </c>
      <c r="K11" s="129"/>
      <c r="L11" s="129"/>
      <c r="M11" s="129"/>
      <c r="N11" s="129"/>
      <c r="O11" s="129"/>
      <c r="P11" s="129"/>
      <c r="Q11" s="129"/>
      <c r="R11" s="129"/>
    </row>
    <row r="12" spans="1:20" s="125" customFormat="1" ht="14.1" customHeight="1" x14ac:dyDescent="0.2">
      <c r="A12" s="308"/>
      <c r="B12" s="485" t="s">
        <v>306</v>
      </c>
      <c r="C12" s="314" t="s">
        <v>557</v>
      </c>
      <c r="D12" s="261"/>
      <c r="E12" s="263" t="s">
        <v>234</v>
      </c>
      <c r="F12" s="310">
        <f>F9</f>
        <v>5</v>
      </c>
      <c r="G12" s="311" t="s">
        <v>152</v>
      </c>
      <c r="H12" s="312">
        <f>100%/F12</f>
        <v>0.2</v>
      </c>
      <c r="I12" s="313">
        <f t="shared" si="0"/>
        <v>1.6666666666666666E-2</v>
      </c>
      <c r="K12" s="129"/>
      <c r="L12" s="129"/>
      <c r="M12" s="129"/>
      <c r="N12" s="129"/>
      <c r="O12" s="129"/>
      <c r="P12" s="129"/>
      <c r="Q12" s="129"/>
      <c r="R12" s="129"/>
    </row>
    <row r="13" spans="1:20" s="125" customFormat="1" ht="4.5" customHeight="1" x14ac:dyDescent="0.2">
      <c r="I13" s="127"/>
      <c r="K13" s="129"/>
      <c r="L13" s="129"/>
      <c r="M13" s="129"/>
      <c r="N13" s="129"/>
      <c r="O13" s="129"/>
      <c r="P13" s="129"/>
      <c r="Q13" s="129"/>
      <c r="R13" s="129"/>
    </row>
    <row r="14" spans="1:20" s="134" customFormat="1" ht="13.5" customHeight="1" x14ac:dyDescent="0.2">
      <c r="A14" s="459" t="s">
        <v>34</v>
      </c>
      <c r="B14" s="460" t="s">
        <v>626</v>
      </c>
      <c r="C14" s="460"/>
      <c r="D14" s="460"/>
      <c r="E14" s="460"/>
      <c r="F14" s="460"/>
      <c r="G14" s="460"/>
      <c r="H14" s="460"/>
      <c r="I14" s="461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</row>
    <row r="15" spans="1:20" s="129" customFormat="1" ht="14.1" customHeight="1" x14ac:dyDescent="0.2">
      <c r="A15" s="1223" t="s">
        <v>52</v>
      </c>
      <c r="B15" s="1223"/>
      <c r="C15" s="1223"/>
      <c r="D15" s="1223" t="s">
        <v>5</v>
      </c>
      <c r="E15" s="1223" t="s">
        <v>11</v>
      </c>
      <c r="F15" s="1223"/>
      <c r="G15" s="1223" t="s">
        <v>5</v>
      </c>
      <c r="H15" s="1223" t="s">
        <v>623</v>
      </c>
      <c r="I15" s="1223"/>
    </row>
    <row r="16" spans="1:20" s="129" customFormat="1" ht="14.1" customHeight="1" x14ac:dyDescent="0.2">
      <c r="A16" s="1223"/>
      <c r="B16" s="1223"/>
      <c r="C16" s="1223"/>
      <c r="D16" s="1223"/>
      <c r="E16" s="842" t="s">
        <v>462</v>
      </c>
      <c r="F16" s="842" t="s">
        <v>463</v>
      </c>
      <c r="G16" s="1223"/>
      <c r="H16" s="1223"/>
      <c r="I16" s="1223"/>
    </row>
    <row r="17" spans="1:20" s="129" customFormat="1" ht="14.1" customHeight="1" x14ac:dyDescent="0.2">
      <c r="A17" s="482"/>
      <c r="B17" s="483" t="s">
        <v>255</v>
      </c>
      <c r="C17" s="187" t="s">
        <v>291</v>
      </c>
      <c r="D17" s="132" t="s">
        <v>13</v>
      </c>
      <c r="E17" s="533">
        <f>'(3)Invest.'!D7</f>
        <v>1</v>
      </c>
      <c r="F17" s="533">
        <f>'(3)Invest.'!E7</f>
        <v>0</v>
      </c>
      <c r="G17" s="132" t="s">
        <v>35</v>
      </c>
      <c r="H17" s="1250">
        <f>'(7)Comp.Veic.Pas'!E39</f>
        <v>1000</v>
      </c>
      <c r="I17" s="1251"/>
    </row>
    <row r="18" spans="1:20" s="125" customFormat="1" ht="14.1" customHeight="1" x14ac:dyDescent="0.2">
      <c r="A18" s="189"/>
      <c r="B18" s="484" t="s">
        <v>256</v>
      </c>
      <c r="C18" s="188" t="s">
        <v>293</v>
      </c>
      <c r="D18" s="133" t="str">
        <f>D17</f>
        <v>veíc.</v>
      </c>
      <c r="E18" s="534">
        <f>'(3)Invest.'!D8</f>
        <v>1</v>
      </c>
      <c r="F18" s="534">
        <f>'(3)Invest.'!E8</f>
        <v>0</v>
      </c>
      <c r="G18" s="133" t="str">
        <f>G17</f>
        <v>km/mês</v>
      </c>
      <c r="H18" s="1233">
        <f>'(8)Comp.Veic.Util.'!E39</f>
        <v>1000</v>
      </c>
      <c r="I18" s="1234"/>
      <c r="M18" s="129"/>
      <c r="N18" s="129"/>
      <c r="O18" s="129"/>
      <c r="P18" s="129"/>
      <c r="Q18" s="129"/>
      <c r="R18" s="129"/>
    </row>
    <row r="19" spans="1:20" s="125" customFormat="1" ht="14.1" customHeight="1" x14ac:dyDescent="0.2">
      <c r="A19" s="308"/>
      <c r="B19" s="485" t="s">
        <v>257</v>
      </c>
      <c r="C19" s="314" t="s">
        <v>295</v>
      </c>
      <c r="D19" s="264" t="str">
        <f>D18</f>
        <v>veíc.</v>
      </c>
      <c r="E19" s="535">
        <f>'(3)Invest.'!D9</f>
        <v>2</v>
      </c>
      <c r="F19" s="535">
        <f>'(3)Invest.'!E9</f>
        <v>1</v>
      </c>
      <c r="G19" s="264" t="str">
        <f>G18</f>
        <v>km/mês</v>
      </c>
      <c r="H19" s="1239">
        <f>'(9)Comp.Motoc.'!E39</f>
        <v>300</v>
      </c>
      <c r="I19" s="1240"/>
      <c r="M19" s="129"/>
      <c r="N19" s="129"/>
      <c r="O19" s="129"/>
      <c r="P19" s="129"/>
      <c r="Q19" s="129"/>
      <c r="R19" s="129"/>
    </row>
    <row r="20" spans="1:20" s="125" customFormat="1" ht="5.0999999999999996" customHeight="1" x14ac:dyDescent="0.2">
      <c r="F20" s="129"/>
      <c r="G20" s="129"/>
      <c r="H20" s="129"/>
      <c r="I20" s="320"/>
      <c r="J20" s="129"/>
      <c r="K20" s="129"/>
      <c r="L20" s="129"/>
      <c r="M20" s="129"/>
      <c r="N20" s="129"/>
      <c r="O20" s="129"/>
      <c r="P20" s="129"/>
      <c r="Q20" s="129"/>
      <c r="R20" s="129"/>
    </row>
    <row r="21" spans="1:20" s="294" customFormat="1" ht="14.1" customHeight="1" x14ac:dyDescent="0.2">
      <c r="A21" s="301" t="s">
        <v>578</v>
      </c>
      <c r="B21" s="296" t="s">
        <v>611</v>
      </c>
      <c r="C21" s="296"/>
    </row>
    <row r="22" spans="1:20" s="134" customFormat="1" ht="13.5" customHeight="1" x14ac:dyDescent="0.2">
      <c r="A22" s="459" t="s">
        <v>33</v>
      </c>
      <c r="B22" s="460" t="s">
        <v>625</v>
      </c>
      <c r="C22" s="460"/>
      <c r="D22" s="460"/>
      <c r="E22" s="460"/>
      <c r="F22" s="460"/>
      <c r="G22" s="460"/>
      <c r="H22" s="460"/>
      <c r="I22" s="461"/>
      <c r="S22" s="129"/>
      <c r="T22" s="129"/>
    </row>
    <row r="23" spans="1:20" ht="5.0999999999999996" customHeight="1" x14ac:dyDescent="0.2">
      <c r="D23" s="46"/>
      <c r="E23" s="47"/>
      <c r="F23" s="48"/>
      <c r="G23" s="46"/>
      <c r="I23" s="169"/>
    </row>
    <row r="24" spans="1:20" ht="14.1" customHeight="1" x14ac:dyDescent="0.2">
      <c r="A24" s="486" t="s">
        <v>276</v>
      </c>
      <c r="B24" s="487" t="str">
        <f>C17</f>
        <v>Veículo - Passeio de uso Administrativo</v>
      </c>
      <c r="D24" s="46"/>
      <c r="E24" s="47"/>
      <c r="F24" s="48"/>
      <c r="G24" s="46"/>
      <c r="I24" s="169"/>
    </row>
    <row r="25" spans="1:20" s="125" customFormat="1" ht="14.1" customHeight="1" x14ac:dyDescent="0.2">
      <c r="A25" s="1242" t="s">
        <v>46</v>
      </c>
      <c r="B25" s="1242"/>
      <c r="C25" s="1242"/>
      <c r="D25" s="1242"/>
      <c r="E25" s="1241" t="s">
        <v>8</v>
      </c>
      <c r="F25" s="1241"/>
      <c r="G25" s="1242" t="s">
        <v>327</v>
      </c>
      <c r="H25" s="1242" t="s">
        <v>514</v>
      </c>
      <c r="I25" s="1242" t="s">
        <v>265</v>
      </c>
      <c r="J25" s="317" t="s">
        <v>328</v>
      </c>
      <c r="K25" s="169"/>
      <c r="L25" s="169"/>
      <c r="M25" s="169"/>
      <c r="N25" s="169"/>
      <c r="O25" s="169"/>
      <c r="P25" s="169"/>
      <c r="Q25" s="169"/>
      <c r="R25" s="169"/>
    </row>
    <row r="26" spans="1:20" s="125" customFormat="1" ht="14.1" customHeight="1" x14ac:dyDescent="0.2">
      <c r="A26" s="1242"/>
      <c r="B26" s="1242"/>
      <c r="C26" s="1242"/>
      <c r="D26" s="1242"/>
      <c r="E26" s="845" t="s">
        <v>12</v>
      </c>
      <c r="F26" s="845" t="s">
        <v>15</v>
      </c>
      <c r="G26" s="1242"/>
      <c r="H26" s="1242"/>
      <c r="I26" s="1242"/>
      <c r="K26" s="169"/>
      <c r="L26" s="169"/>
      <c r="M26" s="169"/>
      <c r="N26" s="169"/>
      <c r="O26" s="169"/>
      <c r="P26" s="169"/>
      <c r="Q26" s="169"/>
      <c r="R26" s="169"/>
    </row>
    <row r="27" spans="1:20" s="125" customFormat="1" ht="14.1" customHeight="1" x14ac:dyDescent="0.2">
      <c r="A27" s="525"/>
      <c r="B27" s="526" t="s">
        <v>255</v>
      </c>
      <c r="C27" s="527" t="str">
        <f>C17</f>
        <v>Veículo - Passeio de uso Administrativo</v>
      </c>
      <c r="D27" s="126"/>
      <c r="E27" s="528">
        <f>H7</f>
        <v>6.0000000000000005E-2</v>
      </c>
      <c r="F27" s="529">
        <f>I7</f>
        <v>5.0000000000000001E-3</v>
      </c>
      <c r="G27" s="530">
        <f>'(7)Comp.Veic.Pas'!E20</f>
        <v>0</v>
      </c>
      <c r="H27" s="530">
        <f>G27*F27</f>
        <v>0</v>
      </c>
      <c r="I27" s="531">
        <f>IF(H17=0,0,H27/H17)</f>
        <v>0</v>
      </c>
      <c r="K27" s="129"/>
      <c r="L27" s="129"/>
      <c r="M27" s="129"/>
      <c r="N27" s="129"/>
      <c r="O27" s="129"/>
      <c r="P27" s="129"/>
      <c r="Q27" s="129"/>
      <c r="R27" s="129"/>
    </row>
    <row r="28" spans="1:20" s="488" customFormat="1" ht="14.1" customHeight="1" x14ac:dyDescent="0.2">
      <c r="A28" s="1248" t="s">
        <v>267</v>
      </c>
      <c r="B28" s="1249"/>
      <c r="C28" s="1249"/>
      <c r="D28" s="1249"/>
      <c r="E28" s="1249"/>
      <c r="F28" s="1249"/>
      <c r="G28" s="1249"/>
      <c r="H28" s="1249"/>
      <c r="I28" s="532">
        <f>H17</f>
        <v>1000</v>
      </c>
    </row>
    <row r="29" spans="1:20" s="488" customFormat="1" ht="14.1" customHeight="1" x14ac:dyDescent="0.2">
      <c r="A29" s="1237" t="s">
        <v>510</v>
      </c>
      <c r="B29" s="1238"/>
      <c r="C29" s="1238"/>
      <c r="D29" s="1238"/>
      <c r="E29" s="1238"/>
      <c r="F29" s="1238"/>
      <c r="G29" s="1238"/>
      <c r="H29" s="1238"/>
      <c r="I29" s="490">
        <f>E17</f>
        <v>1</v>
      </c>
    </row>
    <row r="30" spans="1:20" s="125" customFormat="1" ht="14.1" customHeight="1" x14ac:dyDescent="0.2">
      <c r="A30" s="1246" t="s">
        <v>511</v>
      </c>
      <c r="B30" s="1247"/>
      <c r="C30" s="1247"/>
      <c r="D30" s="1247"/>
      <c r="E30" s="1247"/>
      <c r="F30" s="1247"/>
      <c r="G30" s="1247"/>
      <c r="H30" s="1247"/>
      <c r="I30" s="410">
        <f>(($I$27*$I$28)*I29)</f>
        <v>0</v>
      </c>
    </row>
    <row r="31" spans="1:20" s="488" customFormat="1" ht="14.1" customHeight="1" x14ac:dyDescent="0.2">
      <c r="A31" s="1237" t="s">
        <v>512</v>
      </c>
      <c r="B31" s="1238"/>
      <c r="C31" s="1238"/>
      <c r="D31" s="1238"/>
      <c r="E31" s="1238"/>
      <c r="F31" s="1238"/>
      <c r="G31" s="1238"/>
      <c r="H31" s="1238"/>
      <c r="I31" s="490">
        <f>F17</f>
        <v>0</v>
      </c>
    </row>
    <row r="32" spans="1:20" s="125" customFormat="1" ht="14.1" customHeight="1" x14ac:dyDescent="0.2">
      <c r="A32" s="1246" t="s">
        <v>513</v>
      </c>
      <c r="B32" s="1247"/>
      <c r="C32" s="1247"/>
      <c r="D32" s="1247"/>
      <c r="E32" s="1247"/>
      <c r="F32" s="1247"/>
      <c r="G32" s="1247"/>
      <c r="H32" s="1247"/>
      <c r="I32" s="410">
        <f>(($I$27*$I$28)*I31)</f>
        <v>0</v>
      </c>
    </row>
    <row r="33" spans="1:18" s="488" customFormat="1" ht="14.1" customHeight="1" x14ac:dyDescent="0.2">
      <c r="A33" s="1237" t="s">
        <v>613</v>
      </c>
      <c r="B33" s="1238"/>
      <c r="C33" s="1238"/>
      <c r="D33" s="1238"/>
      <c r="E33" s="1238"/>
      <c r="F33" s="1238"/>
      <c r="G33" s="1238"/>
      <c r="H33" s="1238"/>
      <c r="I33" s="489">
        <v>12</v>
      </c>
    </row>
    <row r="34" spans="1:18" s="125" customFormat="1" ht="14.1" customHeight="1" x14ac:dyDescent="0.2">
      <c r="A34" s="1231" t="s">
        <v>564</v>
      </c>
      <c r="B34" s="1232"/>
      <c r="C34" s="1232"/>
      <c r="D34" s="1232"/>
      <c r="E34" s="1232"/>
      <c r="F34" s="1232"/>
      <c r="G34" s="1232"/>
      <c r="H34" s="1232"/>
      <c r="I34" s="411">
        <f>(I30+I32)*I33</f>
        <v>0</v>
      </c>
    </row>
    <row r="35" spans="1:18" ht="5.0999999999999996" customHeight="1" x14ac:dyDescent="0.2"/>
    <row r="36" spans="1:18" s="318" customFormat="1" ht="14.1" customHeight="1" x14ac:dyDescent="0.2">
      <c r="A36" s="838" t="s">
        <v>278</v>
      </c>
      <c r="B36" s="268" t="str">
        <f>C18</f>
        <v>Veículo - Utilitário</v>
      </c>
      <c r="C36" s="214"/>
      <c r="D36" s="151"/>
      <c r="E36" s="277"/>
      <c r="F36" s="214"/>
      <c r="I36" s="321"/>
      <c r="K36" s="129"/>
      <c r="L36" s="129"/>
      <c r="M36" s="129"/>
      <c r="N36" s="129"/>
      <c r="O36" s="129"/>
      <c r="P36" s="129"/>
      <c r="Q36" s="129"/>
      <c r="R36" s="129"/>
    </row>
    <row r="37" spans="1:18" s="125" customFormat="1" ht="14.1" customHeight="1" x14ac:dyDescent="0.2">
      <c r="A37" s="1242" t="s">
        <v>46</v>
      </c>
      <c r="B37" s="1242"/>
      <c r="C37" s="1242"/>
      <c r="D37" s="1242"/>
      <c r="E37" s="1241" t="s">
        <v>8</v>
      </c>
      <c r="F37" s="1241"/>
      <c r="G37" s="1242" t="s">
        <v>327</v>
      </c>
      <c r="H37" s="1242" t="s">
        <v>514</v>
      </c>
      <c r="I37" s="1242" t="s">
        <v>265</v>
      </c>
      <c r="J37" s="317" t="s">
        <v>328</v>
      </c>
      <c r="K37" s="169"/>
      <c r="L37" s="169"/>
      <c r="M37" s="169"/>
      <c r="N37" s="169"/>
      <c r="O37" s="169"/>
      <c r="P37" s="169"/>
      <c r="Q37" s="169"/>
      <c r="R37" s="169"/>
    </row>
    <row r="38" spans="1:18" s="125" customFormat="1" ht="14.1" customHeight="1" x14ac:dyDescent="0.2">
      <c r="A38" s="1242"/>
      <c r="B38" s="1242"/>
      <c r="C38" s="1242"/>
      <c r="D38" s="1242"/>
      <c r="E38" s="845" t="s">
        <v>12</v>
      </c>
      <c r="F38" s="845" t="s">
        <v>15</v>
      </c>
      <c r="G38" s="1242"/>
      <c r="H38" s="1242"/>
      <c r="I38" s="1242"/>
      <c r="K38" s="169"/>
      <c r="L38" s="169"/>
      <c r="M38" s="169"/>
      <c r="N38" s="169"/>
      <c r="O38" s="169"/>
      <c r="P38" s="169"/>
      <c r="Q38" s="169"/>
      <c r="R38" s="169"/>
    </row>
    <row r="39" spans="1:18" s="125" customFormat="1" ht="14.1" customHeight="1" x14ac:dyDescent="0.2">
      <c r="A39" s="474"/>
      <c r="B39" s="463" t="s">
        <v>255</v>
      </c>
      <c r="C39" s="315" t="str">
        <f>C18</f>
        <v>Veículo - Utilitário</v>
      </c>
      <c r="D39" s="126"/>
      <c r="E39" s="316">
        <f>H7</f>
        <v>6.0000000000000005E-2</v>
      </c>
      <c r="F39" s="494">
        <f>I7</f>
        <v>5.0000000000000001E-3</v>
      </c>
      <c r="G39" s="309">
        <f>'(8)Comp.Veic.Util.'!E20</f>
        <v>0</v>
      </c>
      <c r="H39" s="309">
        <f>G39*F39</f>
        <v>0</v>
      </c>
      <c r="I39" s="475">
        <f>IF(H18=0,0,H39/H18)</f>
        <v>0</v>
      </c>
      <c r="K39" s="129"/>
      <c r="L39" s="129"/>
      <c r="M39" s="129"/>
      <c r="N39" s="129"/>
      <c r="O39" s="129"/>
      <c r="P39" s="129"/>
      <c r="Q39" s="129"/>
      <c r="R39" s="129"/>
    </row>
    <row r="40" spans="1:18" s="125" customFormat="1" ht="14.1" customHeight="1" x14ac:dyDescent="0.2">
      <c r="A40" s="1248" t="s">
        <v>267</v>
      </c>
      <c r="B40" s="1249"/>
      <c r="C40" s="1249"/>
      <c r="D40" s="1249"/>
      <c r="E40" s="1249"/>
      <c r="F40" s="1249"/>
      <c r="G40" s="1249"/>
      <c r="H40" s="1249"/>
      <c r="I40" s="532">
        <f>H18</f>
        <v>1000</v>
      </c>
    </row>
    <row r="41" spans="1:18" s="125" customFormat="1" ht="14.1" customHeight="1" x14ac:dyDescent="0.2">
      <c r="A41" s="1237" t="s">
        <v>510</v>
      </c>
      <c r="B41" s="1238"/>
      <c r="C41" s="1238"/>
      <c r="D41" s="1238"/>
      <c r="E41" s="1238"/>
      <c r="F41" s="1238"/>
      <c r="G41" s="1238"/>
      <c r="H41" s="1238"/>
      <c r="I41" s="490">
        <f>E18</f>
        <v>1</v>
      </c>
    </row>
    <row r="42" spans="1:18" s="125" customFormat="1" ht="14.1" customHeight="1" x14ac:dyDescent="0.2">
      <c r="A42" s="1246" t="s">
        <v>511</v>
      </c>
      <c r="B42" s="1247"/>
      <c r="C42" s="1247"/>
      <c r="D42" s="1247"/>
      <c r="E42" s="1247"/>
      <c r="F42" s="1247"/>
      <c r="G42" s="1247"/>
      <c r="H42" s="1247"/>
      <c r="I42" s="410">
        <f>($I$39*$I$40)*I41</f>
        <v>0</v>
      </c>
    </row>
    <row r="43" spans="1:18" s="125" customFormat="1" ht="14.1" customHeight="1" x14ac:dyDescent="0.2">
      <c r="A43" s="1237" t="s">
        <v>512</v>
      </c>
      <c r="B43" s="1238"/>
      <c r="C43" s="1238"/>
      <c r="D43" s="1238"/>
      <c r="E43" s="1238"/>
      <c r="F43" s="1238"/>
      <c r="G43" s="1238"/>
      <c r="H43" s="1238"/>
      <c r="I43" s="490">
        <f>F18</f>
        <v>0</v>
      </c>
    </row>
    <row r="44" spans="1:18" s="125" customFormat="1" ht="14.1" customHeight="1" x14ac:dyDescent="0.2">
      <c r="A44" s="1246" t="s">
        <v>513</v>
      </c>
      <c r="B44" s="1247"/>
      <c r="C44" s="1247"/>
      <c r="D44" s="1247"/>
      <c r="E44" s="1247"/>
      <c r="F44" s="1247"/>
      <c r="G44" s="1247"/>
      <c r="H44" s="1247"/>
      <c r="I44" s="410">
        <f>($I$39*$I$40)*I43</f>
        <v>0</v>
      </c>
    </row>
    <row r="45" spans="1:18" s="125" customFormat="1" ht="14.1" customHeight="1" x14ac:dyDescent="0.2">
      <c r="A45" s="1237" t="s">
        <v>613</v>
      </c>
      <c r="B45" s="1238"/>
      <c r="C45" s="1238"/>
      <c r="D45" s="1238"/>
      <c r="E45" s="1238"/>
      <c r="F45" s="1238"/>
      <c r="G45" s="1238"/>
      <c r="H45" s="1238"/>
      <c r="I45" s="489">
        <v>12</v>
      </c>
    </row>
    <row r="46" spans="1:18" s="125" customFormat="1" ht="14.1" customHeight="1" x14ac:dyDescent="0.2">
      <c r="A46" s="1231" t="s">
        <v>564</v>
      </c>
      <c r="B46" s="1232"/>
      <c r="C46" s="1232"/>
      <c r="D46" s="1232"/>
      <c r="E46" s="1232"/>
      <c r="F46" s="1232"/>
      <c r="G46" s="1232"/>
      <c r="H46" s="1232"/>
      <c r="I46" s="411">
        <f>(I42+I44)*I45</f>
        <v>0</v>
      </c>
    </row>
    <row r="47" spans="1:18" ht="5.0999999999999996" customHeight="1" x14ac:dyDescent="0.2"/>
    <row r="48" spans="1:18" s="318" customFormat="1" ht="14.1" customHeight="1" x14ac:dyDescent="0.2">
      <c r="A48" s="838" t="s">
        <v>279</v>
      </c>
      <c r="B48" s="268" t="str">
        <f>C19</f>
        <v>Veículo - Motocicleta</v>
      </c>
      <c r="C48" s="214"/>
      <c r="D48" s="151"/>
      <c r="E48" s="277"/>
      <c r="F48" s="214"/>
      <c r="I48" s="321"/>
      <c r="K48" s="129"/>
      <c r="L48" s="129"/>
      <c r="M48" s="129"/>
      <c r="N48" s="129"/>
      <c r="O48" s="129"/>
      <c r="P48" s="129"/>
      <c r="Q48" s="129"/>
      <c r="R48" s="129"/>
    </row>
    <row r="49" spans="1:25" s="125" customFormat="1" ht="14.1" customHeight="1" x14ac:dyDescent="0.2">
      <c r="A49" s="1242" t="s">
        <v>46</v>
      </c>
      <c r="B49" s="1242"/>
      <c r="C49" s="1242"/>
      <c r="D49" s="1242"/>
      <c r="E49" s="1241" t="s">
        <v>8</v>
      </c>
      <c r="F49" s="1241"/>
      <c r="G49" s="1242" t="s">
        <v>327</v>
      </c>
      <c r="H49" s="1242" t="s">
        <v>514</v>
      </c>
      <c r="I49" s="1242" t="s">
        <v>265</v>
      </c>
      <c r="J49" s="317" t="s">
        <v>328</v>
      </c>
      <c r="K49" s="169"/>
      <c r="L49" s="169"/>
      <c r="M49" s="169"/>
      <c r="N49" s="169"/>
      <c r="O49" s="169"/>
      <c r="P49" s="169"/>
      <c r="Q49" s="169"/>
      <c r="R49" s="169"/>
    </row>
    <row r="50" spans="1:25" s="125" customFormat="1" ht="14.1" customHeight="1" x14ac:dyDescent="0.2">
      <c r="A50" s="1242"/>
      <c r="B50" s="1242"/>
      <c r="C50" s="1242"/>
      <c r="D50" s="1242"/>
      <c r="E50" s="845" t="s">
        <v>12</v>
      </c>
      <c r="F50" s="845" t="s">
        <v>15</v>
      </c>
      <c r="G50" s="1242"/>
      <c r="H50" s="1242"/>
      <c r="I50" s="1242"/>
      <c r="K50" s="169"/>
      <c r="L50" s="169"/>
      <c r="M50" s="169"/>
      <c r="N50" s="169"/>
      <c r="O50" s="169"/>
      <c r="P50" s="169"/>
      <c r="Q50" s="169"/>
      <c r="R50" s="169"/>
    </row>
    <row r="51" spans="1:25" s="125" customFormat="1" ht="14.1" customHeight="1" x14ac:dyDescent="0.2">
      <c r="A51" s="474"/>
      <c r="B51" s="463" t="s">
        <v>255</v>
      </c>
      <c r="C51" s="315" t="str">
        <f>C19</f>
        <v>Veículo - Motocicleta</v>
      </c>
      <c r="D51" s="126"/>
      <c r="E51" s="316">
        <f>H7</f>
        <v>6.0000000000000005E-2</v>
      </c>
      <c r="F51" s="494">
        <f>I7</f>
        <v>5.0000000000000001E-3</v>
      </c>
      <c r="G51" s="309">
        <f>'(9)Comp.Motoc.'!E20</f>
        <v>0</v>
      </c>
      <c r="H51" s="309">
        <f>G51*F51</f>
        <v>0</v>
      </c>
      <c r="I51" s="475">
        <f>IF(H19=0,0,H51/H19)</f>
        <v>0</v>
      </c>
      <c r="K51" s="129"/>
      <c r="L51" s="129"/>
      <c r="M51" s="129"/>
      <c r="N51" s="129"/>
      <c r="O51" s="129"/>
      <c r="P51" s="129"/>
      <c r="Q51" s="129"/>
      <c r="R51" s="129"/>
    </row>
    <row r="52" spans="1:25" s="125" customFormat="1" ht="14.1" customHeight="1" x14ac:dyDescent="0.2">
      <c r="A52" s="1248" t="s">
        <v>267</v>
      </c>
      <c r="B52" s="1249"/>
      <c r="C52" s="1249"/>
      <c r="D52" s="1249"/>
      <c r="E52" s="1249"/>
      <c r="F52" s="1249"/>
      <c r="G52" s="1249"/>
      <c r="H52" s="1249"/>
      <c r="I52" s="532">
        <f>H19</f>
        <v>300</v>
      </c>
    </row>
    <row r="53" spans="1:25" s="125" customFormat="1" ht="14.1" customHeight="1" x14ac:dyDescent="0.2">
      <c r="A53" s="1237" t="s">
        <v>510</v>
      </c>
      <c r="B53" s="1238"/>
      <c r="C53" s="1238"/>
      <c r="D53" s="1238"/>
      <c r="E53" s="1238"/>
      <c r="F53" s="1238"/>
      <c r="G53" s="1238"/>
      <c r="H53" s="1238"/>
      <c r="I53" s="490">
        <f>E19</f>
        <v>2</v>
      </c>
    </row>
    <row r="54" spans="1:25" s="125" customFormat="1" ht="14.1" customHeight="1" x14ac:dyDescent="0.2">
      <c r="A54" s="1246" t="s">
        <v>511</v>
      </c>
      <c r="B54" s="1247"/>
      <c r="C54" s="1247"/>
      <c r="D54" s="1247"/>
      <c r="E54" s="1247"/>
      <c r="F54" s="1247"/>
      <c r="G54" s="1247"/>
      <c r="H54" s="1247"/>
      <c r="I54" s="410">
        <f>($I$51*$I$52)*I53</f>
        <v>0</v>
      </c>
    </row>
    <row r="55" spans="1:25" s="125" customFormat="1" ht="14.1" customHeight="1" x14ac:dyDescent="0.2">
      <c r="A55" s="1237" t="s">
        <v>512</v>
      </c>
      <c r="B55" s="1238"/>
      <c r="C55" s="1238"/>
      <c r="D55" s="1238"/>
      <c r="E55" s="1238"/>
      <c r="F55" s="1238"/>
      <c r="G55" s="1238"/>
      <c r="H55" s="1238"/>
      <c r="I55" s="490">
        <f>F19</f>
        <v>1</v>
      </c>
    </row>
    <row r="56" spans="1:25" s="125" customFormat="1" ht="14.1" customHeight="1" x14ac:dyDescent="0.2">
      <c r="A56" s="1246" t="s">
        <v>513</v>
      </c>
      <c r="B56" s="1247"/>
      <c r="C56" s="1247"/>
      <c r="D56" s="1247"/>
      <c r="E56" s="1247"/>
      <c r="F56" s="1247"/>
      <c r="G56" s="1247"/>
      <c r="H56" s="1247"/>
      <c r="I56" s="410">
        <f>($I$51*$I$52)*I55</f>
        <v>0</v>
      </c>
    </row>
    <row r="57" spans="1:25" s="125" customFormat="1" ht="14.1" customHeight="1" x14ac:dyDescent="0.2">
      <c r="A57" s="1237" t="s">
        <v>613</v>
      </c>
      <c r="B57" s="1238"/>
      <c r="C57" s="1238"/>
      <c r="D57" s="1238"/>
      <c r="E57" s="1238"/>
      <c r="F57" s="1238"/>
      <c r="G57" s="1238"/>
      <c r="H57" s="1238"/>
      <c r="I57" s="489">
        <v>12</v>
      </c>
    </row>
    <row r="58" spans="1:25" s="125" customFormat="1" ht="14.1" customHeight="1" x14ac:dyDescent="0.2">
      <c r="A58" s="1231" t="s">
        <v>564</v>
      </c>
      <c r="B58" s="1232"/>
      <c r="C58" s="1232"/>
      <c r="D58" s="1232"/>
      <c r="E58" s="1232"/>
      <c r="F58" s="1232"/>
      <c r="G58" s="1232"/>
      <c r="H58" s="1232"/>
      <c r="I58" s="411">
        <f>(I54+I56)*I57</f>
        <v>0</v>
      </c>
    </row>
    <row r="59" spans="1:25" ht="5.0999999999999996" customHeight="1" x14ac:dyDescent="0.2">
      <c r="Q59" s="125"/>
      <c r="R59" s="125"/>
      <c r="S59" s="125"/>
      <c r="T59" s="125"/>
      <c r="U59" s="125"/>
      <c r="V59" s="125"/>
      <c r="W59" s="125"/>
      <c r="X59" s="125"/>
      <c r="Y59" s="125"/>
    </row>
    <row r="60" spans="1:25" s="134" customFormat="1" ht="13.5" customHeight="1" x14ac:dyDescent="0.2">
      <c r="A60" s="459" t="s">
        <v>34</v>
      </c>
      <c r="B60" s="460" t="s">
        <v>492</v>
      </c>
      <c r="C60" s="460"/>
      <c r="D60" s="460"/>
      <c r="E60" s="460"/>
      <c r="F60" s="460"/>
      <c r="G60" s="460"/>
      <c r="H60" s="460"/>
      <c r="I60" s="461"/>
      <c r="J60" s="317" t="s">
        <v>329</v>
      </c>
      <c r="K60" s="129"/>
      <c r="L60" s="129"/>
      <c r="M60" s="129"/>
      <c r="N60" s="129"/>
      <c r="O60" s="129"/>
      <c r="P60" s="169"/>
      <c r="Q60" s="125"/>
      <c r="R60" s="125"/>
      <c r="S60" s="125"/>
      <c r="T60" s="125"/>
      <c r="U60" s="125"/>
      <c r="V60" s="125"/>
      <c r="W60" s="125"/>
      <c r="X60" s="125"/>
      <c r="Y60" s="125"/>
    </row>
    <row r="61" spans="1:25" s="134" customFormat="1" ht="13.5" customHeight="1" x14ac:dyDescent="0.2">
      <c r="A61" s="1252" t="s">
        <v>52</v>
      </c>
      <c r="B61" s="1253"/>
      <c r="C61" s="1253"/>
      <c r="D61" s="1243" t="s">
        <v>8</v>
      </c>
      <c r="E61" s="1243"/>
      <c r="F61" s="1244" t="s">
        <v>462</v>
      </c>
      <c r="G61" s="1244"/>
      <c r="H61" s="1244" t="s">
        <v>463</v>
      </c>
      <c r="I61" s="1244"/>
      <c r="P61" s="129"/>
      <c r="Q61" s="125"/>
      <c r="R61" s="125"/>
      <c r="S61" s="125"/>
      <c r="T61" s="125"/>
      <c r="U61" s="125"/>
      <c r="V61" s="125"/>
      <c r="W61" s="125"/>
      <c r="X61" s="125"/>
      <c r="Y61" s="125"/>
    </row>
    <row r="62" spans="1:25" s="125" customFormat="1" ht="14.1" customHeight="1" x14ac:dyDescent="0.2">
      <c r="A62" s="1254"/>
      <c r="B62" s="1255"/>
      <c r="C62" s="1255"/>
      <c r="D62" s="1243"/>
      <c r="E62" s="1243"/>
      <c r="F62" s="1245" t="s">
        <v>319</v>
      </c>
      <c r="G62" s="1245" t="s">
        <v>320</v>
      </c>
      <c r="H62" s="1245" t="s">
        <v>319</v>
      </c>
      <c r="I62" s="1245" t="s">
        <v>320</v>
      </c>
    </row>
    <row r="63" spans="1:25" s="125" customFormat="1" ht="14.1" customHeight="1" x14ac:dyDescent="0.2">
      <c r="A63" s="1256"/>
      <c r="B63" s="1257"/>
      <c r="C63" s="1257"/>
      <c r="D63" s="846" t="s">
        <v>12</v>
      </c>
      <c r="E63" s="846" t="s">
        <v>15</v>
      </c>
      <c r="F63" s="1245"/>
      <c r="G63" s="1245"/>
      <c r="H63" s="1245"/>
      <c r="I63" s="1245"/>
    </row>
    <row r="64" spans="1:25" ht="14.1" customHeight="1" x14ac:dyDescent="0.2">
      <c r="A64" s="495"/>
      <c r="B64" s="491" t="s">
        <v>255</v>
      </c>
      <c r="C64" s="315" t="str">
        <f>'(3)Invest.'!C13</f>
        <v>Máquinas e Equipamentos</v>
      </c>
      <c r="D64" s="316">
        <f>H8</f>
        <v>0.1</v>
      </c>
      <c r="E64" s="322">
        <f>I8</f>
        <v>8.3333333333333332E-3</v>
      </c>
      <c r="F64" s="309">
        <f>'(3)Invest.'!G14</f>
        <v>0</v>
      </c>
      <c r="G64" s="309">
        <f t="shared" ref="G64" si="1">F64*E64</f>
        <v>0</v>
      </c>
      <c r="H64" s="309">
        <f>'(3)Invest.'!H14</f>
        <v>0</v>
      </c>
      <c r="I64" s="493">
        <f>H64*E64</f>
        <v>0</v>
      </c>
      <c r="Q64" s="125"/>
      <c r="R64" s="125"/>
      <c r="S64" s="125"/>
      <c r="T64" s="125"/>
      <c r="U64" s="125"/>
      <c r="V64" s="125"/>
      <c r="W64" s="125"/>
      <c r="X64" s="125"/>
      <c r="Y64" s="125"/>
    </row>
    <row r="65" spans="1:25" ht="14.1" customHeight="1" x14ac:dyDescent="0.2">
      <c r="A65" s="1235" t="s">
        <v>493</v>
      </c>
      <c r="B65" s="1236"/>
      <c r="C65" s="1236"/>
      <c r="D65" s="1236"/>
      <c r="E65" s="1236"/>
      <c r="F65" s="1236"/>
      <c r="G65" s="422">
        <f>SUM(G64:G64)</f>
        <v>0</v>
      </c>
      <c r="H65" s="422"/>
      <c r="I65" s="423">
        <f>SUM(I64:I64)</f>
        <v>0</v>
      </c>
      <c r="Q65" s="125"/>
      <c r="R65" s="125"/>
      <c r="S65" s="125"/>
      <c r="T65" s="125"/>
      <c r="U65" s="125"/>
      <c r="V65" s="125"/>
      <c r="W65" s="125"/>
      <c r="X65" s="125"/>
      <c r="Y65" s="125"/>
    </row>
    <row r="66" spans="1:25" s="125" customFormat="1" ht="14.1" customHeight="1" x14ac:dyDescent="0.2">
      <c r="A66" s="1237" t="s">
        <v>562</v>
      </c>
      <c r="B66" s="1238"/>
      <c r="C66" s="1238"/>
      <c r="D66" s="1238"/>
      <c r="E66" s="1238"/>
      <c r="F66" s="1238"/>
      <c r="G66" s="844" t="s">
        <v>563</v>
      </c>
      <c r="H66" s="421"/>
      <c r="I66" s="425">
        <v>12</v>
      </c>
    </row>
    <row r="67" spans="1:25" ht="14.1" customHeight="1" x14ac:dyDescent="0.2">
      <c r="A67" s="1231" t="s">
        <v>564</v>
      </c>
      <c r="B67" s="1232"/>
      <c r="C67" s="1232"/>
      <c r="D67" s="1232"/>
      <c r="E67" s="1232"/>
      <c r="F67" s="1232"/>
      <c r="G67" s="424">
        <f>G65*G66</f>
        <v>0</v>
      </c>
      <c r="H67" s="424"/>
      <c r="I67" s="411">
        <f>I65*I66</f>
        <v>0</v>
      </c>
      <c r="Q67" s="125"/>
      <c r="R67" s="125"/>
      <c r="S67" s="125"/>
      <c r="T67" s="125"/>
      <c r="U67" s="125"/>
      <c r="V67" s="125"/>
      <c r="W67" s="125"/>
      <c r="X67" s="125"/>
      <c r="Y67" s="125"/>
    </row>
    <row r="68" spans="1:25" ht="5.0999999999999996" customHeight="1" x14ac:dyDescent="0.2">
      <c r="L68" s="125"/>
      <c r="M68" s="125"/>
      <c r="N68" s="125"/>
      <c r="O68" s="125"/>
      <c r="Q68" s="125"/>
      <c r="R68" s="125"/>
      <c r="S68" s="125"/>
      <c r="T68" s="125"/>
      <c r="U68" s="125"/>
      <c r="V68" s="125"/>
      <c r="W68" s="125"/>
      <c r="X68" s="125"/>
      <c r="Y68" s="125"/>
    </row>
    <row r="69" spans="1:25" s="134" customFormat="1" ht="13.5" customHeight="1" x14ac:dyDescent="0.2">
      <c r="A69" s="459" t="s">
        <v>36</v>
      </c>
      <c r="B69" s="460" t="str">
        <f>C9</f>
        <v>Depreciação de Equipamentos Eletrônicos, Parquímetros, TI e Comunicação</v>
      </c>
      <c r="C69" s="460"/>
      <c r="D69" s="460"/>
      <c r="E69" s="460"/>
      <c r="F69" s="460"/>
      <c r="G69" s="460"/>
      <c r="H69" s="460"/>
      <c r="I69" s="461"/>
      <c r="J69" s="317" t="s">
        <v>330</v>
      </c>
      <c r="K69" s="129"/>
      <c r="L69" s="129"/>
      <c r="M69" s="129"/>
      <c r="N69" s="129"/>
      <c r="O69" s="129"/>
      <c r="P69" s="169"/>
      <c r="Q69" s="125"/>
      <c r="R69" s="125"/>
      <c r="S69" s="125"/>
      <c r="T69" s="125"/>
      <c r="U69" s="125"/>
      <c r="V69" s="125"/>
      <c r="W69" s="125"/>
      <c r="X69" s="125"/>
      <c r="Y69" s="125"/>
    </row>
    <row r="70" spans="1:25" s="134" customFormat="1" ht="13.5" customHeight="1" x14ac:dyDescent="0.2">
      <c r="A70" s="1252" t="s">
        <v>52</v>
      </c>
      <c r="B70" s="1253"/>
      <c r="C70" s="1253"/>
      <c r="D70" s="1243" t="s">
        <v>8</v>
      </c>
      <c r="E70" s="1243"/>
      <c r="F70" s="1244" t="s">
        <v>462</v>
      </c>
      <c r="G70" s="1244"/>
      <c r="H70" s="1244" t="s">
        <v>463</v>
      </c>
      <c r="I70" s="1244"/>
      <c r="P70" s="129"/>
      <c r="Q70" s="125"/>
      <c r="R70" s="125"/>
      <c r="S70" s="125"/>
      <c r="T70" s="125"/>
      <c r="U70" s="125"/>
      <c r="V70" s="125"/>
      <c r="W70" s="125"/>
      <c r="X70" s="125"/>
      <c r="Y70" s="125"/>
    </row>
    <row r="71" spans="1:25" s="125" customFormat="1" ht="14.1" customHeight="1" x14ac:dyDescent="0.2">
      <c r="A71" s="1254"/>
      <c r="B71" s="1255"/>
      <c r="C71" s="1255"/>
      <c r="D71" s="1243"/>
      <c r="E71" s="1243"/>
      <c r="F71" s="1245" t="s">
        <v>319</v>
      </c>
      <c r="G71" s="1245" t="s">
        <v>320</v>
      </c>
      <c r="H71" s="1245" t="s">
        <v>319</v>
      </c>
      <c r="I71" s="1245" t="s">
        <v>320</v>
      </c>
    </row>
    <row r="72" spans="1:25" s="125" customFormat="1" ht="14.1" customHeight="1" x14ac:dyDescent="0.2">
      <c r="A72" s="1256"/>
      <c r="B72" s="1257"/>
      <c r="C72" s="1257"/>
      <c r="D72" s="846" t="s">
        <v>12</v>
      </c>
      <c r="E72" s="846" t="s">
        <v>15</v>
      </c>
      <c r="F72" s="1245"/>
      <c r="G72" s="1245"/>
      <c r="H72" s="1245"/>
      <c r="I72" s="1245"/>
    </row>
    <row r="73" spans="1:25" s="125" customFormat="1" ht="14.1" customHeight="1" x14ac:dyDescent="0.2">
      <c r="A73" s="178"/>
      <c r="B73" s="465" t="s">
        <v>255</v>
      </c>
      <c r="C73" s="145" t="str">
        <f>'(3)Invest.'!C17</f>
        <v>Parquímetro</v>
      </c>
      <c r="D73" s="183">
        <f>H9</f>
        <v>0.2</v>
      </c>
      <c r="E73" s="323">
        <f>I9</f>
        <v>1.6666666666666666E-2</v>
      </c>
      <c r="F73" s="148">
        <f>'(3)Invest.'!G17</f>
        <v>0</v>
      </c>
      <c r="G73" s="148">
        <f t="shared" ref="G73:G85" si="2">F73*E73</f>
        <v>0</v>
      </c>
      <c r="H73" s="148">
        <f>'(3)Invest.'!H17</f>
        <v>0</v>
      </c>
      <c r="I73" s="324">
        <f>H73*E73</f>
        <v>0</v>
      </c>
      <c r="K73" s="169"/>
      <c r="M73" s="169"/>
      <c r="N73" s="169"/>
    </row>
    <row r="74" spans="1:25" ht="14.1" customHeight="1" x14ac:dyDescent="0.2">
      <c r="A74" s="591"/>
      <c r="B74" s="592" t="s">
        <v>256</v>
      </c>
      <c r="C74" s="593" t="str">
        <f>'(3)Invest.'!C18</f>
        <v>P.O.S. Móvel</v>
      </c>
      <c r="D74" s="594">
        <f>D73</f>
        <v>0.2</v>
      </c>
      <c r="E74" s="595">
        <f>E73</f>
        <v>1.6666666666666666E-2</v>
      </c>
      <c r="F74" s="596">
        <f>'(3)Invest.'!G18</f>
        <v>0</v>
      </c>
      <c r="G74" s="596">
        <f t="shared" si="2"/>
        <v>0</v>
      </c>
      <c r="H74" s="596">
        <f>'(3)Invest.'!H18</f>
        <v>0</v>
      </c>
      <c r="I74" s="597">
        <f t="shared" ref="I74:I86" si="3">H74*E74</f>
        <v>0</v>
      </c>
      <c r="L74" s="125"/>
      <c r="Q74" s="125"/>
      <c r="R74" s="125"/>
      <c r="S74" s="125"/>
      <c r="T74" s="125"/>
      <c r="U74" s="125"/>
      <c r="V74" s="125"/>
      <c r="W74" s="125"/>
      <c r="X74" s="125"/>
      <c r="Y74" s="125"/>
    </row>
    <row r="75" spans="1:25" ht="14.1" customHeight="1" x14ac:dyDescent="0.2">
      <c r="A75" s="591"/>
      <c r="B75" s="592" t="s">
        <v>257</v>
      </c>
      <c r="C75" s="593" t="str">
        <f>'(3)Invest.'!C19</f>
        <v>P.O.S. Fixo</v>
      </c>
      <c r="D75" s="594">
        <f t="shared" ref="D75:D86" si="4">D74</f>
        <v>0.2</v>
      </c>
      <c r="E75" s="595">
        <f t="shared" ref="E75:E86" si="5">E74</f>
        <v>1.6666666666666666E-2</v>
      </c>
      <c r="F75" s="596">
        <f>'(3)Invest.'!G19</f>
        <v>0</v>
      </c>
      <c r="G75" s="596">
        <f t="shared" si="2"/>
        <v>0</v>
      </c>
      <c r="H75" s="596">
        <f>'(3)Invest.'!H19</f>
        <v>0</v>
      </c>
      <c r="I75" s="597">
        <f t="shared" si="3"/>
        <v>0</v>
      </c>
      <c r="L75" s="125"/>
      <c r="Q75" s="125"/>
      <c r="R75" s="125"/>
      <c r="S75" s="125"/>
      <c r="T75" s="125"/>
      <c r="U75" s="125"/>
      <c r="V75" s="125"/>
      <c r="W75" s="125"/>
      <c r="X75" s="125"/>
      <c r="Y75" s="125"/>
    </row>
    <row r="76" spans="1:25" ht="14.1" customHeight="1" x14ac:dyDescent="0.2">
      <c r="A76" s="591"/>
      <c r="B76" s="592" t="s">
        <v>258</v>
      </c>
      <c r="C76" s="593" t="str">
        <f>'(3)Invest.'!C20</f>
        <v xml:space="preserve">P.D.A. </v>
      </c>
      <c r="D76" s="594">
        <f t="shared" si="4"/>
        <v>0.2</v>
      </c>
      <c r="E76" s="595">
        <f t="shared" si="5"/>
        <v>1.6666666666666666E-2</v>
      </c>
      <c r="F76" s="596">
        <f>'(3)Invest.'!G20</f>
        <v>0</v>
      </c>
      <c r="G76" s="596">
        <f t="shared" si="2"/>
        <v>0</v>
      </c>
      <c r="H76" s="596">
        <f>'(3)Invest.'!H20</f>
        <v>0</v>
      </c>
      <c r="I76" s="597">
        <f t="shared" si="3"/>
        <v>0</v>
      </c>
      <c r="L76" s="125"/>
      <c r="Q76" s="125"/>
      <c r="R76" s="125"/>
      <c r="S76" s="125"/>
      <c r="T76" s="125"/>
      <c r="U76" s="125"/>
      <c r="V76" s="125"/>
      <c r="W76" s="125"/>
      <c r="X76" s="125"/>
      <c r="Y76" s="125"/>
    </row>
    <row r="77" spans="1:25" ht="14.1" customHeight="1" x14ac:dyDescent="0.2">
      <c r="A77" s="591"/>
      <c r="B77" s="592" t="s">
        <v>305</v>
      </c>
      <c r="C77" s="593" t="str">
        <f>'(3)Invest.'!C21</f>
        <v>Impressora Térmica Portátil</v>
      </c>
      <c r="D77" s="594">
        <f t="shared" si="4"/>
        <v>0.2</v>
      </c>
      <c r="E77" s="595">
        <f t="shared" si="5"/>
        <v>1.6666666666666666E-2</v>
      </c>
      <c r="F77" s="596">
        <f>'(3)Invest.'!G21</f>
        <v>0</v>
      </c>
      <c r="G77" s="596">
        <f t="shared" si="2"/>
        <v>0</v>
      </c>
      <c r="H77" s="596">
        <f>'(3)Invest.'!H21</f>
        <v>0</v>
      </c>
      <c r="I77" s="597">
        <f t="shared" si="3"/>
        <v>0</v>
      </c>
      <c r="L77" s="125"/>
      <c r="Q77" s="125"/>
      <c r="R77" s="125"/>
      <c r="S77" s="125"/>
      <c r="T77" s="125"/>
      <c r="U77" s="125"/>
      <c r="V77" s="125"/>
      <c r="W77" s="125"/>
      <c r="X77" s="125"/>
      <c r="Y77" s="125"/>
    </row>
    <row r="78" spans="1:25" ht="14.1" customHeight="1" x14ac:dyDescent="0.2">
      <c r="A78" s="591"/>
      <c r="B78" s="592" t="s">
        <v>306</v>
      </c>
      <c r="C78" s="593" t="str">
        <f>'(3)Invest.'!C22</f>
        <v>Paraciclo (metálico tubular galvanizado)</v>
      </c>
      <c r="D78" s="594">
        <f t="shared" si="4"/>
        <v>0.2</v>
      </c>
      <c r="E78" s="595">
        <f t="shared" si="5"/>
        <v>1.6666666666666666E-2</v>
      </c>
      <c r="F78" s="596">
        <f>'(3)Invest.'!G22</f>
        <v>0</v>
      </c>
      <c r="G78" s="596">
        <f t="shared" ref="G78" si="6">F78*E78</f>
        <v>0</v>
      </c>
      <c r="H78" s="596">
        <f>'(3)Invest.'!H22</f>
        <v>0</v>
      </c>
      <c r="I78" s="597">
        <f t="shared" ref="I78" si="7">H78*E78</f>
        <v>0</v>
      </c>
      <c r="L78" s="125"/>
      <c r="Q78" s="125"/>
      <c r="R78" s="125"/>
      <c r="S78" s="125"/>
      <c r="T78" s="125"/>
      <c r="U78" s="125"/>
      <c r="V78" s="125"/>
      <c r="W78" s="125"/>
      <c r="X78" s="125"/>
      <c r="Y78" s="125"/>
    </row>
    <row r="79" spans="1:25" ht="14.1" customHeight="1" x14ac:dyDescent="0.2">
      <c r="A79" s="591"/>
      <c r="B79" s="592" t="s">
        <v>307</v>
      </c>
      <c r="C79" s="593" t="str">
        <f>'(3)Invest.'!C23</f>
        <v>Gerador de Energia (55 Kva/380/220V 75 - Trifásico)</v>
      </c>
      <c r="D79" s="594">
        <f>D77</f>
        <v>0.2</v>
      </c>
      <c r="E79" s="595">
        <f>E77</f>
        <v>1.6666666666666666E-2</v>
      </c>
      <c r="F79" s="596">
        <f>'(3)Invest.'!G23</f>
        <v>0</v>
      </c>
      <c r="G79" s="596">
        <f t="shared" si="2"/>
        <v>0</v>
      </c>
      <c r="H79" s="596">
        <f>'(3)Invest.'!H23</f>
        <v>0</v>
      </c>
      <c r="I79" s="597">
        <f t="shared" si="3"/>
        <v>0</v>
      </c>
      <c r="L79" s="125"/>
      <c r="Q79" s="125"/>
      <c r="R79" s="125"/>
      <c r="S79" s="125"/>
      <c r="T79" s="125"/>
      <c r="U79" s="125"/>
      <c r="V79" s="125"/>
      <c r="W79" s="125"/>
      <c r="X79" s="125"/>
      <c r="Y79" s="125"/>
    </row>
    <row r="80" spans="1:25" ht="14.1" customHeight="1" x14ac:dyDescent="0.2">
      <c r="A80" s="591"/>
      <c r="B80" s="592" t="s">
        <v>309</v>
      </c>
      <c r="C80" s="593" t="str">
        <f>'(3)Invest.'!C24</f>
        <v>Computador (CPU + tela 21,5" + teclado + mouse)</v>
      </c>
      <c r="D80" s="594">
        <f t="shared" si="4"/>
        <v>0.2</v>
      </c>
      <c r="E80" s="595">
        <f t="shared" si="5"/>
        <v>1.6666666666666666E-2</v>
      </c>
      <c r="F80" s="596">
        <f>'(3)Invest.'!G24</f>
        <v>0</v>
      </c>
      <c r="G80" s="596">
        <f t="shared" si="2"/>
        <v>0</v>
      </c>
      <c r="H80" s="596">
        <f>'(3)Invest.'!H24</f>
        <v>0</v>
      </c>
      <c r="I80" s="597">
        <f t="shared" si="3"/>
        <v>0</v>
      </c>
      <c r="L80" s="125"/>
      <c r="Q80" s="125"/>
      <c r="R80" s="125"/>
      <c r="S80" s="125"/>
      <c r="T80" s="125"/>
      <c r="U80" s="125"/>
      <c r="V80" s="125"/>
      <c r="W80" s="125"/>
      <c r="X80" s="125"/>
      <c r="Y80" s="125"/>
    </row>
    <row r="81" spans="1:25" ht="14.1" customHeight="1" x14ac:dyDescent="0.2">
      <c r="A81" s="591"/>
      <c r="B81" s="592" t="s">
        <v>310</v>
      </c>
      <c r="C81" s="593" t="str">
        <f>'(3)Invest.'!C25</f>
        <v>Nobreak (1500VA)</v>
      </c>
      <c r="D81" s="594">
        <f t="shared" si="4"/>
        <v>0.2</v>
      </c>
      <c r="E81" s="595">
        <f t="shared" si="5"/>
        <v>1.6666666666666666E-2</v>
      </c>
      <c r="F81" s="596">
        <f>'(3)Invest.'!G25</f>
        <v>0</v>
      </c>
      <c r="G81" s="596">
        <f t="shared" si="2"/>
        <v>0</v>
      </c>
      <c r="H81" s="596">
        <f>'(3)Invest.'!H25</f>
        <v>0</v>
      </c>
      <c r="I81" s="597">
        <f t="shared" si="3"/>
        <v>0</v>
      </c>
      <c r="L81" s="125"/>
      <c r="Q81" s="125"/>
      <c r="R81" s="125"/>
      <c r="S81" s="125"/>
      <c r="T81" s="125"/>
      <c r="U81" s="125"/>
      <c r="V81" s="125"/>
      <c r="W81" s="125"/>
      <c r="X81" s="125"/>
      <c r="Y81" s="125"/>
    </row>
    <row r="82" spans="1:25" ht="14.1" customHeight="1" x14ac:dyDescent="0.2">
      <c r="A82" s="591"/>
      <c r="B82" s="592" t="s">
        <v>311</v>
      </c>
      <c r="C82" s="593" t="str">
        <f>'(3)Invest.'!C26</f>
        <v>Estabilizador (600VA)</v>
      </c>
      <c r="D82" s="594">
        <f t="shared" si="4"/>
        <v>0.2</v>
      </c>
      <c r="E82" s="595">
        <f t="shared" si="5"/>
        <v>1.6666666666666666E-2</v>
      </c>
      <c r="F82" s="596">
        <f>'(3)Invest.'!G26</f>
        <v>0</v>
      </c>
      <c r="G82" s="596">
        <f t="shared" si="2"/>
        <v>0</v>
      </c>
      <c r="H82" s="596">
        <f>'(3)Invest.'!H26</f>
        <v>0</v>
      </c>
      <c r="I82" s="597">
        <f t="shared" si="3"/>
        <v>0</v>
      </c>
      <c r="L82" s="125"/>
      <c r="Q82" s="125"/>
      <c r="R82" s="125"/>
      <c r="S82" s="125"/>
      <c r="T82" s="125"/>
      <c r="U82" s="125"/>
      <c r="V82" s="125"/>
      <c r="W82" s="125"/>
      <c r="X82" s="125"/>
      <c r="Y82" s="125"/>
    </row>
    <row r="83" spans="1:25" ht="14.1" customHeight="1" x14ac:dyDescent="0.2">
      <c r="A83" s="591"/>
      <c r="B83" s="592" t="s">
        <v>312</v>
      </c>
      <c r="C83" s="593" t="str">
        <f>'(3)Invest.'!C27</f>
        <v>Impressora Multifuncional</v>
      </c>
      <c r="D83" s="594">
        <f t="shared" si="4"/>
        <v>0.2</v>
      </c>
      <c r="E83" s="595">
        <f t="shared" si="5"/>
        <v>1.6666666666666666E-2</v>
      </c>
      <c r="F83" s="596">
        <f>'(3)Invest.'!G27</f>
        <v>0</v>
      </c>
      <c r="G83" s="596">
        <f t="shared" si="2"/>
        <v>0</v>
      </c>
      <c r="H83" s="596">
        <f>'(3)Invest.'!H27</f>
        <v>0</v>
      </c>
      <c r="I83" s="597">
        <f t="shared" si="3"/>
        <v>0</v>
      </c>
      <c r="L83" s="125"/>
      <c r="Q83" s="125"/>
      <c r="R83" s="125"/>
      <c r="S83" s="125"/>
      <c r="T83" s="125"/>
      <c r="U83" s="125"/>
      <c r="V83" s="125"/>
      <c r="W83" s="125"/>
      <c r="X83" s="125"/>
      <c r="Y83" s="125"/>
    </row>
    <row r="84" spans="1:25" ht="14.1" customHeight="1" x14ac:dyDescent="0.2">
      <c r="A84" s="591"/>
      <c r="B84" s="592" t="s">
        <v>313</v>
      </c>
      <c r="C84" s="593" t="str">
        <f>'(3)Invest.'!C28</f>
        <v>Licença de Softwares</v>
      </c>
      <c r="D84" s="594">
        <f t="shared" si="4"/>
        <v>0.2</v>
      </c>
      <c r="E84" s="595">
        <f t="shared" si="5"/>
        <v>1.6666666666666666E-2</v>
      </c>
      <c r="F84" s="596">
        <f>'(3)Invest.'!G28</f>
        <v>0</v>
      </c>
      <c r="G84" s="596">
        <f t="shared" si="2"/>
        <v>0</v>
      </c>
      <c r="H84" s="596">
        <f>'(3)Invest.'!H28</f>
        <v>0</v>
      </c>
      <c r="I84" s="597">
        <f t="shared" si="3"/>
        <v>0</v>
      </c>
      <c r="L84" s="125"/>
      <c r="Q84" s="125"/>
      <c r="R84" s="125"/>
      <c r="S84" s="125"/>
      <c r="T84" s="125"/>
      <c r="U84" s="125"/>
      <c r="V84" s="125"/>
      <c r="W84" s="125"/>
      <c r="X84" s="125"/>
      <c r="Y84" s="125"/>
    </row>
    <row r="85" spans="1:25" ht="14.1" customHeight="1" x14ac:dyDescent="0.2">
      <c r="A85" s="591"/>
      <c r="B85" s="592" t="s">
        <v>314</v>
      </c>
      <c r="C85" s="593" t="str">
        <f>'(3)Invest.'!C29</f>
        <v>Servidor - CPU</v>
      </c>
      <c r="D85" s="594">
        <f t="shared" si="4"/>
        <v>0.2</v>
      </c>
      <c r="E85" s="595">
        <f t="shared" si="5"/>
        <v>1.6666666666666666E-2</v>
      </c>
      <c r="F85" s="596">
        <f>'(3)Invest.'!G29</f>
        <v>0</v>
      </c>
      <c r="G85" s="596">
        <f t="shared" si="2"/>
        <v>0</v>
      </c>
      <c r="H85" s="596">
        <f>'(3)Invest.'!H29</f>
        <v>0</v>
      </c>
      <c r="I85" s="597">
        <f t="shared" si="3"/>
        <v>0</v>
      </c>
      <c r="L85" s="125"/>
      <c r="Q85" s="125"/>
      <c r="R85" s="125"/>
      <c r="S85" s="125"/>
      <c r="T85" s="125"/>
      <c r="U85" s="125"/>
      <c r="V85" s="125"/>
      <c r="W85" s="125"/>
      <c r="X85" s="125"/>
      <c r="Y85" s="125"/>
    </row>
    <row r="86" spans="1:25" ht="14.1" customHeight="1" x14ac:dyDescent="0.2">
      <c r="A86" s="492"/>
      <c r="B86" s="467" t="s">
        <v>483</v>
      </c>
      <c r="C86" s="261" t="str">
        <f>'(3)Invest.'!C30</f>
        <v>Central Telefônica com gravação</v>
      </c>
      <c r="D86" s="312">
        <f t="shared" si="4"/>
        <v>0.2</v>
      </c>
      <c r="E86" s="326">
        <f t="shared" si="5"/>
        <v>1.6666666666666666E-2</v>
      </c>
      <c r="F86" s="302">
        <f>'(3)Invest.'!G30</f>
        <v>0</v>
      </c>
      <c r="G86" s="302">
        <f t="shared" ref="G86" si="8">F86*E86</f>
        <v>0</v>
      </c>
      <c r="H86" s="302">
        <f>'(3)Invest.'!H30</f>
        <v>0</v>
      </c>
      <c r="I86" s="327">
        <f t="shared" si="3"/>
        <v>0</v>
      </c>
      <c r="L86" s="125"/>
      <c r="Q86" s="125"/>
      <c r="R86" s="125"/>
      <c r="S86" s="125"/>
      <c r="T86" s="125"/>
      <c r="U86" s="125"/>
      <c r="V86" s="125"/>
      <c r="W86" s="125"/>
      <c r="X86" s="125"/>
      <c r="Y86" s="125"/>
    </row>
    <row r="87" spans="1:25" ht="14.1" customHeight="1" x14ac:dyDescent="0.2">
      <c r="A87" s="1235" t="s">
        <v>493</v>
      </c>
      <c r="B87" s="1236"/>
      <c r="C87" s="1236"/>
      <c r="D87" s="1236"/>
      <c r="E87" s="1236"/>
      <c r="F87" s="1236"/>
      <c r="G87" s="422">
        <f>SUM(G73:G86)</f>
        <v>0</v>
      </c>
      <c r="H87" s="422"/>
      <c r="I87" s="423">
        <f>SUM(I73:I86)</f>
        <v>0</v>
      </c>
      <c r="Q87" s="125"/>
      <c r="R87" s="125"/>
      <c r="S87" s="125"/>
      <c r="T87" s="125"/>
      <c r="U87" s="125"/>
      <c r="V87" s="125"/>
      <c r="W87" s="125"/>
      <c r="X87" s="125"/>
      <c r="Y87" s="125"/>
    </row>
    <row r="88" spans="1:25" s="125" customFormat="1" ht="14.1" customHeight="1" x14ac:dyDescent="0.2">
      <c r="A88" s="1237" t="s">
        <v>562</v>
      </c>
      <c r="B88" s="1238"/>
      <c r="C88" s="1238"/>
      <c r="D88" s="1238"/>
      <c r="E88" s="1238"/>
      <c r="F88" s="1238"/>
      <c r="G88" s="844" t="s">
        <v>563</v>
      </c>
      <c r="H88" s="421"/>
      <c r="I88" s="425">
        <v>12</v>
      </c>
    </row>
    <row r="89" spans="1:25" ht="14.1" customHeight="1" x14ac:dyDescent="0.2">
      <c r="A89" s="1231" t="s">
        <v>564</v>
      </c>
      <c r="B89" s="1232"/>
      <c r="C89" s="1232"/>
      <c r="D89" s="1232"/>
      <c r="E89" s="1232"/>
      <c r="F89" s="1232"/>
      <c r="G89" s="424">
        <f>G87*G88</f>
        <v>0</v>
      </c>
      <c r="H89" s="424"/>
      <c r="I89" s="411">
        <f>I87*I88</f>
        <v>0</v>
      </c>
      <c r="Q89" s="125"/>
      <c r="R89" s="125"/>
      <c r="S89" s="125"/>
      <c r="T89" s="125"/>
      <c r="U89" s="125"/>
      <c r="V89" s="125"/>
      <c r="W89" s="125"/>
      <c r="X89" s="125"/>
      <c r="Y89" s="125"/>
    </row>
    <row r="90" spans="1:25" ht="5.0999999999999996" customHeight="1" x14ac:dyDescent="0.2">
      <c r="Q90" s="125"/>
      <c r="R90" s="125"/>
      <c r="S90" s="125"/>
      <c r="T90" s="125"/>
      <c r="U90" s="125"/>
      <c r="V90" s="125"/>
      <c r="W90" s="125"/>
      <c r="X90" s="125"/>
      <c r="Y90" s="125"/>
    </row>
    <row r="91" spans="1:25" s="134" customFormat="1" ht="13.5" customHeight="1" x14ac:dyDescent="0.2">
      <c r="A91" s="459" t="s">
        <v>37</v>
      </c>
      <c r="B91" s="460" t="str">
        <f>C10</f>
        <v>Depreciação de Sinalização Vertical</v>
      </c>
      <c r="C91" s="460"/>
      <c r="D91" s="460"/>
      <c r="E91" s="460"/>
      <c r="F91" s="460"/>
      <c r="G91" s="460"/>
      <c r="H91" s="460"/>
      <c r="I91" s="461"/>
      <c r="J91" s="317" t="s">
        <v>329</v>
      </c>
      <c r="K91" s="129"/>
      <c r="L91" s="129"/>
      <c r="M91" s="129"/>
      <c r="N91" s="129"/>
      <c r="O91" s="129"/>
      <c r="P91" s="169"/>
      <c r="Q91" s="125"/>
      <c r="R91" s="125"/>
      <c r="S91" s="125"/>
      <c r="T91" s="125"/>
      <c r="U91" s="125"/>
      <c r="V91" s="125"/>
      <c r="W91" s="125"/>
      <c r="X91" s="125"/>
      <c r="Y91" s="125"/>
    </row>
    <row r="92" spans="1:25" s="134" customFormat="1" ht="13.5" customHeight="1" x14ac:dyDescent="0.2">
      <c r="A92" s="1252" t="s">
        <v>52</v>
      </c>
      <c r="B92" s="1253"/>
      <c r="C92" s="1253"/>
      <c r="D92" s="1243" t="s">
        <v>8</v>
      </c>
      <c r="E92" s="1243"/>
      <c r="F92" s="1244" t="s">
        <v>462</v>
      </c>
      <c r="G92" s="1244"/>
      <c r="H92" s="1244" t="s">
        <v>463</v>
      </c>
      <c r="I92" s="1244"/>
      <c r="P92" s="129"/>
      <c r="Q92" s="125"/>
      <c r="R92" s="125"/>
      <c r="S92" s="125"/>
      <c r="T92" s="125"/>
      <c r="U92" s="125"/>
      <c r="V92" s="125"/>
      <c r="W92" s="125"/>
      <c r="X92" s="125"/>
      <c r="Y92" s="125"/>
    </row>
    <row r="93" spans="1:25" s="125" customFormat="1" ht="14.1" customHeight="1" x14ac:dyDescent="0.2">
      <c r="A93" s="1254"/>
      <c r="B93" s="1255"/>
      <c r="C93" s="1255"/>
      <c r="D93" s="1243"/>
      <c r="E93" s="1243"/>
      <c r="F93" s="1245" t="s">
        <v>319</v>
      </c>
      <c r="G93" s="1245" t="s">
        <v>320</v>
      </c>
      <c r="H93" s="1245" t="s">
        <v>319</v>
      </c>
      <c r="I93" s="1245" t="s">
        <v>320</v>
      </c>
    </row>
    <row r="94" spans="1:25" s="125" customFormat="1" ht="14.1" customHeight="1" x14ac:dyDescent="0.2">
      <c r="A94" s="1256"/>
      <c r="B94" s="1257"/>
      <c r="C94" s="1257"/>
      <c r="D94" s="846" t="s">
        <v>12</v>
      </c>
      <c r="E94" s="846" t="s">
        <v>15</v>
      </c>
      <c r="F94" s="1245"/>
      <c r="G94" s="1245"/>
      <c r="H94" s="1245"/>
      <c r="I94" s="1245"/>
    </row>
    <row r="95" spans="1:25" s="125" customFormat="1" ht="14.1" customHeight="1" x14ac:dyDescent="0.2">
      <c r="A95" s="474"/>
      <c r="B95" s="463" t="s">
        <v>255</v>
      </c>
      <c r="C95" s="315" t="str">
        <f>'(3)Invest.'!C34</f>
        <v>Sinalização Vertical (placa)</v>
      </c>
      <c r="D95" s="316">
        <f>H10</f>
        <v>0.1</v>
      </c>
      <c r="E95" s="322">
        <f>I10</f>
        <v>8.3333333333333332E-3</v>
      </c>
      <c r="F95" s="309">
        <f>'(3)Invest.'!G34</f>
        <v>0</v>
      </c>
      <c r="G95" s="309">
        <f t="shared" ref="G95" si="9">F95*E95</f>
        <v>0</v>
      </c>
      <c r="H95" s="309">
        <f>'(3)Invest.'!H34</f>
        <v>0</v>
      </c>
      <c r="I95" s="493">
        <f t="shared" ref="I95" si="10">H95*E95</f>
        <v>0</v>
      </c>
      <c r="K95" s="169"/>
      <c r="L95" s="129"/>
      <c r="M95" s="129"/>
      <c r="N95" s="129"/>
      <c r="O95" s="129"/>
      <c r="P95" s="129"/>
    </row>
    <row r="96" spans="1:25" ht="14.1" customHeight="1" x14ac:dyDescent="0.2">
      <c r="A96" s="1235" t="s">
        <v>493</v>
      </c>
      <c r="B96" s="1236"/>
      <c r="C96" s="1236"/>
      <c r="D96" s="1236"/>
      <c r="E96" s="1236"/>
      <c r="F96" s="1236"/>
      <c r="G96" s="422">
        <f>SUM(G95)</f>
        <v>0</v>
      </c>
      <c r="H96" s="422"/>
      <c r="I96" s="423">
        <f>SUM(I95)</f>
        <v>0</v>
      </c>
      <c r="Q96" s="125"/>
      <c r="R96" s="125"/>
      <c r="S96" s="125"/>
      <c r="T96" s="125"/>
      <c r="U96" s="125"/>
      <c r="V96" s="125"/>
      <c r="W96" s="125"/>
      <c r="X96" s="125"/>
      <c r="Y96" s="125"/>
    </row>
    <row r="97" spans="1:25" s="125" customFormat="1" ht="14.1" customHeight="1" x14ac:dyDescent="0.2">
      <c r="A97" s="1237" t="s">
        <v>562</v>
      </c>
      <c r="B97" s="1238"/>
      <c r="C97" s="1238"/>
      <c r="D97" s="1238"/>
      <c r="E97" s="1238"/>
      <c r="F97" s="1238"/>
      <c r="G97" s="844" t="s">
        <v>563</v>
      </c>
      <c r="H97" s="421"/>
      <c r="I97" s="425">
        <v>12</v>
      </c>
    </row>
    <row r="98" spans="1:25" ht="14.1" customHeight="1" x14ac:dyDescent="0.2">
      <c r="A98" s="1231" t="s">
        <v>564</v>
      </c>
      <c r="B98" s="1232"/>
      <c r="C98" s="1232"/>
      <c r="D98" s="1232"/>
      <c r="E98" s="1232"/>
      <c r="F98" s="1232"/>
      <c r="G98" s="424">
        <f>G96*G97</f>
        <v>0</v>
      </c>
      <c r="H98" s="424"/>
      <c r="I98" s="411">
        <f>I96*I97</f>
        <v>0</v>
      </c>
      <c r="Q98" s="125"/>
      <c r="R98" s="125"/>
      <c r="S98" s="125"/>
      <c r="T98" s="125"/>
      <c r="U98" s="125"/>
      <c r="V98" s="125"/>
      <c r="W98" s="125"/>
      <c r="X98" s="125"/>
      <c r="Y98" s="125"/>
    </row>
    <row r="99" spans="1:25" ht="5.0999999999999996" customHeight="1" x14ac:dyDescent="0.2">
      <c r="Q99" s="125"/>
      <c r="R99" s="125"/>
      <c r="S99" s="125"/>
      <c r="T99" s="125"/>
      <c r="U99" s="125"/>
      <c r="V99" s="125"/>
      <c r="W99" s="125"/>
      <c r="X99" s="125"/>
      <c r="Y99" s="125"/>
    </row>
    <row r="100" spans="1:25" s="134" customFormat="1" ht="13.5" customHeight="1" x14ac:dyDescent="0.2">
      <c r="A100" s="459" t="s">
        <v>38</v>
      </c>
      <c r="B100" s="460" t="str">
        <f>C11</f>
        <v>Depreciação de Sinalização Horizontal</v>
      </c>
      <c r="C100" s="460"/>
      <c r="D100" s="460"/>
      <c r="E100" s="460"/>
      <c r="F100" s="460"/>
      <c r="G100" s="460"/>
      <c r="H100" s="460"/>
      <c r="I100" s="461"/>
      <c r="J100" s="317" t="s">
        <v>495</v>
      </c>
      <c r="K100" s="129"/>
      <c r="L100" s="129"/>
      <c r="M100" s="129"/>
      <c r="N100" s="129"/>
      <c r="O100" s="129"/>
      <c r="P100" s="169"/>
      <c r="Q100" s="125"/>
      <c r="R100" s="125"/>
      <c r="S100" s="125"/>
      <c r="T100" s="125"/>
      <c r="U100" s="125"/>
      <c r="V100" s="125"/>
      <c r="W100" s="125"/>
      <c r="X100" s="125"/>
      <c r="Y100" s="125"/>
    </row>
    <row r="101" spans="1:25" s="134" customFormat="1" ht="13.5" customHeight="1" x14ac:dyDescent="0.2">
      <c r="A101" s="1252" t="s">
        <v>52</v>
      </c>
      <c r="B101" s="1253"/>
      <c r="C101" s="1253"/>
      <c r="D101" s="1243" t="s">
        <v>8</v>
      </c>
      <c r="E101" s="1243"/>
      <c r="F101" s="1244" t="s">
        <v>462</v>
      </c>
      <c r="G101" s="1244"/>
      <c r="H101" s="1244" t="s">
        <v>463</v>
      </c>
      <c r="I101" s="1244"/>
      <c r="P101" s="129"/>
      <c r="Q101" s="125"/>
      <c r="R101" s="125"/>
      <c r="S101" s="125"/>
      <c r="T101" s="125"/>
      <c r="U101" s="125"/>
      <c r="V101" s="125"/>
      <c r="W101" s="125"/>
      <c r="X101" s="125"/>
      <c r="Y101" s="125"/>
    </row>
    <row r="102" spans="1:25" s="125" customFormat="1" ht="14.1" customHeight="1" x14ac:dyDescent="0.2">
      <c r="A102" s="1254"/>
      <c r="B102" s="1255"/>
      <c r="C102" s="1255"/>
      <c r="D102" s="1243"/>
      <c r="E102" s="1243"/>
      <c r="F102" s="1245" t="s">
        <v>319</v>
      </c>
      <c r="G102" s="1245" t="s">
        <v>320</v>
      </c>
      <c r="H102" s="1245" t="s">
        <v>319</v>
      </c>
      <c r="I102" s="1245" t="s">
        <v>320</v>
      </c>
    </row>
    <row r="103" spans="1:25" s="125" customFormat="1" ht="14.1" customHeight="1" x14ac:dyDescent="0.2">
      <c r="A103" s="1256"/>
      <c r="B103" s="1257"/>
      <c r="C103" s="1257"/>
      <c r="D103" s="846" t="s">
        <v>12</v>
      </c>
      <c r="E103" s="846" t="s">
        <v>15</v>
      </c>
      <c r="F103" s="1245"/>
      <c r="G103" s="1245"/>
      <c r="H103" s="1245"/>
      <c r="I103" s="1245"/>
    </row>
    <row r="104" spans="1:25" s="125" customFormat="1" ht="14.1" customHeight="1" x14ac:dyDescent="0.2">
      <c r="A104" s="178"/>
      <c r="B104" s="465" t="s">
        <v>255</v>
      </c>
      <c r="C104" s="145" t="str">
        <f>'(3)Invest.'!C35</f>
        <v>Sinalização Horizontal - Legenda (m2)</v>
      </c>
      <c r="D104" s="183">
        <f>H11</f>
        <v>0.5</v>
      </c>
      <c r="E104" s="328">
        <f>I11</f>
        <v>4.1666666666666664E-2</v>
      </c>
      <c r="F104" s="148">
        <f>'(3)Invest.'!G35</f>
        <v>0</v>
      </c>
      <c r="G104" s="148">
        <f>F104*E104</f>
        <v>0</v>
      </c>
      <c r="H104" s="148">
        <f>'(3)Invest.'!H35</f>
        <v>0</v>
      </c>
      <c r="I104" s="324">
        <f>H104*E104</f>
        <v>0</v>
      </c>
      <c r="K104" s="169"/>
      <c r="L104" s="129"/>
      <c r="M104" s="129"/>
      <c r="N104" s="129"/>
      <c r="O104" s="129"/>
      <c r="P104" s="129"/>
    </row>
    <row r="105" spans="1:25" s="125" customFormat="1" ht="14.1" customHeight="1" x14ac:dyDescent="0.2">
      <c r="A105" s="308"/>
      <c r="B105" s="467" t="s">
        <v>256</v>
      </c>
      <c r="C105" s="261" t="str">
        <f>'(3)Invest.'!C36</f>
        <v>Sinalização Horizontal - Bordo (m2)</v>
      </c>
      <c r="D105" s="312">
        <f>D104</f>
        <v>0.5</v>
      </c>
      <c r="E105" s="329">
        <f>E104</f>
        <v>4.1666666666666664E-2</v>
      </c>
      <c r="F105" s="302">
        <f>'(3)Invest.'!G36</f>
        <v>0</v>
      </c>
      <c r="G105" s="302">
        <f t="shared" ref="G105" si="11">F105*E105</f>
        <v>0</v>
      </c>
      <c r="H105" s="302">
        <f>'(3)Invest.'!H36</f>
        <v>0</v>
      </c>
      <c r="I105" s="327">
        <f>H105*E105</f>
        <v>0</v>
      </c>
      <c r="K105" s="169"/>
      <c r="L105" s="129"/>
      <c r="M105" s="129"/>
      <c r="N105" s="129"/>
      <c r="O105" s="129"/>
      <c r="P105" s="129"/>
    </row>
    <row r="106" spans="1:25" ht="14.1" customHeight="1" x14ac:dyDescent="0.2">
      <c r="A106" s="1235" t="s">
        <v>493</v>
      </c>
      <c r="B106" s="1236"/>
      <c r="C106" s="1236"/>
      <c r="D106" s="1236"/>
      <c r="E106" s="1236"/>
      <c r="F106" s="1236"/>
      <c r="G106" s="422">
        <f>SUM(G104:G105)</f>
        <v>0</v>
      </c>
      <c r="H106" s="422"/>
      <c r="I106" s="423">
        <f>SUM(I104:I105)</f>
        <v>0</v>
      </c>
      <c r="Q106" s="125"/>
      <c r="R106" s="125"/>
      <c r="S106" s="125"/>
      <c r="T106" s="125"/>
      <c r="U106" s="125"/>
      <c r="V106" s="125"/>
      <c r="W106" s="125"/>
      <c r="X106" s="125"/>
      <c r="Y106" s="125"/>
    </row>
    <row r="107" spans="1:25" s="125" customFormat="1" ht="14.1" customHeight="1" x14ac:dyDescent="0.2">
      <c r="A107" s="1237" t="s">
        <v>562</v>
      </c>
      <c r="B107" s="1238"/>
      <c r="C107" s="1238"/>
      <c r="D107" s="1238"/>
      <c r="E107" s="1238"/>
      <c r="F107" s="1238"/>
      <c r="G107" s="844" t="s">
        <v>563</v>
      </c>
      <c r="H107" s="421"/>
      <c r="I107" s="425">
        <v>12</v>
      </c>
    </row>
    <row r="108" spans="1:25" ht="14.1" customHeight="1" x14ac:dyDescent="0.2">
      <c r="A108" s="1231" t="s">
        <v>564</v>
      </c>
      <c r="B108" s="1232"/>
      <c r="C108" s="1232"/>
      <c r="D108" s="1232"/>
      <c r="E108" s="1232"/>
      <c r="F108" s="1232"/>
      <c r="G108" s="424">
        <f>G106*G107</f>
        <v>0</v>
      </c>
      <c r="H108" s="424"/>
      <c r="I108" s="411">
        <f>I106*I107</f>
        <v>0</v>
      </c>
      <c r="Q108" s="125"/>
      <c r="R108" s="125"/>
      <c r="S108" s="125"/>
      <c r="T108" s="125"/>
      <c r="U108" s="125"/>
      <c r="V108" s="125"/>
      <c r="W108" s="125"/>
      <c r="X108" s="125"/>
      <c r="Y108" s="125"/>
    </row>
    <row r="109" spans="1:25" ht="5.0999999999999996" customHeight="1" x14ac:dyDescent="0.2">
      <c r="Q109" s="125"/>
      <c r="R109" s="125"/>
      <c r="S109" s="125"/>
      <c r="T109" s="125"/>
      <c r="U109" s="125"/>
      <c r="V109" s="125"/>
      <c r="W109" s="125"/>
      <c r="X109" s="125"/>
      <c r="Y109" s="125"/>
    </row>
    <row r="110" spans="1:25" s="134" customFormat="1" ht="13.5" customHeight="1" x14ac:dyDescent="0.2">
      <c r="A110" s="459" t="s">
        <v>423</v>
      </c>
      <c r="B110" s="460" t="str">
        <f>C12</f>
        <v>Depreciação das Demais Sinalizações</v>
      </c>
      <c r="C110" s="460"/>
      <c r="D110" s="460"/>
      <c r="E110" s="460"/>
      <c r="F110" s="460"/>
      <c r="G110" s="460"/>
      <c r="H110" s="460"/>
      <c r="I110" s="461"/>
      <c r="J110" s="317" t="s">
        <v>330</v>
      </c>
      <c r="K110" s="129"/>
      <c r="L110" s="129"/>
      <c r="M110" s="129"/>
      <c r="N110" s="129"/>
      <c r="O110" s="129"/>
      <c r="P110" s="169"/>
      <c r="Q110" s="125"/>
      <c r="R110" s="125"/>
      <c r="S110" s="125"/>
      <c r="T110" s="125"/>
      <c r="U110" s="125"/>
      <c r="V110" s="125"/>
      <c r="W110" s="125"/>
      <c r="X110" s="125"/>
      <c r="Y110" s="125"/>
    </row>
    <row r="111" spans="1:25" s="134" customFormat="1" ht="13.5" customHeight="1" x14ac:dyDescent="0.2">
      <c r="A111" s="1252" t="s">
        <v>52</v>
      </c>
      <c r="B111" s="1253"/>
      <c r="C111" s="1253"/>
      <c r="D111" s="1243" t="s">
        <v>8</v>
      </c>
      <c r="E111" s="1243"/>
      <c r="F111" s="1244" t="s">
        <v>462</v>
      </c>
      <c r="G111" s="1244"/>
      <c r="H111" s="1244" t="s">
        <v>463</v>
      </c>
      <c r="I111" s="1244"/>
      <c r="P111" s="129"/>
      <c r="Q111" s="125"/>
      <c r="R111" s="125"/>
      <c r="S111" s="125"/>
      <c r="T111" s="125"/>
      <c r="U111" s="125"/>
      <c r="V111" s="125"/>
      <c r="W111" s="125"/>
      <c r="X111" s="125"/>
      <c r="Y111" s="125"/>
    </row>
    <row r="112" spans="1:25" s="125" customFormat="1" ht="14.1" customHeight="1" x14ac:dyDescent="0.2">
      <c r="A112" s="1254"/>
      <c r="B112" s="1255"/>
      <c r="C112" s="1255"/>
      <c r="D112" s="1243"/>
      <c r="E112" s="1243"/>
      <c r="F112" s="1245" t="s">
        <v>319</v>
      </c>
      <c r="G112" s="1245" t="s">
        <v>320</v>
      </c>
      <c r="H112" s="1245" t="s">
        <v>319</v>
      </c>
      <c r="I112" s="1245" t="s">
        <v>320</v>
      </c>
    </row>
    <row r="113" spans="1:16" s="125" customFormat="1" ht="14.1" customHeight="1" x14ac:dyDescent="0.2">
      <c r="A113" s="1256"/>
      <c r="B113" s="1257"/>
      <c r="C113" s="1257"/>
      <c r="D113" s="846" t="s">
        <v>12</v>
      </c>
      <c r="E113" s="846" t="s">
        <v>15</v>
      </c>
      <c r="F113" s="1245"/>
      <c r="G113" s="1245"/>
      <c r="H113" s="1245"/>
      <c r="I113" s="1245"/>
    </row>
    <row r="114" spans="1:16" s="125" customFormat="1" ht="14.1" customHeight="1" x14ac:dyDescent="0.2">
      <c r="A114" s="178"/>
      <c r="B114" s="465" t="s">
        <v>255</v>
      </c>
      <c r="C114" s="145" t="str">
        <f>'(3)Invest.'!C37</f>
        <v>Cavalete</v>
      </c>
      <c r="D114" s="183">
        <f>H12</f>
        <v>0.2</v>
      </c>
      <c r="E114" s="328">
        <f>I12</f>
        <v>1.6666666666666666E-2</v>
      </c>
      <c r="F114" s="148">
        <f>'(3)Invest.'!G37</f>
        <v>0</v>
      </c>
      <c r="G114" s="148">
        <f>F114*E114</f>
        <v>0</v>
      </c>
      <c r="H114" s="148">
        <f>'(3)Invest.'!H37</f>
        <v>0</v>
      </c>
      <c r="I114" s="324">
        <f>H114*E114</f>
        <v>0</v>
      </c>
      <c r="K114" s="169"/>
      <c r="L114" s="129"/>
      <c r="M114" s="129"/>
      <c r="N114" s="129"/>
      <c r="O114" s="129"/>
      <c r="P114" s="129"/>
    </row>
    <row r="115" spans="1:16" s="125" customFormat="1" ht="14.1" customHeight="1" x14ac:dyDescent="0.2">
      <c r="A115" s="189"/>
      <c r="B115" s="466" t="s">
        <v>256</v>
      </c>
      <c r="C115" s="128" t="str">
        <f>'(3)Invest.'!C38</f>
        <v>Cone de Sinalização</v>
      </c>
      <c r="D115" s="185">
        <f>D114</f>
        <v>0.2</v>
      </c>
      <c r="E115" s="414">
        <f>E114</f>
        <v>1.6666666666666666E-2</v>
      </c>
      <c r="F115" s="149">
        <f>'(3)Invest.'!G38</f>
        <v>0</v>
      </c>
      <c r="G115" s="149">
        <f t="shared" ref="G115:G116" si="12">F115*E115</f>
        <v>0</v>
      </c>
      <c r="H115" s="149">
        <f>'(3)Invest.'!H38</f>
        <v>0</v>
      </c>
      <c r="I115" s="325">
        <f>H115*E115</f>
        <v>0</v>
      </c>
      <c r="K115" s="169"/>
      <c r="L115" s="129"/>
      <c r="M115" s="129"/>
      <c r="N115" s="129"/>
      <c r="O115" s="129"/>
      <c r="P115" s="129"/>
    </row>
    <row r="116" spans="1:16" s="125" customFormat="1" ht="14.1" customHeight="1" x14ac:dyDescent="0.2">
      <c r="A116" s="308"/>
      <c r="B116" s="467" t="s">
        <v>257</v>
      </c>
      <c r="C116" s="261" t="str">
        <f>'(3)Invest.'!C39</f>
        <v>Giroflex Led</v>
      </c>
      <c r="D116" s="312">
        <f t="shared" ref="D116" si="13">D115</f>
        <v>0.2</v>
      </c>
      <c r="E116" s="329">
        <f t="shared" ref="E116" si="14">E115</f>
        <v>1.6666666666666666E-2</v>
      </c>
      <c r="F116" s="302">
        <f>'(3)Invest.'!G39</f>
        <v>0</v>
      </c>
      <c r="G116" s="302">
        <f t="shared" si="12"/>
        <v>0</v>
      </c>
      <c r="H116" s="302">
        <f>'(3)Invest.'!H39</f>
        <v>0</v>
      </c>
      <c r="I116" s="327">
        <f>H116*E116</f>
        <v>0</v>
      </c>
      <c r="K116" s="169"/>
      <c r="L116" s="129"/>
      <c r="M116" s="129"/>
      <c r="N116" s="129"/>
      <c r="O116" s="129"/>
      <c r="P116" s="129"/>
    </row>
    <row r="117" spans="1:16" ht="14.1" customHeight="1" x14ac:dyDescent="0.2">
      <c r="A117" s="1235" t="s">
        <v>493</v>
      </c>
      <c r="B117" s="1236"/>
      <c r="C117" s="1236"/>
      <c r="D117" s="1236"/>
      <c r="E117" s="1236"/>
      <c r="F117" s="1236"/>
      <c r="G117" s="422">
        <f>SUM(G114:G116)</f>
        <v>0</v>
      </c>
      <c r="H117" s="422"/>
      <c r="I117" s="423">
        <f>SUM(I114:I116)</f>
        <v>0</v>
      </c>
    </row>
    <row r="118" spans="1:16" s="125" customFormat="1" ht="14.1" customHeight="1" x14ac:dyDescent="0.2">
      <c r="A118" s="1237" t="s">
        <v>562</v>
      </c>
      <c r="B118" s="1238"/>
      <c r="C118" s="1238"/>
      <c r="D118" s="1238"/>
      <c r="E118" s="1238"/>
      <c r="F118" s="1238"/>
      <c r="G118" s="844" t="s">
        <v>563</v>
      </c>
      <c r="H118" s="421"/>
      <c r="I118" s="425">
        <v>12</v>
      </c>
    </row>
    <row r="119" spans="1:16" ht="14.1" customHeight="1" x14ac:dyDescent="0.2">
      <c r="A119" s="1231" t="s">
        <v>564</v>
      </c>
      <c r="B119" s="1232"/>
      <c r="C119" s="1232"/>
      <c r="D119" s="1232"/>
      <c r="E119" s="1232"/>
      <c r="F119" s="1232"/>
      <c r="G119" s="424">
        <f>G117*G118</f>
        <v>0</v>
      </c>
      <c r="H119" s="424"/>
      <c r="I119" s="411">
        <f>I117*I118</f>
        <v>0</v>
      </c>
    </row>
    <row r="121" spans="1:16" ht="14.1" customHeight="1" x14ac:dyDescent="0.2">
      <c r="A121" s="1478" t="str">
        <f>'(9)Comp.Motoc.'!D99</f>
        <v>Razão Social da Licitante</v>
      </c>
    </row>
  </sheetData>
  <sheetProtection password="933F" sheet="1" objects="1" scenarios="1" selectLockedCells="1"/>
  <mergeCells count="105">
    <mergeCell ref="A111:C113"/>
    <mergeCell ref="D111:E112"/>
    <mergeCell ref="F111:G111"/>
    <mergeCell ref="H111:I111"/>
    <mergeCell ref="F112:F113"/>
    <mergeCell ref="G112:G113"/>
    <mergeCell ref="H112:H113"/>
    <mergeCell ref="I112:I113"/>
    <mergeCell ref="F101:G101"/>
    <mergeCell ref="H101:I101"/>
    <mergeCell ref="F102:F103"/>
    <mergeCell ref="G102:G103"/>
    <mergeCell ref="H102:H103"/>
    <mergeCell ref="I102:I103"/>
    <mergeCell ref="A106:F106"/>
    <mergeCell ref="A107:F107"/>
    <mergeCell ref="A101:C103"/>
    <mergeCell ref="D101:E102"/>
    <mergeCell ref="A88:F88"/>
    <mergeCell ref="A87:F87"/>
    <mergeCell ref="A96:F96"/>
    <mergeCell ref="A97:F97"/>
    <mergeCell ref="A70:C72"/>
    <mergeCell ref="D70:E71"/>
    <mergeCell ref="F70:G70"/>
    <mergeCell ref="H70:I70"/>
    <mergeCell ref="F71:F72"/>
    <mergeCell ref="G71:G72"/>
    <mergeCell ref="H71:H72"/>
    <mergeCell ref="I71:I72"/>
    <mergeCell ref="A92:C94"/>
    <mergeCell ref="D92:E93"/>
    <mergeCell ref="F92:G92"/>
    <mergeCell ref="H92:I92"/>
    <mergeCell ref="F93:F94"/>
    <mergeCell ref="G93:G94"/>
    <mergeCell ref="H93:H94"/>
    <mergeCell ref="I93:I94"/>
    <mergeCell ref="A89:F89"/>
    <mergeCell ref="A61:C63"/>
    <mergeCell ref="A67:F67"/>
    <mergeCell ref="A66:F66"/>
    <mergeCell ref="A65:F65"/>
    <mergeCell ref="A53:H53"/>
    <mergeCell ref="A58:H58"/>
    <mergeCell ref="A56:H56"/>
    <mergeCell ref="I49:I50"/>
    <mergeCell ref="A49:D50"/>
    <mergeCell ref="A57:H57"/>
    <mergeCell ref="A52:H52"/>
    <mergeCell ref="A54:H54"/>
    <mergeCell ref="H62:H63"/>
    <mergeCell ref="I62:I63"/>
    <mergeCell ref="E49:F49"/>
    <mergeCell ref="G49:G50"/>
    <mergeCell ref="H49:H50"/>
    <mergeCell ref="A1:I1"/>
    <mergeCell ref="E25:F25"/>
    <mergeCell ref="G25:G26"/>
    <mergeCell ref="H25:H26"/>
    <mergeCell ref="I25:I26"/>
    <mergeCell ref="A15:C16"/>
    <mergeCell ref="D15:D16"/>
    <mergeCell ref="E15:F15"/>
    <mergeCell ref="H5:I5"/>
    <mergeCell ref="A5:D6"/>
    <mergeCell ref="H15:I16"/>
    <mergeCell ref="G15:G16"/>
    <mergeCell ref="E5:E6"/>
    <mergeCell ref="F5:F6"/>
    <mergeCell ref="G5:G6"/>
    <mergeCell ref="H17:I17"/>
    <mergeCell ref="A32:H32"/>
    <mergeCell ref="I37:I38"/>
    <mergeCell ref="A37:D38"/>
    <mergeCell ref="A45:H45"/>
    <mergeCell ref="A40:H40"/>
    <mergeCell ref="A42:H42"/>
    <mergeCell ref="A43:H43"/>
    <mergeCell ref="A44:H44"/>
    <mergeCell ref="A41:H41"/>
    <mergeCell ref="A46:H46"/>
    <mergeCell ref="H18:I18"/>
    <mergeCell ref="A98:F98"/>
    <mergeCell ref="A108:F108"/>
    <mergeCell ref="A117:F117"/>
    <mergeCell ref="A118:F118"/>
    <mergeCell ref="A119:F119"/>
    <mergeCell ref="H19:I19"/>
    <mergeCell ref="A34:H34"/>
    <mergeCell ref="E37:F37"/>
    <mergeCell ref="G37:G38"/>
    <mergeCell ref="H37:H38"/>
    <mergeCell ref="D61:E62"/>
    <mergeCell ref="F61:G61"/>
    <mergeCell ref="H61:I61"/>
    <mergeCell ref="F62:F63"/>
    <mergeCell ref="G62:G63"/>
    <mergeCell ref="A55:H55"/>
    <mergeCell ref="A29:H29"/>
    <mergeCell ref="A30:H30"/>
    <mergeCell ref="A28:H28"/>
    <mergeCell ref="A33:H33"/>
    <mergeCell ref="A25:D26"/>
    <mergeCell ref="A31:H31"/>
  </mergeCells>
  <printOptions horizontalCentered="1"/>
  <pageMargins left="1.1811023622047245" right="0.78740157480314965" top="1.1811023622047245" bottom="0.78740157480314965" header="0.59055118110236227" footer="0.31496062992125984"/>
  <pageSetup paperSize="9" scale="65" fitToWidth="0" fitToHeight="0" orientation="portrait" r:id="rId1"/>
  <headerFooter>
    <oddHeader>&amp;L&amp;"Calibri,Negrito"&amp;9Estado de Santa Catarina
Município de Lages - SC
Serviço de Estacionamento Rotativo Pago – Área Azul&amp;R&amp;G</oddHeader>
    <oddFooter>&amp;L&amp;"Calibri,Negrito"&amp;9Planilha 10 - Composição da Depreciação de Veículo, Máquina e Equipamento&amp;R&amp;"Calibri,Negrito"&amp;9Pág.: &amp;P de &amp;N</oddFooter>
  </headerFooter>
  <rowBreaks count="1" manualBreakCount="1">
    <brk id="68" max="8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/>
  <dimension ref="A1:Q69"/>
  <sheetViews>
    <sheetView zoomScaleNormal="100" workbookViewId="0">
      <selection sqref="A1:P1"/>
    </sheetView>
  </sheetViews>
  <sheetFormatPr defaultRowHeight="14.1" customHeight="1" x14ac:dyDescent="0.2"/>
  <cols>
    <col min="1" max="1" width="12.42578125" style="464" bestFit="1" customWidth="1"/>
    <col min="2" max="16" width="9" style="464" customWidth="1"/>
    <col min="17" max="17" width="12" style="464" bestFit="1" customWidth="1"/>
    <col min="18" max="16384" width="9.140625" style="464"/>
  </cols>
  <sheetData>
    <row r="1" spans="1:17" s="496" customFormat="1" ht="21.95" customHeight="1" x14ac:dyDescent="0.2">
      <c r="A1" s="1147" t="s">
        <v>565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8"/>
      <c r="M1" s="1148"/>
      <c r="N1" s="1148"/>
      <c r="O1" s="1148"/>
      <c r="P1" s="1149"/>
    </row>
    <row r="2" spans="1:17" s="224" customFormat="1" ht="5.0999999999999996" customHeight="1" x14ac:dyDescent="0.2">
      <c r="A2" s="1261"/>
      <c r="B2" s="1261"/>
      <c r="C2" s="1261"/>
      <c r="D2" s="1261"/>
      <c r="E2" s="1261"/>
      <c r="F2" s="1261"/>
    </row>
    <row r="3" spans="1:17" ht="14.1" customHeight="1" x14ac:dyDescent="0.2">
      <c r="A3" s="1258" t="s">
        <v>291</v>
      </c>
      <c r="B3" s="1259"/>
      <c r="C3" s="1259"/>
      <c r="D3" s="1259"/>
      <c r="E3" s="1259"/>
      <c r="F3" s="1259"/>
      <c r="G3" s="1259"/>
      <c r="H3" s="1259"/>
      <c r="I3" s="1259"/>
      <c r="J3" s="1259"/>
      <c r="K3" s="1259"/>
      <c r="L3" s="1259"/>
      <c r="M3" s="1259"/>
      <c r="N3" s="1259"/>
      <c r="O3" s="1259"/>
      <c r="P3" s="1260"/>
    </row>
    <row r="4" spans="1:17" ht="14.1" customHeight="1" x14ac:dyDescent="0.2">
      <c r="A4" s="843" t="s">
        <v>393</v>
      </c>
      <c r="B4" s="843">
        <v>1</v>
      </c>
      <c r="C4" s="843">
        <v>2</v>
      </c>
      <c r="D4" s="843">
        <v>3</v>
      </c>
      <c r="E4" s="843">
        <v>4</v>
      </c>
      <c r="F4" s="843">
        <v>5</v>
      </c>
      <c r="G4" s="843">
        <v>6</v>
      </c>
      <c r="H4" s="843">
        <v>7</v>
      </c>
      <c r="I4" s="843">
        <v>8</v>
      </c>
      <c r="J4" s="843">
        <v>9</v>
      </c>
      <c r="K4" s="843">
        <v>10</v>
      </c>
      <c r="L4" s="843">
        <v>11</v>
      </c>
      <c r="M4" s="843">
        <v>12</v>
      </c>
      <c r="N4" s="843">
        <v>13</v>
      </c>
      <c r="O4" s="843">
        <v>14</v>
      </c>
      <c r="P4" s="946">
        <v>15</v>
      </c>
    </row>
    <row r="5" spans="1:17" ht="14.1" customHeight="1" x14ac:dyDescent="0.2">
      <c r="A5" s="947">
        <v>1</v>
      </c>
      <c r="B5" s="948">
        <f>'(10)Comp.Deprec.'!I34*'(10)Comp.Deprec.'!I29</f>
        <v>0</v>
      </c>
      <c r="C5" s="948"/>
      <c r="D5" s="948"/>
      <c r="E5" s="948"/>
      <c r="F5" s="948"/>
      <c r="G5" s="948"/>
      <c r="H5" s="948"/>
      <c r="I5" s="948"/>
      <c r="J5" s="948"/>
      <c r="K5" s="948"/>
      <c r="L5" s="949"/>
      <c r="M5" s="949"/>
      <c r="N5" s="949"/>
      <c r="O5" s="949"/>
      <c r="P5" s="950"/>
    </row>
    <row r="6" spans="1:17" ht="14.1" customHeight="1" x14ac:dyDescent="0.2">
      <c r="A6" s="951">
        <v>2</v>
      </c>
      <c r="B6" s="952"/>
      <c r="C6" s="952">
        <f>B5</f>
        <v>0</v>
      </c>
      <c r="D6" s="952"/>
      <c r="E6" s="952"/>
      <c r="F6" s="952"/>
      <c r="G6" s="952"/>
      <c r="H6" s="952"/>
      <c r="I6" s="952"/>
      <c r="J6" s="952"/>
      <c r="K6" s="952"/>
      <c r="L6" s="953"/>
      <c r="M6" s="953"/>
      <c r="N6" s="953"/>
      <c r="O6" s="953"/>
      <c r="P6" s="954"/>
    </row>
    <row r="7" spans="1:17" ht="14.1" customHeight="1" x14ac:dyDescent="0.2">
      <c r="A7" s="951">
        <v>3</v>
      </c>
      <c r="B7" s="952"/>
      <c r="C7" s="952"/>
      <c r="D7" s="952">
        <f>B5</f>
        <v>0</v>
      </c>
      <c r="E7" s="952"/>
      <c r="F7" s="952"/>
      <c r="G7" s="952"/>
      <c r="H7" s="952"/>
      <c r="I7" s="952"/>
      <c r="J7" s="952"/>
      <c r="K7" s="952"/>
      <c r="L7" s="953"/>
      <c r="M7" s="953"/>
      <c r="N7" s="953"/>
      <c r="O7" s="953"/>
      <c r="P7" s="954"/>
    </row>
    <row r="8" spans="1:17" ht="14.1" customHeight="1" x14ac:dyDescent="0.2">
      <c r="A8" s="951">
        <v>4</v>
      </c>
      <c r="B8" s="952"/>
      <c r="C8" s="952"/>
      <c r="D8" s="952"/>
      <c r="E8" s="955">
        <f>D7</f>
        <v>0</v>
      </c>
      <c r="F8" s="952"/>
      <c r="G8" s="952"/>
      <c r="H8" s="952"/>
      <c r="I8" s="952"/>
      <c r="J8" s="952"/>
      <c r="K8" s="952"/>
      <c r="L8" s="953"/>
      <c r="M8" s="953"/>
      <c r="N8" s="953"/>
      <c r="O8" s="953"/>
      <c r="P8" s="954"/>
    </row>
    <row r="9" spans="1:17" ht="14.1" customHeight="1" x14ac:dyDescent="0.2">
      <c r="A9" s="951">
        <v>5</v>
      </c>
      <c r="B9" s="952"/>
      <c r="C9" s="952"/>
      <c r="D9" s="952"/>
      <c r="E9" s="952"/>
      <c r="F9" s="955">
        <f>E8</f>
        <v>0</v>
      </c>
      <c r="G9" s="952"/>
      <c r="H9" s="952"/>
      <c r="I9" s="952"/>
      <c r="J9" s="952"/>
      <c r="K9" s="952"/>
      <c r="L9" s="953"/>
      <c r="M9" s="953"/>
      <c r="N9" s="953"/>
      <c r="O9" s="953"/>
      <c r="P9" s="954"/>
      <c r="Q9" s="956"/>
    </row>
    <row r="10" spans="1:17" ht="14.1" customHeight="1" x14ac:dyDescent="0.2">
      <c r="A10" s="951">
        <v>6</v>
      </c>
      <c r="B10" s="952"/>
      <c r="C10" s="952"/>
      <c r="D10" s="952"/>
      <c r="E10" s="952"/>
      <c r="F10" s="952"/>
      <c r="G10" s="955">
        <f>F9</f>
        <v>0</v>
      </c>
      <c r="H10" s="952"/>
      <c r="I10" s="952"/>
      <c r="J10" s="952"/>
      <c r="K10" s="952"/>
      <c r="L10" s="953"/>
      <c r="M10" s="953"/>
      <c r="N10" s="953"/>
      <c r="O10" s="953"/>
      <c r="P10" s="954"/>
    </row>
    <row r="11" spans="1:17" ht="14.1" customHeight="1" x14ac:dyDescent="0.2">
      <c r="A11" s="951">
        <v>7</v>
      </c>
      <c r="B11" s="952"/>
      <c r="C11" s="952"/>
      <c r="D11" s="952"/>
      <c r="E11" s="952"/>
      <c r="F11" s="952"/>
      <c r="G11" s="952"/>
      <c r="H11" s="952">
        <f>G10</f>
        <v>0</v>
      </c>
      <c r="I11" s="952"/>
      <c r="J11" s="952"/>
      <c r="K11" s="952"/>
      <c r="L11" s="953"/>
      <c r="M11" s="953"/>
      <c r="N11" s="953"/>
      <c r="O11" s="953"/>
      <c r="P11" s="954"/>
    </row>
    <row r="12" spans="1:17" ht="14.1" customHeight="1" x14ac:dyDescent="0.2">
      <c r="A12" s="951">
        <v>8</v>
      </c>
      <c r="B12" s="952"/>
      <c r="C12" s="952"/>
      <c r="D12" s="952"/>
      <c r="E12" s="952"/>
      <c r="F12" s="952"/>
      <c r="G12" s="952"/>
      <c r="H12" s="952"/>
      <c r="I12" s="952">
        <f>H11</f>
        <v>0</v>
      </c>
      <c r="J12" s="952"/>
      <c r="K12" s="952"/>
      <c r="L12" s="953"/>
      <c r="M12" s="953"/>
      <c r="N12" s="953"/>
      <c r="O12" s="953"/>
      <c r="P12" s="954"/>
    </row>
    <row r="13" spans="1:17" ht="14.1" customHeight="1" x14ac:dyDescent="0.2">
      <c r="A13" s="951">
        <v>9</v>
      </c>
      <c r="B13" s="952"/>
      <c r="C13" s="952"/>
      <c r="D13" s="952"/>
      <c r="E13" s="952"/>
      <c r="F13" s="952"/>
      <c r="G13" s="952"/>
      <c r="H13" s="952"/>
      <c r="I13" s="952"/>
      <c r="J13" s="952">
        <f>I12</f>
        <v>0</v>
      </c>
      <c r="K13" s="952"/>
      <c r="L13" s="953"/>
      <c r="M13" s="953"/>
      <c r="N13" s="953"/>
      <c r="O13" s="953"/>
      <c r="P13" s="954"/>
    </row>
    <row r="14" spans="1:17" ht="14.1" customHeight="1" x14ac:dyDescent="0.2">
      <c r="A14" s="951">
        <v>10</v>
      </c>
      <c r="B14" s="952"/>
      <c r="C14" s="952"/>
      <c r="D14" s="952"/>
      <c r="E14" s="952"/>
      <c r="F14" s="952"/>
      <c r="G14" s="952"/>
      <c r="H14" s="952"/>
      <c r="I14" s="952"/>
      <c r="J14" s="952"/>
      <c r="K14" s="952">
        <f>J13</f>
        <v>0</v>
      </c>
      <c r="L14" s="953"/>
      <c r="M14" s="953"/>
      <c r="N14" s="953"/>
      <c r="O14" s="953"/>
      <c r="P14" s="954"/>
    </row>
    <row r="15" spans="1:17" ht="14.1" customHeight="1" x14ac:dyDescent="0.2">
      <c r="A15" s="951">
        <v>11</v>
      </c>
      <c r="B15" s="957"/>
      <c r="C15" s="957"/>
      <c r="D15" s="957"/>
      <c r="E15" s="957"/>
      <c r="F15" s="957"/>
      <c r="G15" s="957"/>
      <c r="H15" s="957"/>
      <c r="I15" s="957"/>
      <c r="J15" s="957"/>
      <c r="K15" s="957"/>
      <c r="L15" s="953">
        <f>K14</f>
        <v>0</v>
      </c>
      <c r="M15" s="953"/>
      <c r="N15" s="953"/>
      <c r="O15" s="953"/>
      <c r="P15" s="954"/>
    </row>
    <row r="16" spans="1:17" ht="14.1" customHeight="1" x14ac:dyDescent="0.2">
      <c r="A16" s="951">
        <v>12</v>
      </c>
      <c r="B16" s="953"/>
      <c r="C16" s="953"/>
      <c r="D16" s="953"/>
      <c r="E16" s="953"/>
      <c r="F16" s="953"/>
      <c r="G16" s="953"/>
      <c r="H16" s="953"/>
      <c r="I16" s="953"/>
      <c r="J16" s="953"/>
      <c r="K16" s="953"/>
      <c r="L16" s="953"/>
      <c r="M16" s="953">
        <f>L15</f>
        <v>0</v>
      </c>
      <c r="N16" s="953"/>
      <c r="O16" s="953"/>
      <c r="P16" s="954"/>
    </row>
    <row r="17" spans="1:17" ht="14.1" customHeight="1" x14ac:dyDescent="0.2">
      <c r="A17" s="951">
        <v>13</v>
      </c>
      <c r="B17" s="953"/>
      <c r="C17" s="953"/>
      <c r="D17" s="953"/>
      <c r="E17" s="953"/>
      <c r="F17" s="953"/>
      <c r="G17" s="953"/>
      <c r="H17" s="953"/>
      <c r="I17" s="953"/>
      <c r="J17" s="953"/>
      <c r="K17" s="953"/>
      <c r="L17" s="953"/>
      <c r="M17" s="953"/>
      <c r="N17" s="953">
        <f>M16</f>
        <v>0</v>
      </c>
      <c r="O17" s="953"/>
      <c r="P17" s="954"/>
    </row>
    <row r="18" spans="1:17" ht="14.1" customHeight="1" x14ac:dyDescent="0.2">
      <c r="A18" s="951">
        <v>14</v>
      </c>
      <c r="B18" s="953"/>
      <c r="C18" s="953"/>
      <c r="D18" s="953"/>
      <c r="E18" s="953"/>
      <c r="F18" s="953"/>
      <c r="G18" s="953"/>
      <c r="H18" s="953"/>
      <c r="I18" s="953"/>
      <c r="J18" s="953"/>
      <c r="K18" s="953"/>
      <c r="L18" s="953"/>
      <c r="M18" s="953"/>
      <c r="N18" s="953"/>
      <c r="O18" s="953">
        <f>N17</f>
        <v>0</v>
      </c>
      <c r="P18" s="954"/>
    </row>
    <row r="19" spans="1:17" ht="14.1" customHeight="1" x14ac:dyDescent="0.2">
      <c r="A19" s="958">
        <v>15</v>
      </c>
      <c r="B19" s="959"/>
      <c r="C19" s="959"/>
      <c r="D19" s="959"/>
      <c r="E19" s="959"/>
      <c r="F19" s="959"/>
      <c r="G19" s="959"/>
      <c r="H19" s="959"/>
      <c r="I19" s="959"/>
      <c r="J19" s="959"/>
      <c r="K19" s="959"/>
      <c r="L19" s="959"/>
      <c r="M19" s="959"/>
      <c r="N19" s="959"/>
      <c r="O19" s="959"/>
      <c r="P19" s="960">
        <f>O18</f>
        <v>0</v>
      </c>
    </row>
    <row r="20" spans="1:17" ht="14.1" customHeight="1" x14ac:dyDescent="0.2">
      <c r="A20" s="961" t="s">
        <v>1</v>
      </c>
      <c r="B20" s="962">
        <f>SUM(B5:B19)</f>
        <v>0</v>
      </c>
      <c r="C20" s="962">
        <f t="shared" ref="C20:O20" si="0">SUM(C5:C19)</f>
        <v>0</v>
      </c>
      <c r="D20" s="962">
        <f t="shared" si="0"/>
        <v>0</v>
      </c>
      <c r="E20" s="962">
        <f t="shared" si="0"/>
        <v>0</v>
      </c>
      <c r="F20" s="962">
        <f t="shared" si="0"/>
        <v>0</v>
      </c>
      <c r="G20" s="962">
        <f t="shared" si="0"/>
        <v>0</v>
      </c>
      <c r="H20" s="962">
        <f t="shared" si="0"/>
        <v>0</v>
      </c>
      <c r="I20" s="962">
        <f t="shared" si="0"/>
        <v>0</v>
      </c>
      <c r="J20" s="962">
        <f t="shared" si="0"/>
        <v>0</v>
      </c>
      <c r="K20" s="962">
        <f t="shared" si="0"/>
        <v>0</v>
      </c>
      <c r="L20" s="962">
        <f t="shared" si="0"/>
        <v>0</v>
      </c>
      <c r="M20" s="962">
        <f t="shared" si="0"/>
        <v>0</v>
      </c>
      <c r="N20" s="962">
        <f t="shared" si="0"/>
        <v>0</v>
      </c>
      <c r="O20" s="962">
        <f t="shared" si="0"/>
        <v>0</v>
      </c>
      <c r="P20" s="963">
        <f t="shared" ref="P20" si="1">SUM(P5:P19)</f>
        <v>0</v>
      </c>
    </row>
    <row r="21" spans="1:17" ht="14.1" customHeight="1" x14ac:dyDescent="0.2">
      <c r="A21" s="129"/>
      <c r="B21" s="964"/>
      <c r="C21" s="964"/>
      <c r="D21" s="964"/>
      <c r="E21" s="964"/>
      <c r="F21" s="964"/>
      <c r="G21" s="964"/>
      <c r="H21" s="964"/>
      <c r="I21" s="964"/>
      <c r="J21" s="964"/>
      <c r="K21" s="964"/>
      <c r="L21" s="964"/>
      <c r="M21" s="964"/>
      <c r="N21" s="964"/>
      <c r="O21" s="964"/>
      <c r="P21" s="965">
        <f>SUM(B20:P20)</f>
        <v>0</v>
      </c>
    </row>
    <row r="22" spans="1:17" ht="14.1" customHeight="1" x14ac:dyDescent="0.2">
      <c r="A22" s="251" t="s">
        <v>326</v>
      </c>
      <c r="B22" s="964"/>
      <c r="C22" s="964"/>
      <c r="D22" s="964"/>
      <c r="E22" s="964"/>
      <c r="F22" s="964"/>
      <c r="G22" s="964"/>
      <c r="H22" s="964"/>
      <c r="I22" s="964"/>
      <c r="J22" s="964"/>
      <c r="K22" s="964"/>
      <c r="L22" s="964"/>
      <c r="M22" s="964"/>
      <c r="N22" s="964"/>
      <c r="O22" s="966"/>
      <c r="P22" s="965">
        <f>('(10)Comp.Deprec.'!G27*'(10)Comp.Deprec.'!I29)*('(10)Comp.Deprec.'!E17+'(10)Comp.Deprec.'!F17)</f>
        <v>0</v>
      </c>
      <c r="Q22" s="967"/>
    </row>
    <row r="23" spans="1:17" ht="14.1" customHeight="1" x14ac:dyDescent="0.2">
      <c r="A23" s="251" t="s">
        <v>325</v>
      </c>
      <c r="B23" s="964"/>
      <c r="C23" s="964"/>
      <c r="D23" s="964"/>
      <c r="E23" s="964"/>
      <c r="F23" s="964"/>
      <c r="G23" s="964"/>
      <c r="H23" s="964"/>
      <c r="I23" s="964"/>
      <c r="J23" s="964"/>
      <c r="K23" s="964"/>
      <c r="L23" s="964"/>
      <c r="M23" s="964"/>
      <c r="N23" s="964"/>
      <c r="O23" s="966"/>
      <c r="P23" s="968">
        <f>P22-P21</f>
        <v>0</v>
      </c>
      <c r="Q23" s="967"/>
    </row>
    <row r="24" spans="1:17" ht="5.0999999999999996" customHeight="1" x14ac:dyDescent="0.2"/>
    <row r="25" spans="1:17" ht="14.1" customHeight="1" x14ac:dyDescent="0.2">
      <c r="A25" s="1258" t="s">
        <v>293</v>
      </c>
      <c r="B25" s="1259"/>
      <c r="C25" s="1259"/>
      <c r="D25" s="1259"/>
      <c r="E25" s="1259"/>
      <c r="F25" s="1259"/>
      <c r="G25" s="1259"/>
      <c r="H25" s="1259"/>
      <c r="I25" s="1259"/>
      <c r="J25" s="1259"/>
      <c r="K25" s="1259"/>
      <c r="L25" s="1259"/>
      <c r="M25" s="1259"/>
      <c r="N25" s="1259"/>
      <c r="O25" s="1259"/>
      <c r="P25" s="1260"/>
    </row>
    <row r="26" spans="1:17" ht="14.1" customHeight="1" x14ac:dyDescent="0.2">
      <c r="A26" s="843" t="s">
        <v>393</v>
      </c>
      <c r="B26" s="843">
        <v>1</v>
      </c>
      <c r="C26" s="843">
        <v>2</v>
      </c>
      <c r="D26" s="843">
        <v>3</v>
      </c>
      <c r="E26" s="843">
        <v>4</v>
      </c>
      <c r="F26" s="843">
        <v>5</v>
      </c>
      <c r="G26" s="843">
        <v>6</v>
      </c>
      <c r="H26" s="843">
        <v>7</v>
      </c>
      <c r="I26" s="843">
        <v>8</v>
      </c>
      <c r="J26" s="843">
        <v>9</v>
      </c>
      <c r="K26" s="843">
        <v>10</v>
      </c>
      <c r="L26" s="843">
        <v>11</v>
      </c>
      <c r="M26" s="843">
        <v>12</v>
      </c>
      <c r="N26" s="843">
        <v>13</v>
      </c>
      <c r="O26" s="843">
        <v>14</v>
      </c>
      <c r="P26" s="946">
        <v>15</v>
      </c>
    </row>
    <row r="27" spans="1:17" ht="14.1" customHeight="1" x14ac:dyDescent="0.2">
      <c r="A27" s="947">
        <v>1</v>
      </c>
      <c r="B27" s="948">
        <f>'(10)Comp.Deprec.'!I46*'(10)Comp.Deprec.'!I41</f>
        <v>0</v>
      </c>
      <c r="C27" s="948"/>
      <c r="D27" s="948"/>
      <c r="E27" s="948"/>
      <c r="F27" s="948"/>
      <c r="G27" s="948"/>
      <c r="H27" s="948"/>
      <c r="I27" s="948"/>
      <c r="J27" s="948"/>
      <c r="K27" s="948"/>
      <c r="L27" s="949"/>
      <c r="M27" s="949"/>
      <c r="N27" s="949"/>
      <c r="O27" s="949"/>
      <c r="P27" s="950"/>
    </row>
    <row r="28" spans="1:17" ht="14.1" customHeight="1" x14ac:dyDescent="0.2">
      <c r="A28" s="951">
        <v>2</v>
      </c>
      <c r="B28" s="952"/>
      <c r="C28" s="952">
        <f>B27</f>
        <v>0</v>
      </c>
      <c r="D28" s="952"/>
      <c r="E28" s="952"/>
      <c r="F28" s="952"/>
      <c r="G28" s="952"/>
      <c r="H28" s="952"/>
      <c r="I28" s="952"/>
      <c r="J28" s="952"/>
      <c r="K28" s="952"/>
      <c r="L28" s="953"/>
      <c r="M28" s="953"/>
      <c r="N28" s="953"/>
      <c r="O28" s="953"/>
      <c r="P28" s="954"/>
    </row>
    <row r="29" spans="1:17" ht="14.1" customHeight="1" x14ac:dyDescent="0.2">
      <c r="A29" s="951">
        <v>3</v>
      </c>
      <c r="B29" s="952"/>
      <c r="C29" s="952"/>
      <c r="D29" s="952">
        <f>B27</f>
        <v>0</v>
      </c>
      <c r="E29" s="952"/>
      <c r="F29" s="952"/>
      <c r="G29" s="952"/>
      <c r="H29" s="952"/>
      <c r="I29" s="952"/>
      <c r="J29" s="952"/>
      <c r="K29" s="952"/>
      <c r="L29" s="953"/>
      <c r="M29" s="953"/>
      <c r="N29" s="953"/>
      <c r="O29" s="953"/>
      <c r="P29" s="954"/>
    </row>
    <row r="30" spans="1:17" ht="14.1" customHeight="1" x14ac:dyDescent="0.2">
      <c r="A30" s="951">
        <v>4</v>
      </c>
      <c r="B30" s="952"/>
      <c r="C30" s="952"/>
      <c r="D30" s="952"/>
      <c r="E30" s="955">
        <f>D29</f>
        <v>0</v>
      </c>
      <c r="F30" s="952"/>
      <c r="G30" s="952"/>
      <c r="H30" s="952"/>
      <c r="I30" s="952"/>
      <c r="J30" s="952"/>
      <c r="K30" s="952"/>
      <c r="L30" s="953"/>
      <c r="M30" s="953"/>
      <c r="N30" s="953"/>
      <c r="O30" s="953"/>
      <c r="P30" s="954"/>
    </row>
    <row r="31" spans="1:17" ht="14.1" customHeight="1" x14ac:dyDescent="0.2">
      <c r="A31" s="951">
        <v>5</v>
      </c>
      <c r="B31" s="952"/>
      <c r="C31" s="952"/>
      <c r="D31" s="952"/>
      <c r="E31" s="952"/>
      <c r="F31" s="955">
        <f>E30</f>
        <v>0</v>
      </c>
      <c r="G31" s="952"/>
      <c r="H31" s="952"/>
      <c r="I31" s="952"/>
      <c r="J31" s="952"/>
      <c r="K31" s="952"/>
      <c r="L31" s="953"/>
      <c r="M31" s="953"/>
      <c r="N31" s="953"/>
      <c r="O31" s="953"/>
      <c r="P31" s="954"/>
      <c r="Q31" s="956"/>
    </row>
    <row r="32" spans="1:17" ht="14.1" customHeight="1" x14ac:dyDescent="0.2">
      <c r="A32" s="951">
        <v>6</v>
      </c>
      <c r="B32" s="952"/>
      <c r="C32" s="952"/>
      <c r="D32" s="952"/>
      <c r="E32" s="952"/>
      <c r="F32" s="952"/>
      <c r="G32" s="955">
        <f>F31</f>
        <v>0</v>
      </c>
      <c r="H32" s="952"/>
      <c r="I32" s="952"/>
      <c r="J32" s="952"/>
      <c r="K32" s="952"/>
      <c r="L32" s="953"/>
      <c r="M32" s="953"/>
      <c r="N32" s="953"/>
      <c r="O32" s="953"/>
      <c r="P32" s="954"/>
    </row>
    <row r="33" spans="1:17" ht="14.1" customHeight="1" x14ac:dyDescent="0.2">
      <c r="A33" s="951">
        <v>7</v>
      </c>
      <c r="B33" s="952"/>
      <c r="C33" s="952"/>
      <c r="D33" s="952"/>
      <c r="E33" s="952"/>
      <c r="F33" s="952"/>
      <c r="G33" s="952"/>
      <c r="H33" s="952">
        <f>G32</f>
        <v>0</v>
      </c>
      <c r="I33" s="952"/>
      <c r="J33" s="952"/>
      <c r="K33" s="952"/>
      <c r="L33" s="953"/>
      <c r="M33" s="953"/>
      <c r="N33" s="953"/>
      <c r="O33" s="953"/>
      <c r="P33" s="954"/>
    </row>
    <row r="34" spans="1:17" ht="14.1" customHeight="1" x14ac:dyDescent="0.2">
      <c r="A34" s="951">
        <v>8</v>
      </c>
      <c r="B34" s="952"/>
      <c r="C34" s="952"/>
      <c r="D34" s="952"/>
      <c r="E34" s="952"/>
      <c r="F34" s="952"/>
      <c r="G34" s="952"/>
      <c r="H34" s="952"/>
      <c r="I34" s="952">
        <f>H33</f>
        <v>0</v>
      </c>
      <c r="J34" s="952"/>
      <c r="K34" s="952"/>
      <c r="L34" s="953"/>
      <c r="M34" s="953"/>
      <c r="N34" s="953"/>
      <c r="O34" s="953"/>
      <c r="P34" s="954"/>
    </row>
    <row r="35" spans="1:17" ht="14.1" customHeight="1" x14ac:dyDescent="0.2">
      <c r="A35" s="951">
        <v>9</v>
      </c>
      <c r="B35" s="952"/>
      <c r="C35" s="952"/>
      <c r="D35" s="952"/>
      <c r="E35" s="952"/>
      <c r="F35" s="952"/>
      <c r="G35" s="952"/>
      <c r="H35" s="952"/>
      <c r="I35" s="952"/>
      <c r="J35" s="952">
        <f>I34</f>
        <v>0</v>
      </c>
      <c r="K35" s="952"/>
      <c r="L35" s="953"/>
      <c r="M35" s="953"/>
      <c r="N35" s="953"/>
      <c r="O35" s="953"/>
      <c r="P35" s="954"/>
    </row>
    <row r="36" spans="1:17" ht="14.1" customHeight="1" x14ac:dyDescent="0.2">
      <c r="A36" s="951">
        <v>10</v>
      </c>
      <c r="B36" s="952"/>
      <c r="C36" s="952"/>
      <c r="D36" s="952"/>
      <c r="E36" s="952"/>
      <c r="F36" s="952"/>
      <c r="G36" s="952"/>
      <c r="H36" s="952"/>
      <c r="I36" s="952"/>
      <c r="J36" s="952"/>
      <c r="K36" s="952">
        <f>J35</f>
        <v>0</v>
      </c>
      <c r="L36" s="953"/>
      <c r="M36" s="953"/>
      <c r="N36" s="953"/>
      <c r="O36" s="953"/>
      <c r="P36" s="954"/>
    </row>
    <row r="37" spans="1:17" ht="14.1" customHeight="1" x14ac:dyDescent="0.2">
      <c r="A37" s="951">
        <v>11</v>
      </c>
      <c r="B37" s="957"/>
      <c r="C37" s="957"/>
      <c r="D37" s="957"/>
      <c r="E37" s="957"/>
      <c r="F37" s="957"/>
      <c r="G37" s="957"/>
      <c r="H37" s="957"/>
      <c r="I37" s="957"/>
      <c r="J37" s="957"/>
      <c r="K37" s="957"/>
      <c r="L37" s="953">
        <f>K36</f>
        <v>0</v>
      </c>
      <c r="M37" s="953"/>
      <c r="N37" s="953"/>
      <c r="O37" s="953"/>
      <c r="P37" s="954"/>
    </row>
    <row r="38" spans="1:17" ht="14.1" customHeight="1" x14ac:dyDescent="0.2">
      <c r="A38" s="951">
        <v>12</v>
      </c>
      <c r="B38" s="953"/>
      <c r="C38" s="953"/>
      <c r="D38" s="953"/>
      <c r="E38" s="953"/>
      <c r="F38" s="953"/>
      <c r="G38" s="953"/>
      <c r="H38" s="953"/>
      <c r="I38" s="953"/>
      <c r="J38" s="953"/>
      <c r="K38" s="953"/>
      <c r="L38" s="953"/>
      <c r="M38" s="953">
        <f>L37</f>
        <v>0</v>
      </c>
      <c r="N38" s="953"/>
      <c r="O38" s="953"/>
      <c r="P38" s="954"/>
    </row>
    <row r="39" spans="1:17" ht="14.1" customHeight="1" x14ac:dyDescent="0.2">
      <c r="A39" s="951">
        <v>13</v>
      </c>
      <c r="B39" s="953"/>
      <c r="C39" s="953"/>
      <c r="D39" s="953"/>
      <c r="E39" s="953"/>
      <c r="F39" s="953"/>
      <c r="G39" s="953"/>
      <c r="H39" s="953"/>
      <c r="I39" s="953"/>
      <c r="J39" s="953"/>
      <c r="K39" s="953"/>
      <c r="L39" s="953"/>
      <c r="M39" s="953"/>
      <c r="N39" s="953">
        <f>M38</f>
        <v>0</v>
      </c>
      <c r="O39" s="953"/>
      <c r="P39" s="954"/>
    </row>
    <row r="40" spans="1:17" ht="14.1" customHeight="1" x14ac:dyDescent="0.2">
      <c r="A40" s="951">
        <v>14</v>
      </c>
      <c r="B40" s="953"/>
      <c r="C40" s="953"/>
      <c r="D40" s="953"/>
      <c r="E40" s="953"/>
      <c r="F40" s="953"/>
      <c r="G40" s="953"/>
      <c r="H40" s="953"/>
      <c r="I40" s="953"/>
      <c r="J40" s="953"/>
      <c r="K40" s="953"/>
      <c r="L40" s="953"/>
      <c r="M40" s="953"/>
      <c r="N40" s="953"/>
      <c r="O40" s="953">
        <f>N39</f>
        <v>0</v>
      </c>
      <c r="P40" s="954"/>
    </row>
    <row r="41" spans="1:17" ht="14.1" customHeight="1" x14ac:dyDescent="0.2">
      <c r="A41" s="958">
        <v>15</v>
      </c>
      <c r="B41" s="959"/>
      <c r="C41" s="959"/>
      <c r="D41" s="959"/>
      <c r="E41" s="959"/>
      <c r="F41" s="959"/>
      <c r="G41" s="959"/>
      <c r="H41" s="959"/>
      <c r="I41" s="959"/>
      <c r="J41" s="959"/>
      <c r="K41" s="959"/>
      <c r="L41" s="959"/>
      <c r="M41" s="959"/>
      <c r="N41" s="959"/>
      <c r="O41" s="959"/>
      <c r="P41" s="960">
        <f>O40</f>
        <v>0</v>
      </c>
    </row>
    <row r="42" spans="1:17" ht="14.1" customHeight="1" x14ac:dyDescent="0.2">
      <c r="A42" s="961" t="s">
        <v>1</v>
      </c>
      <c r="B42" s="962">
        <f>SUM(B27:B41)</f>
        <v>0</v>
      </c>
      <c r="C42" s="962">
        <f t="shared" ref="C42" si="2">SUM(C27:C41)</f>
        <v>0</v>
      </c>
      <c r="D42" s="962">
        <f t="shared" ref="D42" si="3">SUM(D27:D41)</f>
        <v>0</v>
      </c>
      <c r="E42" s="962">
        <f t="shared" ref="E42" si="4">SUM(E27:E41)</f>
        <v>0</v>
      </c>
      <c r="F42" s="962">
        <f t="shared" ref="F42" si="5">SUM(F27:F41)</f>
        <v>0</v>
      </c>
      <c r="G42" s="962">
        <f t="shared" ref="G42" si="6">SUM(G27:G41)</f>
        <v>0</v>
      </c>
      <c r="H42" s="962">
        <f t="shared" ref="H42" si="7">SUM(H27:H41)</f>
        <v>0</v>
      </c>
      <c r="I42" s="962">
        <f t="shared" ref="I42" si="8">SUM(I27:I41)</f>
        <v>0</v>
      </c>
      <c r="J42" s="962">
        <f t="shared" ref="J42" si="9">SUM(J27:J41)</f>
        <v>0</v>
      </c>
      <c r="K42" s="962">
        <f t="shared" ref="K42" si="10">SUM(K27:K41)</f>
        <v>0</v>
      </c>
      <c r="L42" s="962">
        <f t="shared" ref="L42" si="11">SUM(L27:L41)</f>
        <v>0</v>
      </c>
      <c r="M42" s="962">
        <f t="shared" ref="M42" si="12">SUM(M27:M41)</f>
        <v>0</v>
      </c>
      <c r="N42" s="962">
        <f t="shared" ref="N42" si="13">SUM(N27:N41)</f>
        <v>0</v>
      </c>
      <c r="O42" s="962">
        <f t="shared" ref="O42:P42" si="14">SUM(O27:O41)</f>
        <v>0</v>
      </c>
      <c r="P42" s="963">
        <f t="shared" si="14"/>
        <v>0</v>
      </c>
    </row>
    <row r="43" spans="1:17" ht="14.1" customHeight="1" x14ac:dyDescent="0.2">
      <c r="A43" s="129"/>
      <c r="B43" s="964"/>
      <c r="C43" s="964"/>
      <c r="D43" s="964"/>
      <c r="E43" s="964"/>
      <c r="F43" s="964"/>
      <c r="G43" s="964"/>
      <c r="H43" s="964"/>
      <c r="I43" s="964"/>
      <c r="J43" s="964"/>
      <c r="K43" s="964"/>
      <c r="L43" s="964"/>
      <c r="M43" s="964"/>
      <c r="N43" s="964"/>
      <c r="O43" s="964"/>
      <c r="P43" s="965">
        <f>SUM(B42:P42)</f>
        <v>0</v>
      </c>
    </row>
    <row r="44" spans="1:17" ht="14.1" customHeight="1" x14ac:dyDescent="0.2">
      <c r="A44" s="251" t="s">
        <v>326</v>
      </c>
      <c r="B44" s="964"/>
      <c r="C44" s="964"/>
      <c r="D44" s="964"/>
      <c r="E44" s="964"/>
      <c r="F44" s="964"/>
      <c r="G44" s="964"/>
      <c r="H44" s="964"/>
      <c r="I44" s="964"/>
      <c r="J44" s="964"/>
      <c r="K44" s="964"/>
      <c r="L44" s="964"/>
      <c r="M44" s="964"/>
      <c r="N44" s="964"/>
      <c r="O44" s="966"/>
      <c r="P44" s="965">
        <f>('(10)Comp.Deprec.'!G39*'(10)Comp.Deprec.'!I41)*('(10)Comp.Deprec.'!E18+'(10)Comp.Deprec.'!F18)</f>
        <v>0</v>
      </c>
      <c r="Q44" s="967"/>
    </row>
    <row r="45" spans="1:17" ht="14.1" customHeight="1" x14ac:dyDescent="0.2">
      <c r="A45" s="251" t="s">
        <v>325</v>
      </c>
      <c r="B45" s="964"/>
      <c r="C45" s="964"/>
      <c r="D45" s="964"/>
      <c r="E45" s="964"/>
      <c r="F45" s="964"/>
      <c r="G45" s="964"/>
      <c r="H45" s="964"/>
      <c r="I45" s="964"/>
      <c r="J45" s="964"/>
      <c r="K45" s="964"/>
      <c r="L45" s="964"/>
      <c r="M45" s="964"/>
      <c r="N45" s="964"/>
      <c r="O45" s="966"/>
      <c r="P45" s="968">
        <f>P44-P43</f>
        <v>0</v>
      </c>
      <c r="Q45" s="967"/>
    </row>
    <row r="46" spans="1:17" ht="5.0999999999999996" customHeight="1" x14ac:dyDescent="0.2"/>
    <row r="47" spans="1:17" ht="14.1" customHeight="1" x14ac:dyDescent="0.2">
      <c r="A47" s="1258" t="s">
        <v>295</v>
      </c>
      <c r="B47" s="1259"/>
      <c r="C47" s="1259"/>
      <c r="D47" s="1259"/>
      <c r="E47" s="1259"/>
      <c r="F47" s="1259"/>
      <c r="G47" s="1259"/>
      <c r="H47" s="1259"/>
      <c r="I47" s="1259"/>
      <c r="J47" s="1259"/>
      <c r="K47" s="1259"/>
      <c r="L47" s="1259"/>
      <c r="M47" s="1259"/>
      <c r="N47" s="1259"/>
      <c r="O47" s="1259"/>
      <c r="P47" s="1260"/>
    </row>
    <row r="48" spans="1:17" ht="14.1" customHeight="1" x14ac:dyDescent="0.2">
      <c r="A48" s="843" t="s">
        <v>393</v>
      </c>
      <c r="B48" s="843">
        <v>1</v>
      </c>
      <c r="C48" s="843">
        <v>2</v>
      </c>
      <c r="D48" s="843">
        <v>3</v>
      </c>
      <c r="E48" s="843">
        <v>4</v>
      </c>
      <c r="F48" s="843">
        <v>5</v>
      </c>
      <c r="G48" s="843">
        <v>6</v>
      </c>
      <c r="H48" s="843">
        <v>7</v>
      </c>
      <c r="I48" s="843">
        <v>8</v>
      </c>
      <c r="J48" s="843">
        <v>9</v>
      </c>
      <c r="K48" s="843">
        <v>10</v>
      </c>
      <c r="L48" s="843">
        <v>11</v>
      </c>
      <c r="M48" s="843">
        <v>12</v>
      </c>
      <c r="N48" s="843">
        <v>13</v>
      </c>
      <c r="O48" s="843">
        <v>14</v>
      </c>
      <c r="P48" s="946">
        <v>15</v>
      </c>
    </row>
    <row r="49" spans="1:17" ht="14.1" customHeight="1" x14ac:dyDescent="0.2">
      <c r="A49" s="947">
        <v>1</v>
      </c>
      <c r="B49" s="948">
        <f>'(10)Comp.Deprec.'!I58</f>
        <v>0</v>
      </c>
      <c r="C49" s="948"/>
      <c r="D49" s="948"/>
      <c r="E49" s="948"/>
      <c r="F49" s="948"/>
      <c r="G49" s="948"/>
      <c r="H49" s="948"/>
      <c r="I49" s="948"/>
      <c r="J49" s="948"/>
      <c r="K49" s="948"/>
      <c r="L49" s="949"/>
      <c r="M49" s="949"/>
      <c r="N49" s="949"/>
      <c r="O49" s="949"/>
      <c r="P49" s="950"/>
    </row>
    <row r="50" spans="1:17" ht="14.1" customHeight="1" x14ac:dyDescent="0.2">
      <c r="A50" s="951">
        <v>2</v>
      </c>
      <c r="B50" s="952"/>
      <c r="C50" s="952">
        <f>B49</f>
        <v>0</v>
      </c>
      <c r="D50" s="952"/>
      <c r="E50" s="952"/>
      <c r="F50" s="952"/>
      <c r="G50" s="952"/>
      <c r="H50" s="952"/>
      <c r="I50" s="952"/>
      <c r="J50" s="952"/>
      <c r="K50" s="952"/>
      <c r="L50" s="953"/>
      <c r="M50" s="953"/>
      <c r="N50" s="953"/>
      <c r="O50" s="953"/>
      <c r="P50" s="954"/>
    </row>
    <row r="51" spans="1:17" ht="14.1" customHeight="1" x14ac:dyDescent="0.2">
      <c r="A51" s="951">
        <v>3</v>
      </c>
      <c r="B51" s="952"/>
      <c r="C51" s="952"/>
      <c r="D51" s="952">
        <f>B49</f>
        <v>0</v>
      </c>
      <c r="E51" s="952"/>
      <c r="F51" s="952"/>
      <c r="G51" s="952"/>
      <c r="H51" s="952"/>
      <c r="I51" s="952"/>
      <c r="J51" s="952"/>
      <c r="K51" s="952"/>
      <c r="L51" s="953"/>
      <c r="M51" s="953"/>
      <c r="N51" s="953"/>
      <c r="O51" s="953"/>
      <c r="P51" s="954"/>
    </row>
    <row r="52" spans="1:17" ht="14.1" customHeight="1" x14ac:dyDescent="0.2">
      <c r="A52" s="951">
        <v>4</v>
      </c>
      <c r="B52" s="952"/>
      <c r="C52" s="952"/>
      <c r="D52" s="952"/>
      <c r="E52" s="955">
        <f>D51</f>
        <v>0</v>
      </c>
      <c r="F52" s="952"/>
      <c r="G52" s="952"/>
      <c r="H52" s="952"/>
      <c r="I52" s="952"/>
      <c r="J52" s="952"/>
      <c r="K52" s="952"/>
      <c r="L52" s="953"/>
      <c r="M52" s="953"/>
      <c r="N52" s="953"/>
      <c r="O52" s="953"/>
      <c r="P52" s="954"/>
    </row>
    <row r="53" spans="1:17" ht="14.1" customHeight="1" x14ac:dyDescent="0.2">
      <c r="A53" s="951">
        <v>5</v>
      </c>
      <c r="B53" s="952"/>
      <c r="C53" s="952"/>
      <c r="D53" s="952"/>
      <c r="E53" s="952"/>
      <c r="F53" s="955">
        <f>E52</f>
        <v>0</v>
      </c>
      <c r="G53" s="952"/>
      <c r="H53" s="952"/>
      <c r="I53" s="952"/>
      <c r="J53" s="952"/>
      <c r="K53" s="952"/>
      <c r="L53" s="953"/>
      <c r="M53" s="953"/>
      <c r="N53" s="953"/>
      <c r="O53" s="953"/>
      <c r="P53" s="954"/>
      <c r="Q53" s="956"/>
    </row>
    <row r="54" spans="1:17" ht="14.1" customHeight="1" x14ac:dyDescent="0.2">
      <c r="A54" s="951">
        <v>6</v>
      </c>
      <c r="B54" s="952"/>
      <c r="C54" s="952"/>
      <c r="D54" s="952"/>
      <c r="E54" s="952"/>
      <c r="F54" s="952"/>
      <c r="G54" s="955">
        <f>F53</f>
        <v>0</v>
      </c>
      <c r="H54" s="952"/>
      <c r="I54" s="952"/>
      <c r="J54" s="952"/>
      <c r="K54" s="952"/>
      <c r="L54" s="953"/>
      <c r="M54" s="953"/>
      <c r="N54" s="953"/>
      <c r="O54" s="953"/>
      <c r="P54" s="954"/>
    </row>
    <row r="55" spans="1:17" ht="14.1" customHeight="1" x14ac:dyDescent="0.2">
      <c r="A55" s="951">
        <v>7</v>
      </c>
      <c r="B55" s="952"/>
      <c r="C55" s="952"/>
      <c r="D55" s="952"/>
      <c r="E55" s="952"/>
      <c r="F55" s="952"/>
      <c r="G55" s="952"/>
      <c r="H55" s="952">
        <f>G54</f>
        <v>0</v>
      </c>
      <c r="I55" s="952"/>
      <c r="J55" s="952"/>
      <c r="K55" s="952"/>
      <c r="L55" s="953"/>
      <c r="M55" s="953"/>
      <c r="N55" s="953"/>
      <c r="O55" s="953"/>
      <c r="P55" s="954"/>
    </row>
    <row r="56" spans="1:17" ht="14.1" customHeight="1" x14ac:dyDescent="0.2">
      <c r="A56" s="951">
        <v>8</v>
      </c>
      <c r="B56" s="952"/>
      <c r="C56" s="952"/>
      <c r="D56" s="952"/>
      <c r="E56" s="952"/>
      <c r="F56" s="952"/>
      <c r="G56" s="952"/>
      <c r="H56" s="952"/>
      <c r="I56" s="952">
        <f>H55</f>
        <v>0</v>
      </c>
      <c r="J56" s="952"/>
      <c r="K56" s="952"/>
      <c r="L56" s="953"/>
      <c r="M56" s="953"/>
      <c r="N56" s="953"/>
      <c r="O56" s="953"/>
      <c r="P56" s="954"/>
    </row>
    <row r="57" spans="1:17" ht="14.1" customHeight="1" x14ac:dyDescent="0.2">
      <c r="A57" s="951">
        <v>9</v>
      </c>
      <c r="B57" s="952"/>
      <c r="C57" s="952"/>
      <c r="D57" s="952"/>
      <c r="E57" s="952"/>
      <c r="F57" s="952"/>
      <c r="G57" s="952"/>
      <c r="H57" s="952"/>
      <c r="I57" s="952"/>
      <c r="J57" s="952">
        <f>I56</f>
        <v>0</v>
      </c>
      <c r="K57" s="952"/>
      <c r="L57" s="953"/>
      <c r="M57" s="953"/>
      <c r="N57" s="953"/>
      <c r="O57" s="953"/>
      <c r="P57" s="954"/>
    </row>
    <row r="58" spans="1:17" ht="14.1" customHeight="1" x14ac:dyDescent="0.2">
      <c r="A58" s="951">
        <v>10</v>
      </c>
      <c r="B58" s="952"/>
      <c r="C58" s="952"/>
      <c r="D58" s="952"/>
      <c r="E58" s="952"/>
      <c r="F58" s="952"/>
      <c r="G58" s="952"/>
      <c r="H58" s="952"/>
      <c r="I58" s="952"/>
      <c r="J58" s="952"/>
      <c r="K58" s="952">
        <f>J57</f>
        <v>0</v>
      </c>
      <c r="L58" s="953"/>
      <c r="M58" s="953"/>
      <c r="N58" s="953"/>
      <c r="O58" s="953"/>
      <c r="P58" s="954"/>
    </row>
    <row r="59" spans="1:17" ht="14.1" customHeight="1" x14ac:dyDescent="0.2">
      <c r="A59" s="951">
        <v>11</v>
      </c>
      <c r="B59" s="957"/>
      <c r="C59" s="957"/>
      <c r="D59" s="957"/>
      <c r="E59" s="957"/>
      <c r="F59" s="957"/>
      <c r="G59" s="957"/>
      <c r="H59" s="957"/>
      <c r="I59" s="957"/>
      <c r="J59" s="957"/>
      <c r="K59" s="957"/>
      <c r="L59" s="953">
        <f>K58</f>
        <v>0</v>
      </c>
      <c r="M59" s="953"/>
      <c r="N59" s="953"/>
      <c r="O59" s="953"/>
      <c r="P59" s="954"/>
    </row>
    <row r="60" spans="1:17" ht="14.1" customHeight="1" x14ac:dyDescent="0.2">
      <c r="A60" s="951">
        <v>12</v>
      </c>
      <c r="B60" s="953"/>
      <c r="C60" s="953"/>
      <c r="D60" s="953"/>
      <c r="E60" s="953"/>
      <c r="F60" s="953"/>
      <c r="G60" s="953"/>
      <c r="H60" s="953"/>
      <c r="I60" s="953"/>
      <c r="J60" s="953"/>
      <c r="K60" s="953"/>
      <c r="L60" s="953"/>
      <c r="M60" s="953">
        <f>L59</f>
        <v>0</v>
      </c>
      <c r="N60" s="953"/>
      <c r="O60" s="953"/>
      <c r="P60" s="954"/>
    </row>
    <row r="61" spans="1:17" ht="14.1" customHeight="1" x14ac:dyDescent="0.2">
      <c r="A61" s="951">
        <v>13</v>
      </c>
      <c r="B61" s="953"/>
      <c r="C61" s="953"/>
      <c r="D61" s="953"/>
      <c r="E61" s="953"/>
      <c r="F61" s="953"/>
      <c r="G61" s="953"/>
      <c r="H61" s="953"/>
      <c r="I61" s="953"/>
      <c r="J61" s="953"/>
      <c r="K61" s="953"/>
      <c r="L61" s="953"/>
      <c r="M61" s="953"/>
      <c r="N61" s="953">
        <f>M60</f>
        <v>0</v>
      </c>
      <c r="O61" s="953"/>
      <c r="P61" s="954"/>
    </row>
    <row r="62" spans="1:17" ht="14.1" customHeight="1" x14ac:dyDescent="0.2">
      <c r="A62" s="951">
        <v>14</v>
      </c>
      <c r="B62" s="953"/>
      <c r="C62" s="953"/>
      <c r="D62" s="953"/>
      <c r="E62" s="953"/>
      <c r="F62" s="953"/>
      <c r="G62" s="953"/>
      <c r="H62" s="953"/>
      <c r="I62" s="953"/>
      <c r="J62" s="953"/>
      <c r="K62" s="953"/>
      <c r="L62" s="953"/>
      <c r="M62" s="953"/>
      <c r="N62" s="953"/>
      <c r="O62" s="953">
        <f>N61</f>
        <v>0</v>
      </c>
      <c r="P62" s="954"/>
    </row>
    <row r="63" spans="1:17" ht="14.1" customHeight="1" x14ac:dyDescent="0.2">
      <c r="A63" s="958">
        <v>15</v>
      </c>
      <c r="B63" s="959"/>
      <c r="C63" s="959"/>
      <c r="D63" s="959"/>
      <c r="E63" s="959"/>
      <c r="F63" s="959"/>
      <c r="G63" s="959"/>
      <c r="H63" s="959"/>
      <c r="I63" s="959"/>
      <c r="J63" s="959"/>
      <c r="K63" s="959"/>
      <c r="L63" s="959"/>
      <c r="M63" s="959"/>
      <c r="N63" s="959"/>
      <c r="O63" s="959"/>
      <c r="P63" s="960">
        <f>O62</f>
        <v>0</v>
      </c>
    </row>
    <row r="64" spans="1:17" ht="14.1" customHeight="1" x14ac:dyDescent="0.2">
      <c r="A64" s="969" t="s">
        <v>1</v>
      </c>
      <c r="B64" s="970">
        <f>SUM(B49:B63)</f>
        <v>0</v>
      </c>
      <c r="C64" s="970">
        <f t="shared" ref="C64:P64" si="15">SUM(C49:C63)</f>
        <v>0</v>
      </c>
      <c r="D64" s="970">
        <f t="shared" si="15"/>
        <v>0</v>
      </c>
      <c r="E64" s="970">
        <f t="shared" si="15"/>
        <v>0</v>
      </c>
      <c r="F64" s="970">
        <f t="shared" si="15"/>
        <v>0</v>
      </c>
      <c r="G64" s="970">
        <f t="shared" si="15"/>
        <v>0</v>
      </c>
      <c r="H64" s="970">
        <f t="shared" si="15"/>
        <v>0</v>
      </c>
      <c r="I64" s="970">
        <f t="shared" si="15"/>
        <v>0</v>
      </c>
      <c r="J64" s="970">
        <f t="shared" si="15"/>
        <v>0</v>
      </c>
      <c r="K64" s="970">
        <f t="shared" si="15"/>
        <v>0</v>
      </c>
      <c r="L64" s="970">
        <f t="shared" si="15"/>
        <v>0</v>
      </c>
      <c r="M64" s="970">
        <f t="shared" si="15"/>
        <v>0</v>
      </c>
      <c r="N64" s="970">
        <f t="shared" si="15"/>
        <v>0</v>
      </c>
      <c r="O64" s="971">
        <f t="shared" si="15"/>
        <v>0</v>
      </c>
      <c r="P64" s="963">
        <f t="shared" si="15"/>
        <v>0</v>
      </c>
    </row>
    <row r="65" spans="1:17" ht="14.1" customHeight="1" x14ac:dyDescent="0.2">
      <c r="A65" s="129"/>
      <c r="B65" s="964"/>
      <c r="C65" s="964"/>
      <c r="D65" s="964"/>
      <c r="E65" s="964"/>
      <c r="F65" s="964"/>
      <c r="G65" s="964"/>
      <c r="H65" s="964"/>
      <c r="I65" s="964"/>
      <c r="J65" s="964"/>
      <c r="K65" s="964"/>
      <c r="L65" s="964"/>
      <c r="M65" s="964"/>
      <c r="N65" s="964"/>
      <c r="O65" s="964"/>
      <c r="P65" s="963">
        <f>SUM(B64:P64)</f>
        <v>0</v>
      </c>
    </row>
    <row r="66" spans="1:17" ht="14.1" customHeight="1" x14ac:dyDescent="0.2">
      <c r="A66" s="251" t="s">
        <v>326</v>
      </c>
      <c r="B66" s="964"/>
      <c r="C66" s="964"/>
      <c r="D66" s="964"/>
      <c r="E66" s="964"/>
      <c r="F66" s="964"/>
      <c r="G66" s="964"/>
      <c r="H66" s="964"/>
      <c r="I66" s="964"/>
      <c r="J66" s="964"/>
      <c r="K66" s="964"/>
      <c r="L66" s="964"/>
      <c r="M66" s="964"/>
      <c r="N66" s="964"/>
      <c r="O66" s="966"/>
      <c r="P66" s="972">
        <f>('(10)Comp.Deprec.'!G51*'(10)Comp.Deprec.'!I53)*('(10)Comp.Deprec.'!E19+'(10)Comp.Deprec.'!F19)</f>
        <v>0</v>
      </c>
      <c r="Q66" s="967"/>
    </row>
    <row r="67" spans="1:17" ht="14.1" customHeight="1" x14ac:dyDescent="0.2">
      <c r="A67" s="251" t="s">
        <v>325</v>
      </c>
      <c r="B67" s="964"/>
      <c r="C67" s="964"/>
      <c r="D67" s="964"/>
      <c r="E67" s="964"/>
      <c r="F67" s="964"/>
      <c r="G67" s="964"/>
      <c r="H67" s="964"/>
      <c r="I67" s="964"/>
      <c r="J67" s="964"/>
      <c r="K67" s="964"/>
      <c r="L67" s="964"/>
      <c r="M67" s="964"/>
      <c r="N67" s="964"/>
      <c r="O67" s="966"/>
      <c r="P67" s="968">
        <f>P66-P65</f>
        <v>0</v>
      </c>
      <c r="Q67" s="967"/>
    </row>
    <row r="69" spans="1:17" ht="14.1" customHeight="1" x14ac:dyDescent="0.2">
      <c r="A69" s="1545" t="str">
        <f>'(10)Comp.Deprec.'!A121</f>
        <v>Razão Social da Licitante</v>
      </c>
    </row>
  </sheetData>
  <sheetProtection password="933F" sheet="1" objects="1" scenarios="1" selectLockedCells="1"/>
  <mergeCells count="5">
    <mergeCell ref="A3:P3"/>
    <mergeCell ref="A25:P25"/>
    <mergeCell ref="A47:P47"/>
    <mergeCell ref="A2:F2"/>
    <mergeCell ref="A1:P1"/>
  </mergeCells>
  <printOptions horizontalCentered="1"/>
  <pageMargins left="0.78740157480314965" right="0.78740157480314965" top="1.1811023622047245" bottom="0.78740157480314965" header="0.31496062992125984" footer="0.31496062992125984"/>
  <pageSetup paperSize="9" scale="89" orientation="landscape" r:id="rId1"/>
  <headerFooter>
    <oddHeader>&amp;L&amp;"Calibri,Negrito"&amp;9Estado de Santa Catarina
Município de Lages - SC
Serviço de Estacionamento Rotativo Pago – Área Azul&amp;R&amp;G</oddHeader>
    <oddFooter>&amp;L&amp;"Calibri,Negrito"&amp;9Planilha 11 - Projeção da Depreciação do Veículo&amp;R&amp;"Calibri,Negrito"&amp;9Pág.: &amp;P de &amp;N</oddFooter>
  </headerFooter>
  <rowBreaks count="2" manualBreakCount="2">
    <brk id="24" max="16383" man="1"/>
    <brk id="46" max="16383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N56"/>
  <sheetViews>
    <sheetView zoomScaleNormal="100" zoomScaleSheetLayoutView="110" workbookViewId="0">
      <selection sqref="A1:L1"/>
    </sheetView>
  </sheetViews>
  <sheetFormatPr defaultRowHeight="14.1" customHeight="1" x14ac:dyDescent="0.2"/>
  <cols>
    <col min="1" max="1" width="9.140625" style="53"/>
    <col min="2" max="2" width="47.28515625" style="53" customWidth="1"/>
    <col min="3" max="3" width="0" style="53" hidden="1" customWidth="1"/>
    <col min="4" max="4" width="9.5703125" style="53" customWidth="1"/>
    <col min="5" max="5" width="2" style="53" customWidth="1"/>
    <col min="6" max="6" width="20.7109375" style="53" customWidth="1"/>
    <col min="7" max="7" width="7" style="76" customWidth="1"/>
    <col min="8" max="10" width="7" style="53" customWidth="1"/>
    <col min="11" max="11" width="7" style="76" customWidth="1"/>
    <col min="12" max="12" width="7" style="53" customWidth="1"/>
    <col min="13" max="16384" width="9.140625" style="53"/>
  </cols>
  <sheetData>
    <row r="1" spans="1:14" s="51" customFormat="1" ht="21.95" customHeight="1" x14ac:dyDescent="0.2">
      <c r="A1" s="1147" t="s">
        <v>566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9"/>
    </row>
    <row r="2" spans="1:14" ht="5.0999999999999996" customHeight="1" x14ac:dyDescent="0.2"/>
    <row r="3" spans="1:14" ht="14.1" customHeight="1" x14ac:dyDescent="0.2">
      <c r="A3" s="1281" t="s">
        <v>126</v>
      </c>
      <c r="B3" s="1281"/>
      <c r="C3" s="1281"/>
      <c r="D3" s="1281"/>
      <c r="E3" s="52"/>
      <c r="F3" s="1280" t="s">
        <v>127</v>
      </c>
      <c r="G3" s="1280"/>
      <c r="H3" s="1280"/>
      <c r="I3" s="1280"/>
      <c r="J3" s="1280"/>
      <c r="K3" s="1280"/>
      <c r="L3" s="1280"/>
    </row>
    <row r="4" spans="1:14" ht="14.1" customHeight="1" x14ac:dyDescent="0.2">
      <c r="A4" s="1283" t="s">
        <v>128</v>
      </c>
      <c r="B4" s="1283"/>
      <c r="C4" s="1283"/>
      <c r="D4" s="1283"/>
      <c r="E4" s="52"/>
      <c r="F4" s="54"/>
      <c r="G4" s="55"/>
      <c r="H4" s="56" t="s">
        <v>129</v>
      </c>
      <c r="I4" s="56"/>
      <c r="J4" s="56" t="s">
        <v>130</v>
      </c>
      <c r="K4" s="56"/>
      <c r="L4" s="57" t="s">
        <v>129</v>
      </c>
    </row>
    <row r="5" spans="1:14" ht="14.1" customHeight="1" x14ac:dyDescent="0.2">
      <c r="A5" s="1284"/>
      <c r="B5" s="1284"/>
      <c r="C5" s="1284"/>
      <c r="D5" s="1284"/>
      <c r="E5" s="52"/>
      <c r="F5" s="58" t="s">
        <v>129</v>
      </c>
      <c r="G5" s="59"/>
      <c r="H5" s="60">
        <v>365</v>
      </c>
      <c r="I5" s="59"/>
      <c r="J5" s="61"/>
      <c r="K5" s="59" t="s">
        <v>131</v>
      </c>
      <c r="L5" s="62">
        <v>365</v>
      </c>
    </row>
    <row r="6" spans="1:14" ht="24" x14ac:dyDescent="0.2">
      <c r="A6" s="849" t="s">
        <v>132</v>
      </c>
      <c r="B6" s="849" t="s">
        <v>133</v>
      </c>
      <c r="C6" s="849" t="s">
        <v>134</v>
      </c>
      <c r="D6" s="849" t="s">
        <v>135</v>
      </c>
      <c r="E6" s="52"/>
      <c r="F6" s="58" t="s">
        <v>136</v>
      </c>
      <c r="G6" s="59" t="s">
        <v>131</v>
      </c>
      <c r="H6" s="60">
        <v>52</v>
      </c>
      <c r="I6" s="59" t="s">
        <v>137</v>
      </c>
      <c r="J6" s="59">
        <v>1</v>
      </c>
      <c r="K6" s="59" t="s">
        <v>131</v>
      </c>
      <c r="L6" s="62">
        <f>H6*J6</f>
        <v>52</v>
      </c>
    </row>
    <row r="7" spans="1:14" ht="14.1" customHeight="1" x14ac:dyDescent="0.2">
      <c r="A7" s="1281" t="s">
        <v>138</v>
      </c>
      <c r="B7" s="1281"/>
      <c r="C7" s="849" t="s">
        <v>3</v>
      </c>
      <c r="D7" s="849" t="s">
        <v>3</v>
      </c>
      <c r="E7" s="52"/>
      <c r="F7" s="58" t="s">
        <v>139</v>
      </c>
      <c r="G7" s="59" t="s">
        <v>131</v>
      </c>
      <c r="H7" s="60">
        <v>11</v>
      </c>
      <c r="I7" s="59" t="s">
        <v>137</v>
      </c>
      <c r="J7" s="59">
        <v>1</v>
      </c>
      <c r="K7" s="59" t="s">
        <v>131</v>
      </c>
      <c r="L7" s="62">
        <f>H7*J7</f>
        <v>11</v>
      </c>
    </row>
    <row r="8" spans="1:14" ht="14.1" customHeight="1" x14ac:dyDescent="0.2">
      <c r="A8" s="63">
        <v>1</v>
      </c>
      <c r="B8" s="64" t="s">
        <v>2</v>
      </c>
      <c r="C8" s="65">
        <v>0.2</v>
      </c>
      <c r="D8" s="66">
        <v>0.2</v>
      </c>
      <c r="E8" s="52"/>
      <c r="F8" s="67" t="s">
        <v>140</v>
      </c>
      <c r="G8" s="68"/>
      <c r="H8" s="68"/>
      <c r="I8" s="68"/>
      <c r="J8" s="69"/>
      <c r="K8" s="68" t="s">
        <v>131</v>
      </c>
      <c r="L8" s="70">
        <f>L5-L6-L7</f>
        <v>302</v>
      </c>
    </row>
    <row r="9" spans="1:14" ht="14.1" customHeight="1" x14ac:dyDescent="0.2">
      <c r="A9" s="71">
        <v>2</v>
      </c>
      <c r="B9" s="72" t="s">
        <v>141</v>
      </c>
      <c r="C9" s="73">
        <v>1.4999999999999999E-2</v>
      </c>
      <c r="D9" s="74">
        <v>1.4999999999999999E-2</v>
      </c>
      <c r="E9" s="52"/>
      <c r="F9" s="75" t="s">
        <v>142</v>
      </c>
    </row>
    <row r="10" spans="1:14" ht="14.1" customHeight="1" x14ac:dyDescent="0.2">
      <c r="A10" s="71">
        <v>3</v>
      </c>
      <c r="B10" s="72" t="s">
        <v>143</v>
      </c>
      <c r="C10" s="73">
        <v>0.01</v>
      </c>
      <c r="D10" s="74">
        <v>0.01</v>
      </c>
      <c r="E10" s="52"/>
      <c r="I10" s="76"/>
    </row>
    <row r="11" spans="1:14" ht="14.1" customHeight="1" x14ac:dyDescent="0.2">
      <c r="A11" s="71">
        <v>4</v>
      </c>
      <c r="B11" s="72" t="s">
        <v>144</v>
      </c>
      <c r="C11" s="73">
        <v>2E-3</v>
      </c>
      <c r="D11" s="74">
        <v>2E-3</v>
      </c>
      <c r="E11" s="52"/>
      <c r="F11" s="1280" t="s">
        <v>145</v>
      </c>
      <c r="G11" s="1280"/>
      <c r="H11" s="1280"/>
      <c r="I11" s="1280"/>
      <c r="J11" s="1280"/>
      <c r="K11" s="1280"/>
      <c r="L11" s="1280"/>
    </row>
    <row r="12" spans="1:14" ht="14.1" customHeight="1" x14ac:dyDescent="0.2">
      <c r="A12" s="71">
        <v>5</v>
      </c>
      <c r="B12" s="72" t="s">
        <v>146</v>
      </c>
      <c r="C12" s="73">
        <v>6.0000000000000001E-3</v>
      </c>
      <c r="D12" s="74">
        <v>6.0000000000000001E-3</v>
      </c>
      <c r="E12" s="52"/>
      <c r="F12" s="77"/>
      <c r="G12" s="78"/>
      <c r="H12" s="78" t="s">
        <v>129</v>
      </c>
      <c r="I12" s="78"/>
      <c r="J12" s="78" t="s">
        <v>130</v>
      </c>
      <c r="K12" s="78"/>
      <c r="L12" s="79" t="s">
        <v>129</v>
      </c>
    </row>
    <row r="13" spans="1:14" ht="14.1" customHeight="1" x14ac:dyDescent="0.2">
      <c r="A13" s="71">
        <v>6</v>
      </c>
      <c r="B13" s="72" t="s">
        <v>147</v>
      </c>
      <c r="C13" s="73">
        <v>2.5000000000000001E-2</v>
      </c>
      <c r="D13" s="74">
        <v>2.5000000000000001E-2</v>
      </c>
      <c r="E13" s="52"/>
      <c r="F13" s="80" t="s">
        <v>129</v>
      </c>
      <c r="G13" s="60"/>
      <c r="H13" s="60">
        <f>H5</f>
        <v>365</v>
      </c>
      <c r="I13" s="60"/>
      <c r="J13" s="81"/>
      <c r="K13" s="60" t="s">
        <v>131</v>
      </c>
      <c r="L13" s="82">
        <v>365</v>
      </c>
    </row>
    <row r="14" spans="1:14" ht="14.1" customHeight="1" x14ac:dyDescent="0.2">
      <c r="A14" s="71">
        <v>7</v>
      </c>
      <c r="B14" s="72" t="s">
        <v>148</v>
      </c>
      <c r="C14" s="73">
        <v>0.03</v>
      </c>
      <c r="D14" s="74">
        <v>0.03</v>
      </c>
      <c r="E14" s="52"/>
      <c r="F14" s="80" t="s">
        <v>136</v>
      </c>
      <c r="G14" s="60" t="s">
        <v>131</v>
      </c>
      <c r="H14" s="60">
        <f>H6</f>
        <v>52</v>
      </c>
      <c r="I14" s="60" t="s">
        <v>137</v>
      </c>
      <c r="J14" s="60">
        <v>1</v>
      </c>
      <c r="K14" s="60" t="s">
        <v>131</v>
      </c>
      <c r="L14" s="82">
        <f>H14*J14</f>
        <v>52</v>
      </c>
    </row>
    <row r="15" spans="1:14" ht="14.1" customHeight="1" x14ac:dyDescent="0.2">
      <c r="A15" s="83">
        <v>8</v>
      </c>
      <c r="B15" s="84" t="s">
        <v>149</v>
      </c>
      <c r="C15" s="85">
        <v>8.5000000000000006E-2</v>
      </c>
      <c r="D15" s="86">
        <v>0.08</v>
      </c>
      <c r="E15" s="52"/>
      <c r="F15" s="80" t="s">
        <v>139</v>
      </c>
      <c r="G15" s="60" t="s">
        <v>131</v>
      </c>
      <c r="H15" s="60">
        <f>H7</f>
        <v>11</v>
      </c>
      <c r="I15" s="60" t="s">
        <v>137</v>
      </c>
      <c r="J15" s="60">
        <v>1</v>
      </c>
      <c r="K15" s="60" t="s">
        <v>131</v>
      </c>
      <c r="L15" s="82">
        <f>H15*J15</f>
        <v>11</v>
      </c>
      <c r="N15" s="497" t="s">
        <v>627</v>
      </c>
    </row>
    <row r="16" spans="1:14" ht="14.1" customHeight="1" x14ac:dyDescent="0.2">
      <c r="A16" s="1281" t="s">
        <v>150</v>
      </c>
      <c r="B16" s="1281"/>
      <c r="C16" s="87">
        <f>SUM(C8:C15)</f>
        <v>0.37300000000000005</v>
      </c>
      <c r="D16" s="87">
        <f>SUM(D8:D15)</f>
        <v>0.36800000000000005</v>
      </c>
      <c r="E16" s="52"/>
      <c r="F16" s="80" t="s">
        <v>151</v>
      </c>
      <c r="G16" s="60" t="s">
        <v>131</v>
      </c>
      <c r="H16" s="60">
        <v>30</v>
      </c>
      <c r="I16" s="60" t="s">
        <v>152</v>
      </c>
      <c r="J16" s="60">
        <v>4</v>
      </c>
      <c r="K16" s="60" t="s">
        <v>131</v>
      </c>
      <c r="L16" s="82">
        <f>H16-J16</f>
        <v>26</v>
      </c>
    </row>
    <row r="17" spans="1:12" ht="14.1" customHeight="1" x14ac:dyDescent="0.2">
      <c r="A17" s="88"/>
      <c r="B17" s="88"/>
      <c r="C17" s="88"/>
      <c r="D17" s="88"/>
      <c r="E17" s="52"/>
      <c r="F17" s="89" t="s">
        <v>153</v>
      </c>
      <c r="G17" s="90"/>
      <c r="H17" s="90"/>
      <c r="I17" s="90"/>
      <c r="J17" s="91"/>
      <c r="K17" s="90" t="s">
        <v>131</v>
      </c>
      <c r="L17" s="92">
        <f>L13-L14-L15-L16</f>
        <v>276</v>
      </c>
    </row>
    <row r="18" spans="1:12" ht="14.1" customHeight="1" x14ac:dyDescent="0.2">
      <c r="A18" s="1282" t="s">
        <v>154</v>
      </c>
      <c r="B18" s="1282" t="s">
        <v>155</v>
      </c>
      <c r="C18" s="850" t="s">
        <v>134</v>
      </c>
      <c r="D18" s="1282" t="s">
        <v>135</v>
      </c>
      <c r="E18" s="52"/>
    </row>
    <row r="19" spans="1:12" ht="14.1" customHeight="1" x14ac:dyDescent="0.2">
      <c r="A19" s="1282"/>
      <c r="B19" s="1282"/>
      <c r="C19" s="93"/>
      <c r="D19" s="1282"/>
      <c r="E19" s="52"/>
      <c r="F19" s="1280" t="s">
        <v>156</v>
      </c>
      <c r="G19" s="1280"/>
      <c r="H19" s="1280"/>
      <c r="I19" s="1280"/>
      <c r="J19" s="1280"/>
      <c r="K19" s="1280"/>
      <c r="L19" s="1280"/>
    </row>
    <row r="20" spans="1:12" ht="14.1" customHeight="1" x14ac:dyDescent="0.2">
      <c r="A20" s="1273" t="s">
        <v>157</v>
      </c>
      <c r="B20" s="1273"/>
      <c r="C20" s="847" t="s">
        <v>3</v>
      </c>
      <c r="D20" s="847" t="s">
        <v>3</v>
      </c>
      <c r="E20" s="52"/>
      <c r="F20" s="80" t="s">
        <v>158</v>
      </c>
      <c r="G20" s="60" t="s">
        <v>131</v>
      </c>
      <c r="H20" s="60">
        <f>J16</f>
        <v>4</v>
      </c>
      <c r="I20" s="60"/>
      <c r="J20" s="81"/>
      <c r="K20" s="60" t="s">
        <v>131</v>
      </c>
      <c r="L20" s="82">
        <v>4</v>
      </c>
    </row>
    <row r="21" spans="1:12" ht="24" customHeight="1" x14ac:dyDescent="0.2">
      <c r="A21" s="63">
        <v>9</v>
      </c>
      <c r="B21" s="64" t="s">
        <v>159</v>
      </c>
      <c r="C21" s="65">
        <f>H14/L17</f>
        <v>0.18840579710144928</v>
      </c>
      <c r="D21" s="66">
        <v>0</v>
      </c>
      <c r="E21" s="52"/>
      <c r="F21" s="80" t="s">
        <v>160</v>
      </c>
      <c r="G21" s="60" t="s">
        <v>131</v>
      </c>
      <c r="H21" s="60">
        <f>H14</f>
        <v>52</v>
      </c>
      <c r="I21" s="60" t="s">
        <v>152</v>
      </c>
      <c r="J21" s="60">
        <f>J16</f>
        <v>4</v>
      </c>
      <c r="K21" s="60" t="s">
        <v>131</v>
      </c>
      <c r="L21" s="82">
        <f>H21-J21</f>
        <v>48</v>
      </c>
    </row>
    <row r="22" spans="1:12" ht="24" customHeight="1" x14ac:dyDescent="0.2">
      <c r="A22" s="71">
        <v>10</v>
      </c>
      <c r="B22" s="72" t="s">
        <v>414</v>
      </c>
      <c r="C22" s="73">
        <f>L16/L17</f>
        <v>9.420289855072464E-2</v>
      </c>
      <c r="D22" s="94">
        <f>H24/H23</f>
        <v>9.0909090909090912E-2</v>
      </c>
      <c r="E22" s="52"/>
      <c r="F22" s="80" t="s">
        <v>161</v>
      </c>
      <c r="G22" s="60" t="s">
        <v>131</v>
      </c>
      <c r="H22" s="81">
        <v>1</v>
      </c>
      <c r="I22" s="60" t="s">
        <v>162</v>
      </c>
      <c r="J22" s="95">
        <v>3</v>
      </c>
      <c r="K22" s="60"/>
      <c r="L22" s="96"/>
    </row>
    <row r="23" spans="1:12" ht="24" customHeight="1" x14ac:dyDescent="0.2">
      <c r="A23" s="71">
        <v>11</v>
      </c>
      <c r="B23" s="72" t="s">
        <v>163</v>
      </c>
      <c r="C23" s="73">
        <f>H16/(L17*J22)</f>
        <v>3.6231884057971016E-2</v>
      </c>
      <c r="D23" s="74">
        <f>D22/3</f>
        <v>3.0303030303030304E-2</v>
      </c>
      <c r="E23" s="52"/>
      <c r="F23" s="80" t="s">
        <v>164</v>
      </c>
      <c r="G23" s="60" t="s">
        <v>131</v>
      </c>
      <c r="H23" s="60">
        <v>11</v>
      </c>
      <c r="I23" s="60" t="s">
        <v>14</v>
      </c>
      <c r="J23" s="81" t="s">
        <v>165</v>
      </c>
      <c r="K23" s="60"/>
      <c r="L23" s="96"/>
    </row>
    <row r="24" spans="1:12" ht="24" customHeight="1" x14ac:dyDescent="0.2">
      <c r="A24" s="71">
        <v>12</v>
      </c>
      <c r="B24" s="72" t="s">
        <v>166</v>
      </c>
      <c r="C24" s="73">
        <f>H15/L17</f>
        <v>3.9855072463768113E-2</v>
      </c>
      <c r="D24" s="74">
        <v>0</v>
      </c>
      <c r="E24" s="52"/>
      <c r="F24" s="80" t="s">
        <v>167</v>
      </c>
      <c r="G24" s="60" t="s">
        <v>131</v>
      </c>
      <c r="H24" s="60">
        <v>1</v>
      </c>
      <c r="I24" s="60" t="s">
        <v>14</v>
      </c>
      <c r="J24" s="81" t="s">
        <v>168</v>
      </c>
      <c r="K24" s="60"/>
      <c r="L24" s="96"/>
    </row>
    <row r="25" spans="1:12" ht="24" customHeight="1" x14ac:dyDescent="0.2">
      <c r="A25" s="71">
        <v>13</v>
      </c>
      <c r="B25" s="72" t="s">
        <v>169</v>
      </c>
      <c r="C25" s="97">
        <f>(L16/L17)*H30*H32</f>
        <v>1.6617391304347823E-3</v>
      </c>
      <c r="D25" s="74">
        <f>H25/(L17+H21+J21)*H39</f>
        <v>3.8403614457831327E-3</v>
      </c>
      <c r="E25" s="52"/>
      <c r="F25" s="80" t="s">
        <v>170</v>
      </c>
      <c r="G25" s="60" t="s">
        <v>131</v>
      </c>
      <c r="H25" s="98">
        <v>15</v>
      </c>
      <c r="I25" s="60" t="s">
        <v>171</v>
      </c>
      <c r="J25" s="60"/>
      <c r="K25" s="60"/>
      <c r="L25" s="82"/>
    </row>
    <row r="26" spans="1:12" ht="24" customHeight="1" x14ac:dyDescent="0.2">
      <c r="A26" s="71">
        <v>14</v>
      </c>
      <c r="B26" s="72" t="s">
        <v>172</v>
      </c>
      <c r="C26" s="97">
        <f>(H28*L16/(L27*L17))*H29</f>
        <v>1.2845849802371542E-4</v>
      </c>
      <c r="D26" s="94">
        <f>1/12</f>
        <v>8.3333333333333329E-2</v>
      </c>
      <c r="E26" s="52"/>
      <c r="F26" s="80" t="s">
        <v>173</v>
      </c>
      <c r="G26" s="60" t="s">
        <v>131</v>
      </c>
      <c r="H26" s="60">
        <v>44</v>
      </c>
      <c r="I26" s="60" t="s">
        <v>174</v>
      </c>
      <c r="J26" s="81"/>
      <c r="K26" s="60"/>
      <c r="L26" s="96"/>
    </row>
    <row r="27" spans="1:12" ht="24" customHeight="1" x14ac:dyDescent="0.2">
      <c r="A27" s="71">
        <v>15</v>
      </c>
      <c r="B27" s="72" t="s">
        <v>175</v>
      </c>
      <c r="C27" s="73" t="e">
        <f>H25/L17*#REF!</f>
        <v>#REF!</v>
      </c>
      <c r="D27" s="73">
        <f>H35/(J35*L17)</f>
        <v>3.6231884057971015E-3</v>
      </c>
      <c r="E27" s="52"/>
      <c r="F27" s="80" t="s">
        <v>176</v>
      </c>
      <c r="G27" s="60" t="s">
        <v>131</v>
      </c>
      <c r="H27" s="60">
        <f>H26</f>
        <v>44</v>
      </c>
      <c r="I27" s="60" t="s">
        <v>162</v>
      </c>
      <c r="J27" s="60">
        <v>6</v>
      </c>
      <c r="K27" s="60" t="s">
        <v>131</v>
      </c>
      <c r="L27" s="99">
        <f>H27/J27</f>
        <v>7.333333333333333</v>
      </c>
    </row>
    <row r="28" spans="1:12" ht="24" customHeight="1" x14ac:dyDescent="0.2">
      <c r="A28" s="71">
        <v>16</v>
      </c>
      <c r="B28" s="72" t="s">
        <v>177</v>
      </c>
      <c r="C28" s="73">
        <f>(H31/L27)/L17</f>
        <v>0.10869565217391304</v>
      </c>
      <c r="D28" s="73">
        <f>H34/(J34*L17)</f>
        <v>4.528985507246377E-3</v>
      </c>
      <c r="E28" s="52"/>
      <c r="F28" s="80" t="s">
        <v>178</v>
      </c>
      <c r="G28" s="60" t="s">
        <v>131</v>
      </c>
      <c r="H28" s="60">
        <v>0.5</v>
      </c>
      <c r="I28" s="60" t="s">
        <v>179</v>
      </c>
      <c r="J28" s="60"/>
      <c r="K28" s="60"/>
      <c r="L28" s="96"/>
    </row>
    <row r="29" spans="1:12" ht="24" customHeight="1" x14ac:dyDescent="0.2">
      <c r="A29" s="71">
        <v>17</v>
      </c>
      <c r="B29" s="72" t="s">
        <v>180</v>
      </c>
      <c r="C29" s="73"/>
      <c r="D29" s="73">
        <v>0</v>
      </c>
      <c r="E29" s="52"/>
      <c r="F29" s="80" t="s">
        <v>181</v>
      </c>
      <c r="G29" s="60" t="s">
        <v>131</v>
      </c>
      <c r="H29" s="100">
        <v>0.02</v>
      </c>
      <c r="I29" s="95" t="s">
        <v>182</v>
      </c>
      <c r="J29" s="60"/>
      <c r="K29" s="60"/>
      <c r="L29" s="96"/>
    </row>
    <row r="30" spans="1:12" ht="14.1" customHeight="1" x14ac:dyDescent="0.2">
      <c r="A30" s="1274" t="s">
        <v>150</v>
      </c>
      <c r="B30" s="1275"/>
      <c r="C30" s="87" t="e">
        <f>SUM(C21:C29)</f>
        <v>#REF!</v>
      </c>
      <c r="D30" s="87">
        <f>SUM(D21:D29)</f>
        <v>0.21653798990428114</v>
      </c>
      <c r="E30" s="52"/>
      <c r="F30" s="80" t="s">
        <v>183</v>
      </c>
      <c r="G30" s="60" t="s">
        <v>131</v>
      </c>
      <c r="H30" s="100">
        <v>0.98</v>
      </c>
      <c r="I30" s="95" t="s">
        <v>182</v>
      </c>
      <c r="J30" s="81"/>
      <c r="K30" s="60"/>
      <c r="L30" s="96"/>
    </row>
    <row r="31" spans="1:12" ht="14.1" customHeight="1" x14ac:dyDescent="0.2">
      <c r="A31" s="101"/>
      <c r="B31" s="102"/>
      <c r="C31" s="102"/>
      <c r="D31" s="103"/>
      <c r="E31" s="52"/>
      <c r="F31" s="80" t="s">
        <v>134</v>
      </c>
      <c r="G31" s="60" t="s">
        <v>131</v>
      </c>
      <c r="H31" s="60">
        <v>220</v>
      </c>
      <c r="I31" s="60" t="s">
        <v>184</v>
      </c>
      <c r="J31" s="60"/>
      <c r="K31" s="60"/>
      <c r="L31" s="96"/>
    </row>
    <row r="32" spans="1:12" ht="12" x14ac:dyDescent="0.2">
      <c r="A32" s="1276" t="s">
        <v>185</v>
      </c>
      <c r="B32" s="1277"/>
      <c r="C32" s="1277"/>
      <c r="D32" s="1275"/>
      <c r="E32" s="52"/>
      <c r="F32" s="80" t="s">
        <v>186</v>
      </c>
      <c r="G32" s="60" t="s">
        <v>131</v>
      </c>
      <c r="H32" s="104">
        <v>1.7999999999999999E-2</v>
      </c>
      <c r="I32" s="60"/>
      <c r="J32" s="81"/>
      <c r="K32" s="60"/>
      <c r="L32" s="96"/>
    </row>
    <row r="33" spans="1:12" ht="14.1" customHeight="1" x14ac:dyDescent="0.2">
      <c r="A33" s="105"/>
      <c r="B33" s="848"/>
      <c r="C33" s="848"/>
      <c r="D33" s="106"/>
      <c r="E33" s="52"/>
      <c r="F33" s="80" t="s">
        <v>135</v>
      </c>
      <c r="G33" s="60" t="s">
        <v>131</v>
      </c>
      <c r="H33" s="60">
        <v>1</v>
      </c>
      <c r="I33" s="60"/>
      <c r="J33" s="60" t="s">
        <v>14</v>
      </c>
      <c r="K33" s="60"/>
      <c r="L33" s="96"/>
    </row>
    <row r="34" spans="1:12" ht="24" x14ac:dyDescent="0.2">
      <c r="A34" s="849" t="s">
        <v>187</v>
      </c>
      <c r="B34" s="849" t="s">
        <v>188</v>
      </c>
      <c r="C34" s="849" t="s">
        <v>134</v>
      </c>
      <c r="D34" s="849" t="s">
        <v>135</v>
      </c>
      <c r="E34" s="52"/>
      <c r="F34" s="80" t="s">
        <v>189</v>
      </c>
      <c r="G34" s="60" t="s">
        <v>131</v>
      </c>
      <c r="H34" s="60">
        <v>5</v>
      </c>
      <c r="I34" s="60" t="s">
        <v>190</v>
      </c>
      <c r="J34" s="60">
        <v>4</v>
      </c>
      <c r="K34" s="60" t="s">
        <v>7</v>
      </c>
      <c r="L34" s="96"/>
    </row>
    <row r="35" spans="1:12" ht="14.1" customHeight="1" x14ac:dyDescent="0.2">
      <c r="A35" s="1274" t="s">
        <v>191</v>
      </c>
      <c r="B35" s="1278"/>
      <c r="C35" s="849" t="s">
        <v>3</v>
      </c>
      <c r="D35" s="849" t="s">
        <v>3</v>
      </c>
      <c r="E35" s="52"/>
      <c r="F35" s="80" t="s">
        <v>192</v>
      </c>
      <c r="G35" s="60"/>
      <c r="H35" s="60">
        <v>4</v>
      </c>
      <c r="I35" s="60" t="s">
        <v>190</v>
      </c>
      <c r="J35" s="60">
        <v>4</v>
      </c>
      <c r="K35" s="60" t="s">
        <v>7</v>
      </c>
      <c r="L35" s="96"/>
    </row>
    <row r="36" spans="1:12" ht="24" customHeight="1" x14ac:dyDescent="0.2">
      <c r="A36" s="71">
        <v>18</v>
      </c>
      <c r="B36" s="72" t="s">
        <v>193</v>
      </c>
      <c r="C36" s="73"/>
      <c r="D36" s="107">
        <f>(H28*25)/(L27*L17)*H29</f>
        <v>1.2351778656126481E-4</v>
      </c>
      <c r="E36" s="52"/>
      <c r="F36" s="80" t="s">
        <v>194</v>
      </c>
      <c r="G36" s="60" t="s">
        <v>131</v>
      </c>
      <c r="H36" s="100">
        <v>0.95</v>
      </c>
      <c r="I36" s="60"/>
      <c r="J36" s="81"/>
      <c r="K36" s="60"/>
      <c r="L36" s="96"/>
    </row>
    <row r="37" spans="1:12" ht="24" customHeight="1" x14ac:dyDescent="0.2">
      <c r="A37" s="71">
        <v>19</v>
      </c>
      <c r="B37" s="72" t="s">
        <v>195</v>
      </c>
      <c r="C37" s="73"/>
      <c r="D37" s="107">
        <f>(25)/L17*H30</f>
        <v>8.8768115942028977E-2</v>
      </c>
      <c r="E37" s="52"/>
      <c r="F37" s="80" t="s">
        <v>149</v>
      </c>
      <c r="G37" s="60" t="s">
        <v>131</v>
      </c>
      <c r="H37" s="104">
        <v>0.08</v>
      </c>
      <c r="I37" s="60"/>
      <c r="J37" s="81"/>
      <c r="K37" s="60"/>
      <c r="L37" s="96"/>
    </row>
    <row r="38" spans="1:12" ht="24" customHeight="1" x14ac:dyDescent="0.2">
      <c r="A38" s="71">
        <v>20</v>
      </c>
      <c r="B38" s="72" t="s">
        <v>196</v>
      </c>
      <c r="C38" s="73"/>
      <c r="D38" s="73">
        <f>D37+D36</f>
        <v>8.8891633728590241E-2</v>
      </c>
      <c r="E38" s="52"/>
      <c r="F38" s="80" t="s">
        <v>197</v>
      </c>
      <c r="G38" s="60" t="s">
        <v>131</v>
      </c>
      <c r="H38" s="108">
        <v>0.5</v>
      </c>
      <c r="I38" s="60"/>
      <c r="J38" s="81"/>
      <c r="K38" s="60"/>
      <c r="L38" s="96"/>
    </row>
    <row r="39" spans="1:12" ht="24" customHeight="1" x14ac:dyDescent="0.2">
      <c r="A39" s="71">
        <v>21</v>
      </c>
      <c r="B39" s="72" t="s">
        <v>198</v>
      </c>
      <c r="C39" s="73" t="e">
        <f>H38*H37*H36*(1+C30)</f>
        <v>#REF!</v>
      </c>
      <c r="D39" s="73">
        <v>4.8599999999999997E-2</v>
      </c>
      <c r="E39" s="52"/>
      <c r="F39" s="80" t="s">
        <v>199</v>
      </c>
      <c r="G39" s="60" t="s">
        <v>131</v>
      </c>
      <c r="H39" s="104">
        <v>8.5000000000000006E-2</v>
      </c>
      <c r="I39" s="95" t="s">
        <v>200</v>
      </c>
      <c r="J39" s="81"/>
      <c r="K39" s="60"/>
      <c r="L39" s="96"/>
    </row>
    <row r="40" spans="1:12" ht="24" customHeight="1" x14ac:dyDescent="0.2">
      <c r="A40" s="71">
        <v>22</v>
      </c>
      <c r="B40" s="72" t="s">
        <v>201</v>
      </c>
      <c r="C40" s="73">
        <f>H37*(C25+C26)</f>
        <v>1.4321581027667982E-4</v>
      </c>
      <c r="D40" s="73">
        <f>H37*(D38)</f>
        <v>7.1113306982872196E-3</v>
      </c>
      <c r="E40" s="52"/>
      <c r="F40" s="80" t="s">
        <v>202</v>
      </c>
      <c r="G40" s="60" t="s">
        <v>131</v>
      </c>
      <c r="H40" s="109">
        <v>2.5000000000000001E-2</v>
      </c>
      <c r="I40" s="60" t="s">
        <v>203</v>
      </c>
      <c r="J40" s="81"/>
      <c r="K40" s="110">
        <f>H40*H41/12</f>
        <v>9.3749999999999988E-5</v>
      </c>
      <c r="L40" s="111" t="s">
        <v>14</v>
      </c>
    </row>
    <row r="41" spans="1:12" ht="24" customHeight="1" x14ac:dyDescent="0.2">
      <c r="A41" s="71">
        <v>23</v>
      </c>
      <c r="B41" s="72" t="s">
        <v>204</v>
      </c>
      <c r="C41" s="73">
        <v>0</v>
      </c>
      <c r="D41" s="112">
        <v>0</v>
      </c>
      <c r="E41" s="52"/>
      <c r="F41" s="80" t="s">
        <v>205</v>
      </c>
      <c r="G41" s="60" t="s">
        <v>131</v>
      </c>
      <c r="H41" s="104">
        <v>4.4999999999999998E-2</v>
      </c>
      <c r="I41" s="60" t="s">
        <v>203</v>
      </c>
      <c r="J41" s="81"/>
      <c r="K41" s="60"/>
      <c r="L41" s="96"/>
    </row>
    <row r="42" spans="1:12" ht="24" customHeight="1" x14ac:dyDescent="0.2">
      <c r="A42" s="71">
        <v>24</v>
      </c>
      <c r="B42" s="72" t="s">
        <v>206</v>
      </c>
      <c r="C42" s="73">
        <v>0</v>
      </c>
      <c r="D42" s="73">
        <v>0</v>
      </c>
      <c r="E42" s="52"/>
      <c r="F42" s="80" t="s">
        <v>207</v>
      </c>
      <c r="G42" s="60" t="s">
        <v>131</v>
      </c>
      <c r="H42" s="60">
        <v>120</v>
      </c>
      <c r="I42" s="60" t="s">
        <v>171</v>
      </c>
      <c r="J42" s="60">
        <v>4</v>
      </c>
      <c r="K42" s="60" t="s">
        <v>7</v>
      </c>
      <c r="L42" s="96"/>
    </row>
    <row r="43" spans="1:12" ht="24" customHeight="1" x14ac:dyDescent="0.2">
      <c r="A43" s="71">
        <v>25</v>
      </c>
      <c r="B43" s="72" t="s">
        <v>208</v>
      </c>
      <c r="C43" s="73">
        <v>0</v>
      </c>
      <c r="D43" s="73">
        <v>0</v>
      </c>
      <c r="E43" s="52"/>
      <c r="F43" s="89" t="s">
        <v>209</v>
      </c>
      <c r="G43" s="90" t="s">
        <v>131</v>
      </c>
      <c r="H43" s="113">
        <v>0.03</v>
      </c>
      <c r="I43" s="114" t="s">
        <v>182</v>
      </c>
      <c r="J43" s="91"/>
      <c r="K43" s="90"/>
      <c r="L43" s="115"/>
    </row>
    <row r="44" spans="1:12" ht="24" customHeight="1" x14ac:dyDescent="0.2">
      <c r="A44" s="71">
        <v>26</v>
      </c>
      <c r="B44" s="72" t="s">
        <v>210</v>
      </c>
      <c r="C44" s="73">
        <v>0</v>
      </c>
      <c r="D44" s="73">
        <v>0</v>
      </c>
      <c r="E44" s="52"/>
      <c r="F44" s="116" t="s">
        <v>211</v>
      </c>
      <c r="G44" s="117"/>
      <c r="H44" s="52"/>
      <c r="I44" s="52"/>
      <c r="J44" s="52"/>
      <c r="K44" s="117"/>
      <c r="L44" s="52"/>
    </row>
    <row r="45" spans="1:12" ht="24" customHeight="1" x14ac:dyDescent="0.2">
      <c r="A45" s="118">
        <v>27</v>
      </c>
      <c r="B45" s="119" t="s">
        <v>212</v>
      </c>
      <c r="C45" s="120">
        <v>0</v>
      </c>
      <c r="D45" s="120">
        <v>0</v>
      </c>
      <c r="E45" s="52"/>
    </row>
    <row r="46" spans="1:12" ht="14.1" customHeight="1" x14ac:dyDescent="0.2">
      <c r="A46" s="1274" t="s">
        <v>150</v>
      </c>
      <c r="B46" s="1278"/>
      <c r="C46" s="87" t="e">
        <f>SUM(C39:C45)</f>
        <v>#REF!</v>
      </c>
      <c r="D46" s="87">
        <f>SUM(D38:D45)</f>
        <v>0.14460296442687748</v>
      </c>
      <c r="E46" s="52"/>
      <c r="F46" s="52"/>
      <c r="G46" s="117"/>
      <c r="H46" s="52"/>
      <c r="I46" s="52"/>
      <c r="J46" s="52"/>
      <c r="K46" s="117"/>
      <c r="L46" s="52"/>
    </row>
    <row r="47" spans="1:12" ht="14.1" customHeight="1" x14ac:dyDescent="0.2">
      <c r="A47" s="848"/>
      <c r="B47" s="121"/>
      <c r="C47" s="121"/>
      <c r="D47" s="121"/>
      <c r="E47" s="52"/>
      <c r="F47" s="52"/>
      <c r="G47" s="117"/>
      <c r="H47" s="52"/>
      <c r="I47" s="52"/>
      <c r="J47" s="52"/>
      <c r="K47" s="117"/>
      <c r="L47" s="52"/>
    </row>
    <row r="48" spans="1:12" ht="14.1" customHeight="1" x14ac:dyDescent="0.2">
      <c r="A48" s="849" t="s">
        <v>213</v>
      </c>
      <c r="B48" s="849" t="s">
        <v>214</v>
      </c>
      <c r="C48" s="849" t="s">
        <v>3</v>
      </c>
      <c r="D48" s="849" t="s">
        <v>3</v>
      </c>
      <c r="E48" s="52"/>
      <c r="F48" s="52"/>
      <c r="G48" s="117"/>
      <c r="H48" s="52"/>
      <c r="I48" s="52"/>
      <c r="J48" s="52"/>
      <c r="K48" s="117"/>
      <c r="L48" s="52"/>
    </row>
    <row r="49" spans="1:12" ht="14.1" customHeight="1" x14ac:dyDescent="0.2">
      <c r="A49" s="122">
        <v>28</v>
      </c>
      <c r="B49" s="851" t="s">
        <v>214</v>
      </c>
      <c r="C49" s="123" t="e">
        <f>C16*C30</f>
        <v>#REF!</v>
      </c>
      <c r="D49" s="87">
        <f>D16*D30</f>
        <v>7.9685980284775471E-2</v>
      </c>
      <c r="E49" s="124"/>
      <c r="F49" s="52"/>
      <c r="G49" s="117"/>
      <c r="H49" s="52"/>
      <c r="I49" s="52"/>
      <c r="J49" s="52"/>
      <c r="K49" s="117"/>
      <c r="L49" s="52"/>
    </row>
    <row r="50" spans="1:12" ht="14.1" customHeight="1" x14ac:dyDescent="0.2">
      <c r="A50" s="1279"/>
      <c r="B50" s="1279"/>
      <c r="C50" s="1279"/>
      <c r="D50" s="1279"/>
      <c r="E50" s="124"/>
      <c r="F50" s="52"/>
      <c r="G50" s="117"/>
      <c r="H50" s="52"/>
      <c r="I50" s="52"/>
      <c r="J50" s="52"/>
      <c r="K50" s="117"/>
      <c r="L50" s="52"/>
    </row>
    <row r="51" spans="1:12" s="334" customFormat="1" ht="21.95" customHeight="1" x14ac:dyDescent="0.2">
      <c r="A51" s="1262" t="s">
        <v>215</v>
      </c>
      <c r="B51" s="1263"/>
      <c r="C51" s="330" t="e">
        <f>(C16+C30+C46+C49)</f>
        <v>#REF!</v>
      </c>
      <c r="D51" s="227">
        <f>(D16+D30+D46+D49)</f>
        <v>0.80882693461593413</v>
      </c>
      <c r="E51" s="331"/>
      <c r="F51" s="332"/>
      <c r="G51" s="333"/>
      <c r="K51" s="333"/>
    </row>
    <row r="52" spans="1:12" ht="14.1" customHeight="1" x14ac:dyDescent="0.2">
      <c r="A52" s="1264" t="s">
        <v>216</v>
      </c>
      <c r="B52" s="1265"/>
      <c r="C52" s="1265"/>
      <c r="D52" s="1266"/>
      <c r="E52" s="124"/>
      <c r="F52" s="52"/>
    </row>
    <row r="53" spans="1:12" ht="14.1" customHeight="1" x14ac:dyDescent="0.2">
      <c r="A53" s="1267" t="s">
        <v>217</v>
      </c>
      <c r="B53" s="1268"/>
      <c r="C53" s="1268"/>
      <c r="D53" s="1269"/>
    </row>
    <row r="54" spans="1:12" ht="14.1" customHeight="1" x14ac:dyDescent="0.2">
      <c r="A54" s="1270" t="s">
        <v>218</v>
      </c>
      <c r="B54" s="1271"/>
      <c r="C54" s="1271"/>
      <c r="D54" s="1272"/>
    </row>
    <row r="56" spans="1:12" ht="14.1" customHeight="1" x14ac:dyDescent="0.2">
      <c r="A56" s="1446" t="str">
        <f>'(11)Proj.Deprec.'!A69</f>
        <v>Razão Social da Licitante</v>
      </c>
    </row>
  </sheetData>
  <sheetProtection password="933F" sheet="1" objects="1" scenarios="1" selectLockedCells="1"/>
  <mergeCells count="22">
    <mergeCell ref="A7:B7"/>
    <mergeCell ref="A1:L1"/>
    <mergeCell ref="A3:D3"/>
    <mergeCell ref="F3:L3"/>
    <mergeCell ref="A4:D4"/>
    <mergeCell ref="A5:D5"/>
    <mergeCell ref="F11:L11"/>
    <mergeCell ref="A16:B16"/>
    <mergeCell ref="A18:A19"/>
    <mergeCell ref="B18:B19"/>
    <mergeCell ref="D18:D19"/>
    <mergeCell ref="F19:L19"/>
    <mergeCell ref="A51:B51"/>
    <mergeCell ref="A52:D52"/>
    <mergeCell ref="A53:D53"/>
    <mergeCell ref="A54:D54"/>
    <mergeCell ref="A20:B20"/>
    <mergeCell ref="A30:B30"/>
    <mergeCell ref="A32:D32"/>
    <mergeCell ref="A35:B35"/>
    <mergeCell ref="A46:B46"/>
    <mergeCell ref="A50:D50"/>
  </mergeCells>
  <printOptions horizontalCentered="1"/>
  <pageMargins left="1.1811023622047245" right="0.78740157480314965" top="1.1811023622047245" bottom="0.78740157480314965" header="0.59055118110236227" footer="0.31496062992125984"/>
  <pageSetup paperSize="9" scale="62" orientation="portrait" r:id="rId1"/>
  <headerFooter>
    <oddHeader>&amp;L&amp;"Calibri,Negrito"&amp;9Estado de Santa Catarina
Município de Lages - SC
Serviço de Estacionamento Rotativo Pago – Área Azul&amp;R&amp;G</oddHeader>
    <oddFooter>&amp;L&amp;"Calibri,Negrito"&amp;9Planilha 12 - Encargos Sociais&amp;R&amp;"Calibri,Negrito"&amp;9Pág.: &amp;P de &amp;N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Q141"/>
  <sheetViews>
    <sheetView showGridLines="0" zoomScaleNormal="100" zoomScaleSheetLayoutView="85" zoomScalePageLayoutView="115" workbookViewId="0">
      <selection sqref="A1:J1"/>
    </sheetView>
  </sheetViews>
  <sheetFormatPr defaultColWidth="9.42578125" defaultRowHeight="14.1" customHeight="1" x14ac:dyDescent="0.2"/>
  <cols>
    <col min="1" max="1" width="4.28515625" style="14" customWidth="1"/>
    <col min="2" max="3" width="4.42578125" style="213" customWidth="1"/>
    <col min="4" max="4" width="43.7109375" style="15" bestFit="1" customWidth="1"/>
    <col min="5" max="5" width="7.140625" style="15" bestFit="1" customWidth="1"/>
    <col min="6" max="6" width="11.5703125" style="213" bestFit="1" customWidth="1"/>
    <col min="7" max="7" width="8.85546875" style="213" bestFit="1" customWidth="1"/>
    <col min="8" max="8" width="6.7109375" style="15" bestFit="1" customWidth="1"/>
    <col min="9" max="9" width="13.28515625" style="14" bestFit="1" customWidth="1"/>
    <col min="10" max="10" width="9.5703125" style="164" bestFit="1" customWidth="1"/>
    <col min="11" max="249" width="9.140625" style="213" customWidth="1"/>
    <col min="250" max="250" width="10.140625" style="213" customWidth="1"/>
    <col min="251" max="251" width="6.85546875" style="213" customWidth="1"/>
    <col min="252" max="252" width="32.7109375" style="213" bestFit="1" customWidth="1"/>
    <col min="253" max="253" width="9.42578125" style="213"/>
    <col min="254" max="254" width="6.7109375" style="213" customWidth="1"/>
    <col min="255" max="255" width="7.7109375" style="213" customWidth="1"/>
    <col min="256" max="256" width="36.85546875" style="213" customWidth="1"/>
    <col min="257" max="257" width="11.85546875" style="213" bestFit="1" customWidth="1"/>
    <col min="258" max="258" width="10.5703125" style="213" bestFit="1" customWidth="1"/>
    <col min="259" max="259" width="7.140625" style="213" bestFit="1" customWidth="1"/>
    <col min="260" max="260" width="6.85546875" style="213" bestFit="1" customWidth="1"/>
    <col min="261" max="261" width="7.7109375" style="213" bestFit="1" customWidth="1"/>
    <col min="262" max="262" width="13.28515625" style="213" bestFit="1" customWidth="1"/>
    <col min="263" max="263" width="8.5703125" style="213" bestFit="1" customWidth="1"/>
    <col min="264" max="264" width="7.28515625" style="213" bestFit="1" customWidth="1"/>
    <col min="265" max="265" width="14.28515625" style="213" bestFit="1" customWidth="1"/>
    <col min="266" max="505" width="9.140625" style="213" customWidth="1"/>
    <col min="506" max="506" width="10.140625" style="213" customWidth="1"/>
    <col min="507" max="507" width="6.85546875" style="213" customWidth="1"/>
    <col min="508" max="508" width="32.7109375" style="213" bestFit="1" customWidth="1"/>
    <col min="509" max="509" width="9.42578125" style="213"/>
    <col min="510" max="510" width="6.7109375" style="213" customWidth="1"/>
    <col min="511" max="511" width="7.7109375" style="213" customWidth="1"/>
    <col min="512" max="512" width="36.85546875" style="213" customWidth="1"/>
    <col min="513" max="513" width="11.85546875" style="213" bestFit="1" customWidth="1"/>
    <col min="514" max="514" width="10.5703125" style="213" bestFit="1" customWidth="1"/>
    <col min="515" max="515" width="7.140625" style="213" bestFit="1" customWidth="1"/>
    <col min="516" max="516" width="6.85546875" style="213" bestFit="1" customWidth="1"/>
    <col min="517" max="517" width="7.7109375" style="213" bestFit="1" customWidth="1"/>
    <col min="518" max="518" width="13.28515625" style="213" bestFit="1" customWidth="1"/>
    <col min="519" max="519" width="8.5703125" style="213" bestFit="1" customWidth="1"/>
    <col min="520" max="520" width="7.28515625" style="213" bestFit="1" customWidth="1"/>
    <col min="521" max="521" width="14.28515625" style="213" bestFit="1" customWidth="1"/>
    <col min="522" max="761" width="9.140625" style="213" customWidth="1"/>
    <col min="762" max="762" width="10.140625" style="213" customWidth="1"/>
    <col min="763" max="763" width="6.85546875" style="213" customWidth="1"/>
    <col min="764" max="764" width="32.7109375" style="213" bestFit="1" customWidth="1"/>
    <col min="765" max="765" width="9.42578125" style="213"/>
    <col min="766" max="766" width="6.7109375" style="213" customWidth="1"/>
    <col min="767" max="767" width="7.7109375" style="213" customWidth="1"/>
    <col min="768" max="768" width="36.85546875" style="213" customWidth="1"/>
    <col min="769" max="769" width="11.85546875" style="213" bestFit="1" customWidth="1"/>
    <col min="770" max="770" width="10.5703125" style="213" bestFit="1" customWidth="1"/>
    <col min="771" max="771" width="7.140625" style="213" bestFit="1" customWidth="1"/>
    <col min="772" max="772" width="6.85546875" style="213" bestFit="1" customWidth="1"/>
    <col min="773" max="773" width="7.7109375" style="213" bestFit="1" customWidth="1"/>
    <col min="774" max="774" width="13.28515625" style="213" bestFit="1" customWidth="1"/>
    <col min="775" max="775" width="8.5703125" style="213" bestFit="1" customWidth="1"/>
    <col min="776" max="776" width="7.28515625" style="213" bestFit="1" customWidth="1"/>
    <col min="777" max="777" width="14.28515625" style="213" bestFit="1" customWidth="1"/>
    <col min="778" max="1017" width="9.140625" style="213" customWidth="1"/>
    <col min="1018" max="1018" width="10.140625" style="213" customWidth="1"/>
    <col min="1019" max="1019" width="6.85546875" style="213" customWidth="1"/>
    <col min="1020" max="1020" width="32.7109375" style="213" bestFit="1" customWidth="1"/>
    <col min="1021" max="1021" width="9.42578125" style="213"/>
    <col min="1022" max="1022" width="6.7109375" style="213" customWidth="1"/>
    <col min="1023" max="1023" width="7.7109375" style="213" customWidth="1"/>
    <col min="1024" max="1024" width="36.85546875" style="213" customWidth="1"/>
    <col min="1025" max="1025" width="11.85546875" style="213" bestFit="1" customWidth="1"/>
    <col min="1026" max="1026" width="10.5703125" style="213" bestFit="1" customWidth="1"/>
    <col min="1027" max="1027" width="7.140625" style="213" bestFit="1" customWidth="1"/>
    <col min="1028" max="1028" width="6.85546875" style="213" bestFit="1" customWidth="1"/>
    <col min="1029" max="1029" width="7.7109375" style="213" bestFit="1" customWidth="1"/>
    <col min="1030" max="1030" width="13.28515625" style="213" bestFit="1" customWidth="1"/>
    <col min="1031" max="1031" width="8.5703125" style="213" bestFit="1" customWidth="1"/>
    <col min="1032" max="1032" width="7.28515625" style="213" bestFit="1" customWidth="1"/>
    <col min="1033" max="1033" width="14.28515625" style="213" bestFit="1" customWidth="1"/>
    <col min="1034" max="1273" width="9.140625" style="213" customWidth="1"/>
    <col min="1274" max="1274" width="10.140625" style="213" customWidth="1"/>
    <col min="1275" max="1275" width="6.85546875" style="213" customWidth="1"/>
    <col min="1276" max="1276" width="32.7109375" style="213" bestFit="1" customWidth="1"/>
    <col min="1277" max="1277" width="9.42578125" style="213"/>
    <col min="1278" max="1278" width="6.7109375" style="213" customWidth="1"/>
    <col min="1279" max="1279" width="7.7109375" style="213" customWidth="1"/>
    <col min="1280" max="1280" width="36.85546875" style="213" customWidth="1"/>
    <col min="1281" max="1281" width="11.85546875" style="213" bestFit="1" customWidth="1"/>
    <col min="1282" max="1282" width="10.5703125" style="213" bestFit="1" customWidth="1"/>
    <col min="1283" max="1283" width="7.140625" style="213" bestFit="1" customWidth="1"/>
    <col min="1284" max="1284" width="6.85546875" style="213" bestFit="1" customWidth="1"/>
    <col min="1285" max="1285" width="7.7109375" style="213" bestFit="1" customWidth="1"/>
    <col min="1286" max="1286" width="13.28515625" style="213" bestFit="1" customWidth="1"/>
    <col min="1287" max="1287" width="8.5703125" style="213" bestFit="1" customWidth="1"/>
    <col min="1288" max="1288" width="7.28515625" style="213" bestFit="1" customWidth="1"/>
    <col min="1289" max="1289" width="14.28515625" style="213" bestFit="1" customWidth="1"/>
    <col min="1290" max="1529" width="9.140625" style="213" customWidth="1"/>
    <col min="1530" max="1530" width="10.140625" style="213" customWidth="1"/>
    <col min="1531" max="1531" width="6.85546875" style="213" customWidth="1"/>
    <col min="1532" max="1532" width="32.7109375" style="213" bestFit="1" customWidth="1"/>
    <col min="1533" max="1533" width="9.42578125" style="213"/>
    <col min="1534" max="1534" width="6.7109375" style="213" customWidth="1"/>
    <col min="1535" max="1535" width="7.7109375" style="213" customWidth="1"/>
    <col min="1536" max="1536" width="36.85546875" style="213" customWidth="1"/>
    <col min="1537" max="1537" width="11.85546875" style="213" bestFit="1" customWidth="1"/>
    <col min="1538" max="1538" width="10.5703125" style="213" bestFit="1" customWidth="1"/>
    <col min="1539" max="1539" width="7.140625" style="213" bestFit="1" customWidth="1"/>
    <col min="1540" max="1540" width="6.85546875" style="213" bestFit="1" customWidth="1"/>
    <col min="1541" max="1541" width="7.7109375" style="213" bestFit="1" customWidth="1"/>
    <col min="1542" max="1542" width="13.28515625" style="213" bestFit="1" customWidth="1"/>
    <col min="1543" max="1543" width="8.5703125" style="213" bestFit="1" customWidth="1"/>
    <col min="1544" max="1544" width="7.28515625" style="213" bestFit="1" customWidth="1"/>
    <col min="1545" max="1545" width="14.28515625" style="213" bestFit="1" customWidth="1"/>
    <col min="1546" max="1785" width="9.140625" style="213" customWidth="1"/>
    <col min="1786" max="1786" width="10.140625" style="213" customWidth="1"/>
    <col min="1787" max="1787" width="6.85546875" style="213" customWidth="1"/>
    <col min="1788" max="1788" width="32.7109375" style="213" bestFit="1" customWidth="1"/>
    <col min="1789" max="1789" width="9.42578125" style="213"/>
    <col min="1790" max="1790" width="6.7109375" style="213" customWidth="1"/>
    <col min="1791" max="1791" width="7.7109375" style="213" customWidth="1"/>
    <col min="1792" max="1792" width="36.85546875" style="213" customWidth="1"/>
    <col min="1793" max="1793" width="11.85546875" style="213" bestFit="1" customWidth="1"/>
    <col min="1794" max="1794" width="10.5703125" style="213" bestFit="1" customWidth="1"/>
    <col min="1795" max="1795" width="7.140625" style="213" bestFit="1" customWidth="1"/>
    <col min="1796" max="1796" width="6.85546875" style="213" bestFit="1" customWidth="1"/>
    <col min="1797" max="1797" width="7.7109375" style="213" bestFit="1" customWidth="1"/>
    <col min="1798" max="1798" width="13.28515625" style="213" bestFit="1" customWidth="1"/>
    <col min="1799" max="1799" width="8.5703125" style="213" bestFit="1" customWidth="1"/>
    <col min="1800" max="1800" width="7.28515625" style="213" bestFit="1" customWidth="1"/>
    <col min="1801" max="1801" width="14.28515625" style="213" bestFit="1" customWidth="1"/>
    <col min="1802" max="2041" width="9.140625" style="213" customWidth="1"/>
    <col min="2042" max="2042" width="10.140625" style="213" customWidth="1"/>
    <col min="2043" max="2043" width="6.85546875" style="213" customWidth="1"/>
    <col min="2044" max="2044" width="32.7109375" style="213" bestFit="1" customWidth="1"/>
    <col min="2045" max="2045" width="9.42578125" style="213"/>
    <col min="2046" max="2046" width="6.7109375" style="213" customWidth="1"/>
    <col min="2047" max="2047" width="7.7109375" style="213" customWidth="1"/>
    <col min="2048" max="2048" width="36.85546875" style="213" customWidth="1"/>
    <col min="2049" max="2049" width="11.85546875" style="213" bestFit="1" customWidth="1"/>
    <col min="2050" max="2050" width="10.5703125" style="213" bestFit="1" customWidth="1"/>
    <col min="2051" max="2051" width="7.140625" style="213" bestFit="1" customWidth="1"/>
    <col min="2052" max="2052" width="6.85546875" style="213" bestFit="1" customWidth="1"/>
    <col min="2053" max="2053" width="7.7109375" style="213" bestFit="1" customWidth="1"/>
    <col min="2054" max="2054" width="13.28515625" style="213" bestFit="1" customWidth="1"/>
    <col min="2055" max="2055" width="8.5703125" style="213" bestFit="1" customWidth="1"/>
    <col min="2056" max="2056" width="7.28515625" style="213" bestFit="1" customWidth="1"/>
    <col min="2057" max="2057" width="14.28515625" style="213" bestFit="1" customWidth="1"/>
    <col min="2058" max="2297" width="9.140625" style="213" customWidth="1"/>
    <col min="2298" max="2298" width="10.140625" style="213" customWidth="1"/>
    <col min="2299" max="2299" width="6.85546875" style="213" customWidth="1"/>
    <col min="2300" max="2300" width="32.7109375" style="213" bestFit="1" customWidth="1"/>
    <col min="2301" max="2301" width="9.42578125" style="213"/>
    <col min="2302" max="2302" width="6.7109375" style="213" customWidth="1"/>
    <col min="2303" max="2303" width="7.7109375" style="213" customWidth="1"/>
    <col min="2304" max="2304" width="36.85546875" style="213" customWidth="1"/>
    <col min="2305" max="2305" width="11.85546875" style="213" bestFit="1" customWidth="1"/>
    <col min="2306" max="2306" width="10.5703125" style="213" bestFit="1" customWidth="1"/>
    <col min="2307" max="2307" width="7.140625" style="213" bestFit="1" customWidth="1"/>
    <col min="2308" max="2308" width="6.85546875" style="213" bestFit="1" customWidth="1"/>
    <col min="2309" max="2309" width="7.7109375" style="213" bestFit="1" customWidth="1"/>
    <col min="2310" max="2310" width="13.28515625" style="213" bestFit="1" customWidth="1"/>
    <col min="2311" max="2311" width="8.5703125" style="213" bestFit="1" customWidth="1"/>
    <col min="2312" max="2312" width="7.28515625" style="213" bestFit="1" customWidth="1"/>
    <col min="2313" max="2313" width="14.28515625" style="213" bestFit="1" customWidth="1"/>
    <col min="2314" max="2553" width="9.140625" style="213" customWidth="1"/>
    <col min="2554" max="2554" width="10.140625" style="213" customWidth="1"/>
    <col min="2555" max="2555" width="6.85546875" style="213" customWidth="1"/>
    <col min="2556" max="2556" width="32.7109375" style="213" bestFit="1" customWidth="1"/>
    <col min="2557" max="2557" width="9.42578125" style="213"/>
    <col min="2558" max="2558" width="6.7109375" style="213" customWidth="1"/>
    <col min="2559" max="2559" width="7.7109375" style="213" customWidth="1"/>
    <col min="2560" max="2560" width="36.85546875" style="213" customWidth="1"/>
    <col min="2561" max="2561" width="11.85546875" style="213" bestFit="1" customWidth="1"/>
    <col min="2562" max="2562" width="10.5703125" style="213" bestFit="1" customWidth="1"/>
    <col min="2563" max="2563" width="7.140625" style="213" bestFit="1" customWidth="1"/>
    <col min="2564" max="2564" width="6.85546875" style="213" bestFit="1" customWidth="1"/>
    <col min="2565" max="2565" width="7.7109375" style="213" bestFit="1" customWidth="1"/>
    <col min="2566" max="2566" width="13.28515625" style="213" bestFit="1" customWidth="1"/>
    <col min="2567" max="2567" width="8.5703125" style="213" bestFit="1" customWidth="1"/>
    <col min="2568" max="2568" width="7.28515625" style="213" bestFit="1" customWidth="1"/>
    <col min="2569" max="2569" width="14.28515625" style="213" bestFit="1" customWidth="1"/>
    <col min="2570" max="2809" width="9.140625" style="213" customWidth="1"/>
    <col min="2810" max="2810" width="10.140625" style="213" customWidth="1"/>
    <col min="2811" max="2811" width="6.85546875" style="213" customWidth="1"/>
    <col min="2812" max="2812" width="32.7109375" style="213" bestFit="1" customWidth="1"/>
    <col min="2813" max="2813" width="9.42578125" style="213"/>
    <col min="2814" max="2814" width="6.7109375" style="213" customWidth="1"/>
    <col min="2815" max="2815" width="7.7109375" style="213" customWidth="1"/>
    <col min="2816" max="2816" width="36.85546875" style="213" customWidth="1"/>
    <col min="2817" max="2817" width="11.85546875" style="213" bestFit="1" customWidth="1"/>
    <col min="2818" max="2818" width="10.5703125" style="213" bestFit="1" customWidth="1"/>
    <col min="2819" max="2819" width="7.140625" style="213" bestFit="1" customWidth="1"/>
    <col min="2820" max="2820" width="6.85546875" style="213" bestFit="1" customWidth="1"/>
    <col min="2821" max="2821" width="7.7109375" style="213" bestFit="1" customWidth="1"/>
    <col min="2822" max="2822" width="13.28515625" style="213" bestFit="1" customWidth="1"/>
    <col min="2823" max="2823" width="8.5703125" style="213" bestFit="1" customWidth="1"/>
    <col min="2824" max="2824" width="7.28515625" style="213" bestFit="1" customWidth="1"/>
    <col min="2825" max="2825" width="14.28515625" style="213" bestFit="1" customWidth="1"/>
    <col min="2826" max="3065" width="9.140625" style="213" customWidth="1"/>
    <col min="3066" max="3066" width="10.140625" style="213" customWidth="1"/>
    <col min="3067" max="3067" width="6.85546875" style="213" customWidth="1"/>
    <col min="3068" max="3068" width="32.7109375" style="213" bestFit="1" customWidth="1"/>
    <col min="3069" max="3069" width="9.42578125" style="213"/>
    <col min="3070" max="3070" width="6.7109375" style="213" customWidth="1"/>
    <col min="3071" max="3071" width="7.7109375" style="213" customWidth="1"/>
    <col min="3072" max="3072" width="36.85546875" style="213" customWidth="1"/>
    <col min="3073" max="3073" width="11.85546875" style="213" bestFit="1" customWidth="1"/>
    <col min="3074" max="3074" width="10.5703125" style="213" bestFit="1" customWidth="1"/>
    <col min="3075" max="3075" width="7.140625" style="213" bestFit="1" customWidth="1"/>
    <col min="3076" max="3076" width="6.85546875" style="213" bestFit="1" customWidth="1"/>
    <col min="3077" max="3077" width="7.7109375" style="213" bestFit="1" customWidth="1"/>
    <col min="3078" max="3078" width="13.28515625" style="213" bestFit="1" customWidth="1"/>
    <col min="3079" max="3079" width="8.5703125" style="213" bestFit="1" customWidth="1"/>
    <col min="3080" max="3080" width="7.28515625" style="213" bestFit="1" customWidth="1"/>
    <col min="3081" max="3081" width="14.28515625" style="213" bestFit="1" customWidth="1"/>
    <col min="3082" max="3321" width="9.140625" style="213" customWidth="1"/>
    <col min="3322" max="3322" width="10.140625" style="213" customWidth="1"/>
    <col min="3323" max="3323" width="6.85546875" style="213" customWidth="1"/>
    <col min="3324" max="3324" width="32.7109375" style="213" bestFit="1" customWidth="1"/>
    <col min="3325" max="3325" width="9.42578125" style="213"/>
    <col min="3326" max="3326" width="6.7109375" style="213" customWidth="1"/>
    <col min="3327" max="3327" width="7.7109375" style="213" customWidth="1"/>
    <col min="3328" max="3328" width="36.85546875" style="213" customWidth="1"/>
    <col min="3329" max="3329" width="11.85546875" style="213" bestFit="1" customWidth="1"/>
    <col min="3330" max="3330" width="10.5703125" style="213" bestFit="1" customWidth="1"/>
    <col min="3331" max="3331" width="7.140625" style="213" bestFit="1" customWidth="1"/>
    <col min="3332" max="3332" width="6.85546875" style="213" bestFit="1" customWidth="1"/>
    <col min="3333" max="3333" width="7.7109375" style="213" bestFit="1" customWidth="1"/>
    <col min="3334" max="3334" width="13.28515625" style="213" bestFit="1" customWidth="1"/>
    <col min="3335" max="3335" width="8.5703125" style="213" bestFit="1" customWidth="1"/>
    <col min="3336" max="3336" width="7.28515625" style="213" bestFit="1" customWidth="1"/>
    <col min="3337" max="3337" width="14.28515625" style="213" bestFit="1" customWidth="1"/>
    <col min="3338" max="3577" width="9.140625" style="213" customWidth="1"/>
    <col min="3578" max="3578" width="10.140625" style="213" customWidth="1"/>
    <col min="3579" max="3579" width="6.85546875" style="213" customWidth="1"/>
    <col min="3580" max="3580" width="32.7109375" style="213" bestFit="1" customWidth="1"/>
    <col min="3581" max="3581" width="9.42578125" style="213"/>
    <col min="3582" max="3582" width="6.7109375" style="213" customWidth="1"/>
    <col min="3583" max="3583" width="7.7109375" style="213" customWidth="1"/>
    <col min="3584" max="3584" width="36.85546875" style="213" customWidth="1"/>
    <col min="3585" max="3585" width="11.85546875" style="213" bestFit="1" customWidth="1"/>
    <col min="3586" max="3586" width="10.5703125" style="213" bestFit="1" customWidth="1"/>
    <col min="3587" max="3587" width="7.140625" style="213" bestFit="1" customWidth="1"/>
    <col min="3588" max="3588" width="6.85546875" style="213" bestFit="1" customWidth="1"/>
    <col min="3589" max="3589" width="7.7109375" style="213" bestFit="1" customWidth="1"/>
    <col min="3590" max="3590" width="13.28515625" style="213" bestFit="1" customWidth="1"/>
    <col min="3591" max="3591" width="8.5703125" style="213" bestFit="1" customWidth="1"/>
    <col min="3592" max="3592" width="7.28515625" style="213" bestFit="1" customWidth="1"/>
    <col min="3593" max="3593" width="14.28515625" style="213" bestFit="1" customWidth="1"/>
    <col min="3594" max="3833" width="9.140625" style="213" customWidth="1"/>
    <col min="3834" max="3834" width="10.140625" style="213" customWidth="1"/>
    <col min="3835" max="3835" width="6.85546875" style="213" customWidth="1"/>
    <col min="3836" max="3836" width="32.7109375" style="213" bestFit="1" customWidth="1"/>
    <col min="3837" max="3837" width="9.42578125" style="213"/>
    <col min="3838" max="3838" width="6.7109375" style="213" customWidth="1"/>
    <col min="3839" max="3839" width="7.7109375" style="213" customWidth="1"/>
    <col min="3840" max="3840" width="36.85546875" style="213" customWidth="1"/>
    <col min="3841" max="3841" width="11.85546875" style="213" bestFit="1" customWidth="1"/>
    <col min="3842" max="3842" width="10.5703125" style="213" bestFit="1" customWidth="1"/>
    <col min="3843" max="3843" width="7.140625" style="213" bestFit="1" customWidth="1"/>
    <col min="3844" max="3844" width="6.85546875" style="213" bestFit="1" customWidth="1"/>
    <col min="3845" max="3845" width="7.7109375" style="213" bestFit="1" customWidth="1"/>
    <col min="3846" max="3846" width="13.28515625" style="213" bestFit="1" customWidth="1"/>
    <col min="3847" max="3847" width="8.5703125" style="213" bestFit="1" customWidth="1"/>
    <col min="3848" max="3848" width="7.28515625" style="213" bestFit="1" customWidth="1"/>
    <col min="3849" max="3849" width="14.28515625" style="213" bestFit="1" customWidth="1"/>
    <col min="3850" max="4089" width="9.140625" style="213" customWidth="1"/>
    <col min="4090" max="4090" width="10.140625" style="213" customWidth="1"/>
    <col min="4091" max="4091" width="6.85546875" style="213" customWidth="1"/>
    <col min="4092" max="4092" width="32.7109375" style="213" bestFit="1" customWidth="1"/>
    <col min="4093" max="4093" width="9.42578125" style="213"/>
    <col min="4094" max="4094" width="6.7109375" style="213" customWidth="1"/>
    <col min="4095" max="4095" width="7.7109375" style="213" customWidth="1"/>
    <col min="4096" max="4096" width="36.85546875" style="213" customWidth="1"/>
    <col min="4097" max="4097" width="11.85546875" style="213" bestFit="1" customWidth="1"/>
    <col min="4098" max="4098" width="10.5703125" style="213" bestFit="1" customWidth="1"/>
    <col min="4099" max="4099" width="7.140625" style="213" bestFit="1" customWidth="1"/>
    <col min="4100" max="4100" width="6.85546875" style="213" bestFit="1" customWidth="1"/>
    <col min="4101" max="4101" width="7.7109375" style="213" bestFit="1" customWidth="1"/>
    <col min="4102" max="4102" width="13.28515625" style="213" bestFit="1" customWidth="1"/>
    <col min="4103" max="4103" width="8.5703125" style="213" bestFit="1" customWidth="1"/>
    <col min="4104" max="4104" width="7.28515625" style="213" bestFit="1" customWidth="1"/>
    <col min="4105" max="4105" width="14.28515625" style="213" bestFit="1" customWidth="1"/>
    <col min="4106" max="4345" width="9.140625" style="213" customWidth="1"/>
    <col min="4346" max="4346" width="10.140625" style="213" customWidth="1"/>
    <col min="4347" max="4347" width="6.85546875" style="213" customWidth="1"/>
    <col min="4348" max="4348" width="32.7109375" style="213" bestFit="1" customWidth="1"/>
    <col min="4349" max="4349" width="9.42578125" style="213"/>
    <col min="4350" max="4350" width="6.7109375" style="213" customWidth="1"/>
    <col min="4351" max="4351" width="7.7109375" style="213" customWidth="1"/>
    <col min="4352" max="4352" width="36.85546875" style="213" customWidth="1"/>
    <col min="4353" max="4353" width="11.85546875" style="213" bestFit="1" customWidth="1"/>
    <col min="4354" max="4354" width="10.5703125" style="213" bestFit="1" customWidth="1"/>
    <col min="4355" max="4355" width="7.140625" style="213" bestFit="1" customWidth="1"/>
    <col min="4356" max="4356" width="6.85546875" style="213" bestFit="1" customWidth="1"/>
    <col min="4357" max="4357" width="7.7109375" style="213" bestFit="1" customWidth="1"/>
    <col min="4358" max="4358" width="13.28515625" style="213" bestFit="1" customWidth="1"/>
    <col min="4359" max="4359" width="8.5703125" style="213" bestFit="1" customWidth="1"/>
    <col min="4360" max="4360" width="7.28515625" style="213" bestFit="1" customWidth="1"/>
    <col min="4361" max="4361" width="14.28515625" style="213" bestFit="1" customWidth="1"/>
    <col min="4362" max="4601" width="9.140625" style="213" customWidth="1"/>
    <col min="4602" max="4602" width="10.140625" style="213" customWidth="1"/>
    <col min="4603" max="4603" width="6.85546875" style="213" customWidth="1"/>
    <col min="4604" max="4604" width="32.7109375" style="213" bestFit="1" customWidth="1"/>
    <col min="4605" max="4605" width="9.42578125" style="213"/>
    <col min="4606" max="4606" width="6.7109375" style="213" customWidth="1"/>
    <col min="4607" max="4607" width="7.7109375" style="213" customWidth="1"/>
    <col min="4608" max="4608" width="36.85546875" style="213" customWidth="1"/>
    <col min="4609" max="4609" width="11.85546875" style="213" bestFit="1" customWidth="1"/>
    <col min="4610" max="4610" width="10.5703125" style="213" bestFit="1" customWidth="1"/>
    <col min="4611" max="4611" width="7.140625" style="213" bestFit="1" customWidth="1"/>
    <col min="4612" max="4612" width="6.85546875" style="213" bestFit="1" customWidth="1"/>
    <col min="4613" max="4613" width="7.7109375" style="213" bestFit="1" customWidth="1"/>
    <col min="4614" max="4614" width="13.28515625" style="213" bestFit="1" customWidth="1"/>
    <col min="4615" max="4615" width="8.5703125" style="213" bestFit="1" customWidth="1"/>
    <col min="4616" max="4616" width="7.28515625" style="213" bestFit="1" customWidth="1"/>
    <col min="4617" max="4617" width="14.28515625" style="213" bestFit="1" customWidth="1"/>
    <col min="4618" max="4857" width="9.140625" style="213" customWidth="1"/>
    <col min="4858" max="4858" width="10.140625" style="213" customWidth="1"/>
    <col min="4859" max="4859" width="6.85546875" style="213" customWidth="1"/>
    <col min="4860" max="4860" width="32.7109375" style="213" bestFit="1" customWidth="1"/>
    <col min="4861" max="4861" width="9.42578125" style="213"/>
    <col min="4862" max="4862" width="6.7109375" style="213" customWidth="1"/>
    <col min="4863" max="4863" width="7.7109375" style="213" customWidth="1"/>
    <col min="4864" max="4864" width="36.85546875" style="213" customWidth="1"/>
    <col min="4865" max="4865" width="11.85546875" style="213" bestFit="1" customWidth="1"/>
    <col min="4866" max="4866" width="10.5703125" style="213" bestFit="1" customWidth="1"/>
    <col min="4867" max="4867" width="7.140625" style="213" bestFit="1" customWidth="1"/>
    <col min="4868" max="4868" width="6.85546875" style="213" bestFit="1" customWidth="1"/>
    <col min="4869" max="4869" width="7.7109375" style="213" bestFit="1" customWidth="1"/>
    <col min="4870" max="4870" width="13.28515625" style="213" bestFit="1" customWidth="1"/>
    <col min="4871" max="4871" width="8.5703125" style="213" bestFit="1" customWidth="1"/>
    <col min="4872" max="4872" width="7.28515625" style="213" bestFit="1" customWidth="1"/>
    <col min="4873" max="4873" width="14.28515625" style="213" bestFit="1" customWidth="1"/>
    <col min="4874" max="5113" width="9.140625" style="213" customWidth="1"/>
    <col min="5114" max="5114" width="10.140625" style="213" customWidth="1"/>
    <col min="5115" max="5115" width="6.85546875" style="213" customWidth="1"/>
    <col min="5116" max="5116" width="32.7109375" style="213" bestFit="1" customWidth="1"/>
    <col min="5117" max="5117" width="9.42578125" style="213"/>
    <col min="5118" max="5118" width="6.7109375" style="213" customWidth="1"/>
    <col min="5119" max="5119" width="7.7109375" style="213" customWidth="1"/>
    <col min="5120" max="5120" width="36.85546875" style="213" customWidth="1"/>
    <col min="5121" max="5121" width="11.85546875" style="213" bestFit="1" customWidth="1"/>
    <col min="5122" max="5122" width="10.5703125" style="213" bestFit="1" customWidth="1"/>
    <col min="5123" max="5123" width="7.140625" style="213" bestFit="1" customWidth="1"/>
    <col min="5124" max="5124" width="6.85546875" style="213" bestFit="1" customWidth="1"/>
    <col min="5125" max="5125" width="7.7109375" style="213" bestFit="1" customWidth="1"/>
    <col min="5126" max="5126" width="13.28515625" style="213" bestFit="1" customWidth="1"/>
    <col min="5127" max="5127" width="8.5703125" style="213" bestFit="1" customWidth="1"/>
    <col min="5128" max="5128" width="7.28515625" style="213" bestFit="1" customWidth="1"/>
    <col min="5129" max="5129" width="14.28515625" style="213" bestFit="1" customWidth="1"/>
    <col min="5130" max="5369" width="9.140625" style="213" customWidth="1"/>
    <col min="5370" max="5370" width="10.140625" style="213" customWidth="1"/>
    <col min="5371" max="5371" width="6.85546875" style="213" customWidth="1"/>
    <col min="5372" max="5372" width="32.7109375" style="213" bestFit="1" customWidth="1"/>
    <col min="5373" max="5373" width="9.42578125" style="213"/>
    <col min="5374" max="5374" width="6.7109375" style="213" customWidth="1"/>
    <col min="5375" max="5375" width="7.7109375" style="213" customWidth="1"/>
    <col min="5376" max="5376" width="36.85546875" style="213" customWidth="1"/>
    <col min="5377" max="5377" width="11.85546875" style="213" bestFit="1" customWidth="1"/>
    <col min="5378" max="5378" width="10.5703125" style="213" bestFit="1" customWidth="1"/>
    <col min="5379" max="5379" width="7.140625" style="213" bestFit="1" customWidth="1"/>
    <col min="5380" max="5380" width="6.85546875" style="213" bestFit="1" customWidth="1"/>
    <col min="5381" max="5381" width="7.7109375" style="213" bestFit="1" customWidth="1"/>
    <col min="5382" max="5382" width="13.28515625" style="213" bestFit="1" customWidth="1"/>
    <col min="5383" max="5383" width="8.5703125" style="213" bestFit="1" customWidth="1"/>
    <col min="5384" max="5384" width="7.28515625" style="213" bestFit="1" customWidth="1"/>
    <col min="5385" max="5385" width="14.28515625" style="213" bestFit="1" customWidth="1"/>
    <col min="5386" max="5625" width="9.140625" style="213" customWidth="1"/>
    <col min="5626" max="5626" width="10.140625" style="213" customWidth="1"/>
    <col min="5627" max="5627" width="6.85546875" style="213" customWidth="1"/>
    <col min="5628" max="5628" width="32.7109375" style="213" bestFit="1" customWidth="1"/>
    <col min="5629" max="5629" width="9.42578125" style="213"/>
    <col min="5630" max="5630" width="6.7109375" style="213" customWidth="1"/>
    <col min="5631" max="5631" width="7.7109375" style="213" customWidth="1"/>
    <col min="5632" max="5632" width="36.85546875" style="213" customWidth="1"/>
    <col min="5633" max="5633" width="11.85546875" style="213" bestFit="1" customWidth="1"/>
    <col min="5634" max="5634" width="10.5703125" style="213" bestFit="1" customWidth="1"/>
    <col min="5635" max="5635" width="7.140625" style="213" bestFit="1" customWidth="1"/>
    <col min="5636" max="5636" width="6.85546875" style="213" bestFit="1" customWidth="1"/>
    <col min="5637" max="5637" width="7.7109375" style="213" bestFit="1" customWidth="1"/>
    <col min="5638" max="5638" width="13.28515625" style="213" bestFit="1" customWidth="1"/>
    <col min="5639" max="5639" width="8.5703125" style="213" bestFit="1" customWidth="1"/>
    <col min="5640" max="5640" width="7.28515625" style="213" bestFit="1" customWidth="1"/>
    <col min="5641" max="5641" width="14.28515625" style="213" bestFit="1" customWidth="1"/>
    <col min="5642" max="5881" width="9.140625" style="213" customWidth="1"/>
    <col min="5882" max="5882" width="10.140625" style="213" customWidth="1"/>
    <col min="5883" max="5883" width="6.85546875" style="213" customWidth="1"/>
    <col min="5884" max="5884" width="32.7109375" style="213" bestFit="1" customWidth="1"/>
    <col min="5885" max="5885" width="9.42578125" style="213"/>
    <col min="5886" max="5886" width="6.7109375" style="213" customWidth="1"/>
    <col min="5887" max="5887" width="7.7109375" style="213" customWidth="1"/>
    <col min="5888" max="5888" width="36.85546875" style="213" customWidth="1"/>
    <col min="5889" max="5889" width="11.85546875" style="213" bestFit="1" customWidth="1"/>
    <col min="5890" max="5890" width="10.5703125" style="213" bestFit="1" customWidth="1"/>
    <col min="5891" max="5891" width="7.140625" style="213" bestFit="1" customWidth="1"/>
    <col min="5892" max="5892" width="6.85546875" style="213" bestFit="1" customWidth="1"/>
    <col min="5893" max="5893" width="7.7109375" style="213" bestFit="1" customWidth="1"/>
    <col min="5894" max="5894" width="13.28515625" style="213" bestFit="1" customWidth="1"/>
    <col min="5895" max="5895" width="8.5703125" style="213" bestFit="1" customWidth="1"/>
    <col min="5896" max="5896" width="7.28515625" style="213" bestFit="1" customWidth="1"/>
    <col min="5897" max="5897" width="14.28515625" style="213" bestFit="1" customWidth="1"/>
    <col min="5898" max="6137" width="9.140625" style="213" customWidth="1"/>
    <col min="6138" max="6138" width="10.140625" style="213" customWidth="1"/>
    <col min="6139" max="6139" width="6.85546875" style="213" customWidth="1"/>
    <col min="6140" max="6140" width="32.7109375" style="213" bestFit="1" customWidth="1"/>
    <col min="6141" max="6141" width="9.42578125" style="213"/>
    <col min="6142" max="6142" width="6.7109375" style="213" customWidth="1"/>
    <col min="6143" max="6143" width="7.7109375" style="213" customWidth="1"/>
    <col min="6144" max="6144" width="36.85546875" style="213" customWidth="1"/>
    <col min="6145" max="6145" width="11.85546875" style="213" bestFit="1" customWidth="1"/>
    <col min="6146" max="6146" width="10.5703125" style="213" bestFit="1" customWidth="1"/>
    <col min="6147" max="6147" width="7.140625" style="213" bestFit="1" customWidth="1"/>
    <col min="6148" max="6148" width="6.85546875" style="213" bestFit="1" customWidth="1"/>
    <col min="6149" max="6149" width="7.7109375" style="213" bestFit="1" customWidth="1"/>
    <col min="6150" max="6150" width="13.28515625" style="213" bestFit="1" customWidth="1"/>
    <col min="6151" max="6151" width="8.5703125" style="213" bestFit="1" customWidth="1"/>
    <col min="6152" max="6152" width="7.28515625" style="213" bestFit="1" customWidth="1"/>
    <col min="6153" max="6153" width="14.28515625" style="213" bestFit="1" customWidth="1"/>
    <col min="6154" max="6393" width="9.140625" style="213" customWidth="1"/>
    <col min="6394" max="6394" width="10.140625" style="213" customWidth="1"/>
    <col min="6395" max="6395" width="6.85546875" style="213" customWidth="1"/>
    <col min="6396" max="6396" width="32.7109375" style="213" bestFit="1" customWidth="1"/>
    <col min="6397" max="6397" width="9.42578125" style="213"/>
    <col min="6398" max="6398" width="6.7109375" style="213" customWidth="1"/>
    <col min="6399" max="6399" width="7.7109375" style="213" customWidth="1"/>
    <col min="6400" max="6400" width="36.85546875" style="213" customWidth="1"/>
    <col min="6401" max="6401" width="11.85546875" style="213" bestFit="1" customWidth="1"/>
    <col min="6402" max="6402" width="10.5703125" style="213" bestFit="1" customWidth="1"/>
    <col min="6403" max="6403" width="7.140625" style="213" bestFit="1" customWidth="1"/>
    <col min="6404" max="6404" width="6.85546875" style="213" bestFit="1" customWidth="1"/>
    <col min="6405" max="6405" width="7.7109375" style="213" bestFit="1" customWidth="1"/>
    <col min="6406" max="6406" width="13.28515625" style="213" bestFit="1" customWidth="1"/>
    <col min="6407" max="6407" width="8.5703125" style="213" bestFit="1" customWidth="1"/>
    <col min="6408" max="6408" width="7.28515625" style="213" bestFit="1" customWidth="1"/>
    <col min="6409" max="6409" width="14.28515625" style="213" bestFit="1" customWidth="1"/>
    <col min="6410" max="6649" width="9.140625" style="213" customWidth="1"/>
    <col min="6650" max="6650" width="10.140625" style="213" customWidth="1"/>
    <col min="6651" max="6651" width="6.85546875" style="213" customWidth="1"/>
    <col min="6652" max="6652" width="32.7109375" style="213" bestFit="1" customWidth="1"/>
    <col min="6653" max="6653" width="9.42578125" style="213"/>
    <col min="6654" max="6654" width="6.7109375" style="213" customWidth="1"/>
    <col min="6655" max="6655" width="7.7109375" style="213" customWidth="1"/>
    <col min="6656" max="6656" width="36.85546875" style="213" customWidth="1"/>
    <col min="6657" max="6657" width="11.85546875" style="213" bestFit="1" customWidth="1"/>
    <col min="6658" max="6658" width="10.5703125" style="213" bestFit="1" customWidth="1"/>
    <col min="6659" max="6659" width="7.140625" style="213" bestFit="1" customWidth="1"/>
    <col min="6660" max="6660" width="6.85546875" style="213" bestFit="1" customWidth="1"/>
    <col min="6661" max="6661" width="7.7109375" style="213" bestFit="1" customWidth="1"/>
    <col min="6662" max="6662" width="13.28515625" style="213" bestFit="1" customWidth="1"/>
    <col min="6663" max="6663" width="8.5703125" style="213" bestFit="1" customWidth="1"/>
    <col min="6664" max="6664" width="7.28515625" style="213" bestFit="1" customWidth="1"/>
    <col min="6665" max="6665" width="14.28515625" style="213" bestFit="1" customWidth="1"/>
    <col min="6666" max="6905" width="9.140625" style="213" customWidth="1"/>
    <col min="6906" max="6906" width="10.140625" style="213" customWidth="1"/>
    <col min="6907" max="6907" width="6.85546875" style="213" customWidth="1"/>
    <col min="6908" max="6908" width="32.7109375" style="213" bestFit="1" customWidth="1"/>
    <col min="6909" max="6909" width="9.42578125" style="213"/>
    <col min="6910" max="6910" width="6.7109375" style="213" customWidth="1"/>
    <col min="6911" max="6911" width="7.7109375" style="213" customWidth="1"/>
    <col min="6912" max="6912" width="36.85546875" style="213" customWidth="1"/>
    <col min="6913" max="6913" width="11.85546875" style="213" bestFit="1" customWidth="1"/>
    <col min="6914" max="6914" width="10.5703125" style="213" bestFit="1" customWidth="1"/>
    <col min="6915" max="6915" width="7.140625" style="213" bestFit="1" customWidth="1"/>
    <col min="6916" max="6916" width="6.85546875" style="213" bestFit="1" customWidth="1"/>
    <col min="6917" max="6917" width="7.7109375" style="213" bestFit="1" customWidth="1"/>
    <col min="6918" max="6918" width="13.28515625" style="213" bestFit="1" customWidth="1"/>
    <col min="6919" max="6919" width="8.5703125" style="213" bestFit="1" customWidth="1"/>
    <col min="6920" max="6920" width="7.28515625" style="213" bestFit="1" customWidth="1"/>
    <col min="6921" max="6921" width="14.28515625" style="213" bestFit="1" customWidth="1"/>
    <col min="6922" max="7161" width="9.140625" style="213" customWidth="1"/>
    <col min="7162" max="7162" width="10.140625" style="213" customWidth="1"/>
    <col min="7163" max="7163" width="6.85546875" style="213" customWidth="1"/>
    <col min="7164" max="7164" width="32.7109375" style="213" bestFit="1" customWidth="1"/>
    <col min="7165" max="7165" width="9.42578125" style="213"/>
    <col min="7166" max="7166" width="6.7109375" style="213" customWidth="1"/>
    <col min="7167" max="7167" width="7.7109375" style="213" customWidth="1"/>
    <col min="7168" max="7168" width="36.85546875" style="213" customWidth="1"/>
    <col min="7169" max="7169" width="11.85546875" style="213" bestFit="1" customWidth="1"/>
    <col min="7170" max="7170" width="10.5703125" style="213" bestFit="1" customWidth="1"/>
    <col min="7171" max="7171" width="7.140625" style="213" bestFit="1" customWidth="1"/>
    <col min="7172" max="7172" width="6.85546875" style="213" bestFit="1" customWidth="1"/>
    <col min="7173" max="7173" width="7.7109375" style="213" bestFit="1" customWidth="1"/>
    <col min="7174" max="7174" width="13.28515625" style="213" bestFit="1" customWidth="1"/>
    <col min="7175" max="7175" width="8.5703125" style="213" bestFit="1" customWidth="1"/>
    <col min="7176" max="7176" width="7.28515625" style="213" bestFit="1" customWidth="1"/>
    <col min="7177" max="7177" width="14.28515625" style="213" bestFit="1" customWidth="1"/>
    <col min="7178" max="7417" width="9.140625" style="213" customWidth="1"/>
    <col min="7418" max="7418" width="10.140625" style="213" customWidth="1"/>
    <col min="7419" max="7419" width="6.85546875" style="213" customWidth="1"/>
    <col min="7420" max="7420" width="32.7109375" style="213" bestFit="1" customWidth="1"/>
    <col min="7421" max="7421" width="9.42578125" style="213"/>
    <col min="7422" max="7422" width="6.7109375" style="213" customWidth="1"/>
    <col min="7423" max="7423" width="7.7109375" style="213" customWidth="1"/>
    <col min="7424" max="7424" width="36.85546875" style="213" customWidth="1"/>
    <col min="7425" max="7425" width="11.85546875" style="213" bestFit="1" customWidth="1"/>
    <col min="7426" max="7426" width="10.5703125" style="213" bestFit="1" customWidth="1"/>
    <col min="7427" max="7427" width="7.140625" style="213" bestFit="1" customWidth="1"/>
    <col min="7428" max="7428" width="6.85546875" style="213" bestFit="1" customWidth="1"/>
    <col min="7429" max="7429" width="7.7109375" style="213" bestFit="1" customWidth="1"/>
    <col min="7430" max="7430" width="13.28515625" style="213" bestFit="1" customWidth="1"/>
    <col min="7431" max="7431" width="8.5703125" style="213" bestFit="1" customWidth="1"/>
    <col min="7432" max="7432" width="7.28515625" style="213" bestFit="1" customWidth="1"/>
    <col min="7433" max="7433" width="14.28515625" style="213" bestFit="1" customWidth="1"/>
    <col min="7434" max="7673" width="9.140625" style="213" customWidth="1"/>
    <col min="7674" max="7674" width="10.140625" style="213" customWidth="1"/>
    <col min="7675" max="7675" width="6.85546875" style="213" customWidth="1"/>
    <col min="7676" max="7676" width="32.7109375" style="213" bestFit="1" customWidth="1"/>
    <col min="7677" max="7677" width="9.42578125" style="213"/>
    <col min="7678" max="7678" width="6.7109375" style="213" customWidth="1"/>
    <col min="7679" max="7679" width="7.7109375" style="213" customWidth="1"/>
    <col min="7680" max="7680" width="36.85546875" style="213" customWidth="1"/>
    <col min="7681" max="7681" width="11.85546875" style="213" bestFit="1" customWidth="1"/>
    <col min="7682" max="7682" width="10.5703125" style="213" bestFit="1" customWidth="1"/>
    <col min="7683" max="7683" width="7.140625" style="213" bestFit="1" customWidth="1"/>
    <col min="7684" max="7684" width="6.85546875" style="213" bestFit="1" customWidth="1"/>
    <col min="7685" max="7685" width="7.7109375" style="213" bestFit="1" customWidth="1"/>
    <col min="7686" max="7686" width="13.28515625" style="213" bestFit="1" customWidth="1"/>
    <col min="7687" max="7687" width="8.5703125" style="213" bestFit="1" customWidth="1"/>
    <col min="7688" max="7688" width="7.28515625" style="213" bestFit="1" customWidth="1"/>
    <col min="7689" max="7689" width="14.28515625" style="213" bestFit="1" customWidth="1"/>
    <col min="7690" max="7929" width="9.140625" style="213" customWidth="1"/>
    <col min="7930" max="7930" width="10.140625" style="213" customWidth="1"/>
    <col min="7931" max="7931" width="6.85546875" style="213" customWidth="1"/>
    <col min="7932" max="7932" width="32.7109375" style="213" bestFit="1" customWidth="1"/>
    <col min="7933" max="7933" width="9.42578125" style="213"/>
    <col min="7934" max="7934" width="6.7109375" style="213" customWidth="1"/>
    <col min="7935" max="7935" width="7.7109375" style="213" customWidth="1"/>
    <col min="7936" max="7936" width="36.85546875" style="213" customWidth="1"/>
    <col min="7937" max="7937" width="11.85546875" style="213" bestFit="1" customWidth="1"/>
    <col min="7938" max="7938" width="10.5703125" style="213" bestFit="1" customWidth="1"/>
    <col min="7939" max="7939" width="7.140625" style="213" bestFit="1" customWidth="1"/>
    <col min="7940" max="7940" width="6.85546875" style="213" bestFit="1" customWidth="1"/>
    <col min="7941" max="7941" width="7.7109375" style="213" bestFit="1" customWidth="1"/>
    <col min="7942" max="7942" width="13.28515625" style="213" bestFit="1" customWidth="1"/>
    <col min="7943" max="7943" width="8.5703125" style="213" bestFit="1" customWidth="1"/>
    <col min="7944" max="7944" width="7.28515625" style="213" bestFit="1" customWidth="1"/>
    <col min="7945" max="7945" width="14.28515625" style="213" bestFit="1" customWidth="1"/>
    <col min="7946" max="8185" width="9.140625" style="213" customWidth="1"/>
    <col min="8186" max="8186" width="10.140625" style="213" customWidth="1"/>
    <col min="8187" max="8187" width="6.85546875" style="213" customWidth="1"/>
    <col min="8188" max="8188" width="32.7109375" style="213" bestFit="1" customWidth="1"/>
    <col min="8189" max="8189" width="9.42578125" style="213"/>
    <col min="8190" max="8190" width="6.7109375" style="213" customWidth="1"/>
    <col min="8191" max="8191" width="7.7109375" style="213" customWidth="1"/>
    <col min="8192" max="8192" width="36.85546875" style="213" customWidth="1"/>
    <col min="8193" max="8193" width="11.85546875" style="213" bestFit="1" customWidth="1"/>
    <col min="8194" max="8194" width="10.5703125" style="213" bestFit="1" customWidth="1"/>
    <col min="8195" max="8195" width="7.140625" style="213" bestFit="1" customWidth="1"/>
    <col min="8196" max="8196" width="6.85546875" style="213" bestFit="1" customWidth="1"/>
    <col min="8197" max="8197" width="7.7109375" style="213" bestFit="1" customWidth="1"/>
    <col min="8198" max="8198" width="13.28515625" style="213" bestFit="1" customWidth="1"/>
    <col min="8199" max="8199" width="8.5703125" style="213" bestFit="1" customWidth="1"/>
    <col min="8200" max="8200" width="7.28515625" style="213" bestFit="1" customWidth="1"/>
    <col min="8201" max="8201" width="14.28515625" style="213" bestFit="1" customWidth="1"/>
    <col min="8202" max="8441" width="9.140625" style="213" customWidth="1"/>
    <col min="8442" max="8442" width="10.140625" style="213" customWidth="1"/>
    <col min="8443" max="8443" width="6.85546875" style="213" customWidth="1"/>
    <col min="8444" max="8444" width="32.7109375" style="213" bestFit="1" customWidth="1"/>
    <col min="8445" max="8445" width="9.42578125" style="213"/>
    <col min="8446" max="8446" width="6.7109375" style="213" customWidth="1"/>
    <col min="8447" max="8447" width="7.7109375" style="213" customWidth="1"/>
    <col min="8448" max="8448" width="36.85546875" style="213" customWidth="1"/>
    <col min="8449" max="8449" width="11.85546875" style="213" bestFit="1" customWidth="1"/>
    <col min="8450" max="8450" width="10.5703125" style="213" bestFit="1" customWidth="1"/>
    <col min="8451" max="8451" width="7.140625" style="213" bestFit="1" customWidth="1"/>
    <col min="8452" max="8452" width="6.85546875" style="213" bestFit="1" customWidth="1"/>
    <col min="8453" max="8453" width="7.7109375" style="213" bestFit="1" customWidth="1"/>
    <col min="8454" max="8454" width="13.28515625" style="213" bestFit="1" customWidth="1"/>
    <col min="8455" max="8455" width="8.5703125" style="213" bestFit="1" customWidth="1"/>
    <col min="8456" max="8456" width="7.28515625" style="213" bestFit="1" customWidth="1"/>
    <col min="8457" max="8457" width="14.28515625" style="213" bestFit="1" customWidth="1"/>
    <col min="8458" max="8697" width="9.140625" style="213" customWidth="1"/>
    <col min="8698" max="8698" width="10.140625" style="213" customWidth="1"/>
    <col min="8699" max="8699" width="6.85546875" style="213" customWidth="1"/>
    <col min="8700" max="8700" width="32.7109375" style="213" bestFit="1" customWidth="1"/>
    <col min="8701" max="8701" width="9.42578125" style="213"/>
    <col min="8702" max="8702" width="6.7109375" style="213" customWidth="1"/>
    <col min="8703" max="8703" width="7.7109375" style="213" customWidth="1"/>
    <col min="8704" max="8704" width="36.85546875" style="213" customWidth="1"/>
    <col min="8705" max="8705" width="11.85546875" style="213" bestFit="1" customWidth="1"/>
    <col min="8706" max="8706" width="10.5703125" style="213" bestFit="1" customWidth="1"/>
    <col min="8707" max="8707" width="7.140625" style="213" bestFit="1" customWidth="1"/>
    <col min="8708" max="8708" width="6.85546875" style="213" bestFit="1" customWidth="1"/>
    <col min="8709" max="8709" width="7.7109375" style="213" bestFit="1" customWidth="1"/>
    <col min="8710" max="8710" width="13.28515625" style="213" bestFit="1" customWidth="1"/>
    <col min="8711" max="8711" width="8.5703125" style="213" bestFit="1" customWidth="1"/>
    <col min="8712" max="8712" width="7.28515625" style="213" bestFit="1" customWidth="1"/>
    <col min="8713" max="8713" width="14.28515625" style="213" bestFit="1" customWidth="1"/>
    <col min="8714" max="8953" width="9.140625" style="213" customWidth="1"/>
    <col min="8954" max="8954" width="10.140625" style="213" customWidth="1"/>
    <col min="8955" max="8955" width="6.85546875" style="213" customWidth="1"/>
    <col min="8956" max="8956" width="32.7109375" style="213" bestFit="1" customWidth="1"/>
    <col min="8957" max="8957" width="9.42578125" style="213"/>
    <col min="8958" max="8958" width="6.7109375" style="213" customWidth="1"/>
    <col min="8959" max="8959" width="7.7109375" style="213" customWidth="1"/>
    <col min="8960" max="8960" width="36.85546875" style="213" customWidth="1"/>
    <col min="8961" max="8961" width="11.85546875" style="213" bestFit="1" customWidth="1"/>
    <col min="8962" max="8962" width="10.5703125" style="213" bestFit="1" customWidth="1"/>
    <col min="8963" max="8963" width="7.140625" style="213" bestFit="1" customWidth="1"/>
    <col min="8964" max="8964" width="6.85546875" style="213" bestFit="1" customWidth="1"/>
    <col min="8965" max="8965" width="7.7109375" style="213" bestFit="1" customWidth="1"/>
    <col min="8966" max="8966" width="13.28515625" style="213" bestFit="1" customWidth="1"/>
    <col min="8967" max="8967" width="8.5703125" style="213" bestFit="1" customWidth="1"/>
    <col min="8968" max="8968" width="7.28515625" style="213" bestFit="1" customWidth="1"/>
    <col min="8969" max="8969" width="14.28515625" style="213" bestFit="1" customWidth="1"/>
    <col min="8970" max="9209" width="9.140625" style="213" customWidth="1"/>
    <col min="9210" max="9210" width="10.140625" style="213" customWidth="1"/>
    <col min="9211" max="9211" width="6.85546875" style="213" customWidth="1"/>
    <col min="9212" max="9212" width="32.7109375" style="213" bestFit="1" customWidth="1"/>
    <col min="9213" max="9213" width="9.42578125" style="213"/>
    <col min="9214" max="9214" width="6.7109375" style="213" customWidth="1"/>
    <col min="9215" max="9215" width="7.7109375" style="213" customWidth="1"/>
    <col min="9216" max="9216" width="36.85546875" style="213" customWidth="1"/>
    <col min="9217" max="9217" width="11.85546875" style="213" bestFit="1" customWidth="1"/>
    <col min="9218" max="9218" width="10.5703125" style="213" bestFit="1" customWidth="1"/>
    <col min="9219" max="9219" width="7.140625" style="213" bestFit="1" customWidth="1"/>
    <col min="9220" max="9220" width="6.85546875" style="213" bestFit="1" customWidth="1"/>
    <col min="9221" max="9221" width="7.7109375" style="213" bestFit="1" customWidth="1"/>
    <col min="9222" max="9222" width="13.28515625" style="213" bestFit="1" customWidth="1"/>
    <col min="9223" max="9223" width="8.5703125" style="213" bestFit="1" customWidth="1"/>
    <col min="9224" max="9224" width="7.28515625" style="213" bestFit="1" customWidth="1"/>
    <col min="9225" max="9225" width="14.28515625" style="213" bestFit="1" customWidth="1"/>
    <col min="9226" max="9465" width="9.140625" style="213" customWidth="1"/>
    <col min="9466" max="9466" width="10.140625" style="213" customWidth="1"/>
    <col min="9467" max="9467" width="6.85546875" style="213" customWidth="1"/>
    <col min="9468" max="9468" width="32.7109375" style="213" bestFit="1" customWidth="1"/>
    <col min="9469" max="9469" width="9.42578125" style="213"/>
    <col min="9470" max="9470" width="6.7109375" style="213" customWidth="1"/>
    <col min="9471" max="9471" width="7.7109375" style="213" customWidth="1"/>
    <col min="9472" max="9472" width="36.85546875" style="213" customWidth="1"/>
    <col min="9473" max="9473" width="11.85546875" style="213" bestFit="1" customWidth="1"/>
    <col min="9474" max="9474" width="10.5703125" style="213" bestFit="1" customWidth="1"/>
    <col min="9475" max="9475" width="7.140625" style="213" bestFit="1" customWidth="1"/>
    <col min="9476" max="9476" width="6.85546875" style="213" bestFit="1" customWidth="1"/>
    <col min="9477" max="9477" width="7.7109375" style="213" bestFit="1" customWidth="1"/>
    <col min="9478" max="9478" width="13.28515625" style="213" bestFit="1" customWidth="1"/>
    <col min="9479" max="9479" width="8.5703125" style="213" bestFit="1" customWidth="1"/>
    <col min="9480" max="9480" width="7.28515625" style="213" bestFit="1" customWidth="1"/>
    <col min="9481" max="9481" width="14.28515625" style="213" bestFit="1" customWidth="1"/>
    <col min="9482" max="9721" width="9.140625" style="213" customWidth="1"/>
    <col min="9722" max="9722" width="10.140625" style="213" customWidth="1"/>
    <col min="9723" max="9723" width="6.85546875" style="213" customWidth="1"/>
    <col min="9724" max="9724" width="32.7109375" style="213" bestFit="1" customWidth="1"/>
    <col min="9725" max="9725" width="9.42578125" style="213"/>
    <col min="9726" max="9726" width="6.7109375" style="213" customWidth="1"/>
    <col min="9727" max="9727" width="7.7109375" style="213" customWidth="1"/>
    <col min="9728" max="9728" width="36.85546875" style="213" customWidth="1"/>
    <col min="9729" max="9729" width="11.85546875" style="213" bestFit="1" customWidth="1"/>
    <col min="9730" max="9730" width="10.5703125" style="213" bestFit="1" customWidth="1"/>
    <col min="9731" max="9731" width="7.140625" style="213" bestFit="1" customWidth="1"/>
    <col min="9732" max="9732" width="6.85546875" style="213" bestFit="1" customWidth="1"/>
    <col min="9733" max="9733" width="7.7109375" style="213" bestFit="1" customWidth="1"/>
    <col min="9734" max="9734" width="13.28515625" style="213" bestFit="1" customWidth="1"/>
    <col min="9735" max="9735" width="8.5703125" style="213" bestFit="1" customWidth="1"/>
    <col min="9736" max="9736" width="7.28515625" style="213" bestFit="1" customWidth="1"/>
    <col min="9737" max="9737" width="14.28515625" style="213" bestFit="1" customWidth="1"/>
    <col min="9738" max="9977" width="9.140625" style="213" customWidth="1"/>
    <col min="9978" max="9978" width="10.140625" style="213" customWidth="1"/>
    <col min="9979" max="9979" width="6.85546875" style="213" customWidth="1"/>
    <col min="9980" max="9980" width="32.7109375" style="213" bestFit="1" customWidth="1"/>
    <col min="9981" max="9981" width="9.42578125" style="213"/>
    <col min="9982" max="9982" width="6.7109375" style="213" customWidth="1"/>
    <col min="9983" max="9983" width="7.7109375" style="213" customWidth="1"/>
    <col min="9984" max="9984" width="36.85546875" style="213" customWidth="1"/>
    <col min="9985" max="9985" width="11.85546875" style="213" bestFit="1" customWidth="1"/>
    <col min="9986" max="9986" width="10.5703125" style="213" bestFit="1" customWidth="1"/>
    <col min="9987" max="9987" width="7.140625" style="213" bestFit="1" customWidth="1"/>
    <col min="9988" max="9988" width="6.85546875" style="213" bestFit="1" customWidth="1"/>
    <col min="9989" max="9989" width="7.7109375" style="213" bestFit="1" customWidth="1"/>
    <col min="9990" max="9990" width="13.28515625" style="213" bestFit="1" customWidth="1"/>
    <col min="9991" max="9991" width="8.5703125" style="213" bestFit="1" customWidth="1"/>
    <col min="9992" max="9992" width="7.28515625" style="213" bestFit="1" customWidth="1"/>
    <col min="9993" max="9993" width="14.28515625" style="213" bestFit="1" customWidth="1"/>
    <col min="9994" max="10233" width="9.140625" style="213" customWidth="1"/>
    <col min="10234" max="10234" width="10.140625" style="213" customWidth="1"/>
    <col min="10235" max="10235" width="6.85546875" style="213" customWidth="1"/>
    <col min="10236" max="10236" width="32.7109375" style="213" bestFit="1" customWidth="1"/>
    <col min="10237" max="10237" width="9.42578125" style="213"/>
    <col min="10238" max="10238" width="6.7109375" style="213" customWidth="1"/>
    <col min="10239" max="10239" width="7.7109375" style="213" customWidth="1"/>
    <col min="10240" max="10240" width="36.85546875" style="213" customWidth="1"/>
    <col min="10241" max="10241" width="11.85546875" style="213" bestFit="1" customWidth="1"/>
    <col min="10242" max="10242" width="10.5703125" style="213" bestFit="1" customWidth="1"/>
    <col min="10243" max="10243" width="7.140625" style="213" bestFit="1" customWidth="1"/>
    <col min="10244" max="10244" width="6.85546875" style="213" bestFit="1" customWidth="1"/>
    <col min="10245" max="10245" width="7.7109375" style="213" bestFit="1" customWidth="1"/>
    <col min="10246" max="10246" width="13.28515625" style="213" bestFit="1" customWidth="1"/>
    <col min="10247" max="10247" width="8.5703125" style="213" bestFit="1" customWidth="1"/>
    <col min="10248" max="10248" width="7.28515625" style="213" bestFit="1" customWidth="1"/>
    <col min="10249" max="10249" width="14.28515625" style="213" bestFit="1" customWidth="1"/>
    <col min="10250" max="10489" width="9.140625" style="213" customWidth="1"/>
    <col min="10490" max="10490" width="10.140625" style="213" customWidth="1"/>
    <col min="10491" max="10491" width="6.85546875" style="213" customWidth="1"/>
    <col min="10492" max="10492" width="32.7109375" style="213" bestFit="1" customWidth="1"/>
    <col min="10493" max="10493" width="9.42578125" style="213"/>
    <col min="10494" max="10494" width="6.7109375" style="213" customWidth="1"/>
    <col min="10495" max="10495" width="7.7109375" style="213" customWidth="1"/>
    <col min="10496" max="10496" width="36.85546875" style="213" customWidth="1"/>
    <col min="10497" max="10497" width="11.85546875" style="213" bestFit="1" customWidth="1"/>
    <col min="10498" max="10498" width="10.5703125" style="213" bestFit="1" customWidth="1"/>
    <col min="10499" max="10499" width="7.140625" style="213" bestFit="1" customWidth="1"/>
    <col min="10500" max="10500" width="6.85546875" style="213" bestFit="1" customWidth="1"/>
    <col min="10501" max="10501" width="7.7109375" style="213" bestFit="1" customWidth="1"/>
    <col min="10502" max="10502" width="13.28515625" style="213" bestFit="1" customWidth="1"/>
    <col min="10503" max="10503" width="8.5703125" style="213" bestFit="1" customWidth="1"/>
    <col min="10504" max="10504" width="7.28515625" style="213" bestFit="1" customWidth="1"/>
    <col min="10505" max="10505" width="14.28515625" style="213" bestFit="1" customWidth="1"/>
    <col min="10506" max="10745" width="9.140625" style="213" customWidth="1"/>
    <col min="10746" max="10746" width="10.140625" style="213" customWidth="1"/>
    <col min="10747" max="10747" width="6.85546875" style="213" customWidth="1"/>
    <col min="10748" max="10748" width="32.7109375" style="213" bestFit="1" customWidth="1"/>
    <col min="10749" max="10749" width="9.42578125" style="213"/>
    <col min="10750" max="10750" width="6.7109375" style="213" customWidth="1"/>
    <col min="10751" max="10751" width="7.7109375" style="213" customWidth="1"/>
    <col min="10752" max="10752" width="36.85546875" style="213" customWidth="1"/>
    <col min="10753" max="10753" width="11.85546875" style="213" bestFit="1" customWidth="1"/>
    <col min="10754" max="10754" width="10.5703125" style="213" bestFit="1" customWidth="1"/>
    <col min="10755" max="10755" width="7.140625" style="213" bestFit="1" customWidth="1"/>
    <col min="10756" max="10756" width="6.85546875" style="213" bestFit="1" customWidth="1"/>
    <col min="10757" max="10757" width="7.7109375" style="213" bestFit="1" customWidth="1"/>
    <col min="10758" max="10758" width="13.28515625" style="213" bestFit="1" customWidth="1"/>
    <col min="10759" max="10759" width="8.5703125" style="213" bestFit="1" customWidth="1"/>
    <col min="10760" max="10760" width="7.28515625" style="213" bestFit="1" customWidth="1"/>
    <col min="10761" max="10761" width="14.28515625" style="213" bestFit="1" customWidth="1"/>
    <col min="10762" max="11001" width="9.140625" style="213" customWidth="1"/>
    <col min="11002" max="11002" width="10.140625" style="213" customWidth="1"/>
    <col min="11003" max="11003" width="6.85546875" style="213" customWidth="1"/>
    <col min="11004" max="11004" width="32.7109375" style="213" bestFit="1" customWidth="1"/>
    <col min="11005" max="11005" width="9.42578125" style="213"/>
    <col min="11006" max="11006" width="6.7109375" style="213" customWidth="1"/>
    <col min="11007" max="11007" width="7.7109375" style="213" customWidth="1"/>
    <col min="11008" max="11008" width="36.85546875" style="213" customWidth="1"/>
    <col min="11009" max="11009" width="11.85546875" style="213" bestFit="1" customWidth="1"/>
    <col min="11010" max="11010" width="10.5703125" style="213" bestFit="1" customWidth="1"/>
    <col min="11011" max="11011" width="7.140625" style="213" bestFit="1" customWidth="1"/>
    <col min="11012" max="11012" width="6.85546875" style="213" bestFit="1" customWidth="1"/>
    <col min="11013" max="11013" width="7.7109375" style="213" bestFit="1" customWidth="1"/>
    <col min="11014" max="11014" width="13.28515625" style="213" bestFit="1" customWidth="1"/>
    <col min="11015" max="11015" width="8.5703125" style="213" bestFit="1" customWidth="1"/>
    <col min="11016" max="11016" width="7.28515625" style="213" bestFit="1" customWidth="1"/>
    <col min="11017" max="11017" width="14.28515625" style="213" bestFit="1" customWidth="1"/>
    <col min="11018" max="11257" width="9.140625" style="213" customWidth="1"/>
    <col min="11258" max="11258" width="10.140625" style="213" customWidth="1"/>
    <col min="11259" max="11259" width="6.85546875" style="213" customWidth="1"/>
    <col min="11260" max="11260" width="32.7109375" style="213" bestFit="1" customWidth="1"/>
    <col min="11261" max="11261" width="9.42578125" style="213"/>
    <col min="11262" max="11262" width="6.7109375" style="213" customWidth="1"/>
    <col min="11263" max="11263" width="7.7109375" style="213" customWidth="1"/>
    <col min="11264" max="11264" width="36.85546875" style="213" customWidth="1"/>
    <col min="11265" max="11265" width="11.85546875" style="213" bestFit="1" customWidth="1"/>
    <col min="11266" max="11266" width="10.5703125" style="213" bestFit="1" customWidth="1"/>
    <col min="11267" max="11267" width="7.140625" style="213" bestFit="1" customWidth="1"/>
    <col min="11268" max="11268" width="6.85546875" style="213" bestFit="1" customWidth="1"/>
    <col min="11269" max="11269" width="7.7109375" style="213" bestFit="1" customWidth="1"/>
    <col min="11270" max="11270" width="13.28515625" style="213" bestFit="1" customWidth="1"/>
    <col min="11271" max="11271" width="8.5703125" style="213" bestFit="1" customWidth="1"/>
    <col min="11272" max="11272" width="7.28515625" style="213" bestFit="1" customWidth="1"/>
    <col min="11273" max="11273" width="14.28515625" style="213" bestFit="1" customWidth="1"/>
    <col min="11274" max="11513" width="9.140625" style="213" customWidth="1"/>
    <col min="11514" max="11514" width="10.140625" style="213" customWidth="1"/>
    <col min="11515" max="11515" width="6.85546875" style="213" customWidth="1"/>
    <col min="11516" max="11516" width="32.7109375" style="213" bestFit="1" customWidth="1"/>
    <col min="11517" max="11517" width="9.42578125" style="213"/>
    <col min="11518" max="11518" width="6.7109375" style="213" customWidth="1"/>
    <col min="11519" max="11519" width="7.7109375" style="213" customWidth="1"/>
    <col min="11520" max="11520" width="36.85546875" style="213" customWidth="1"/>
    <col min="11521" max="11521" width="11.85546875" style="213" bestFit="1" customWidth="1"/>
    <col min="11522" max="11522" width="10.5703125" style="213" bestFit="1" customWidth="1"/>
    <col min="11523" max="11523" width="7.140625" style="213" bestFit="1" customWidth="1"/>
    <col min="11524" max="11524" width="6.85546875" style="213" bestFit="1" customWidth="1"/>
    <col min="11525" max="11525" width="7.7109375" style="213" bestFit="1" customWidth="1"/>
    <col min="11526" max="11526" width="13.28515625" style="213" bestFit="1" customWidth="1"/>
    <col min="11527" max="11527" width="8.5703125" style="213" bestFit="1" customWidth="1"/>
    <col min="11528" max="11528" width="7.28515625" style="213" bestFit="1" customWidth="1"/>
    <col min="11529" max="11529" width="14.28515625" style="213" bestFit="1" customWidth="1"/>
    <col min="11530" max="11769" width="9.140625" style="213" customWidth="1"/>
    <col min="11770" max="11770" width="10.140625" style="213" customWidth="1"/>
    <col min="11771" max="11771" width="6.85546875" style="213" customWidth="1"/>
    <col min="11772" max="11772" width="32.7109375" style="213" bestFit="1" customWidth="1"/>
    <col min="11773" max="11773" width="9.42578125" style="213"/>
    <col min="11774" max="11774" width="6.7109375" style="213" customWidth="1"/>
    <col min="11775" max="11775" width="7.7109375" style="213" customWidth="1"/>
    <col min="11776" max="11776" width="36.85546875" style="213" customWidth="1"/>
    <col min="11777" max="11777" width="11.85546875" style="213" bestFit="1" customWidth="1"/>
    <col min="11778" max="11778" width="10.5703125" style="213" bestFit="1" customWidth="1"/>
    <col min="11779" max="11779" width="7.140625" style="213" bestFit="1" customWidth="1"/>
    <col min="11780" max="11780" width="6.85546875" style="213" bestFit="1" customWidth="1"/>
    <col min="11781" max="11781" width="7.7109375" style="213" bestFit="1" customWidth="1"/>
    <col min="11782" max="11782" width="13.28515625" style="213" bestFit="1" customWidth="1"/>
    <col min="11783" max="11783" width="8.5703125" style="213" bestFit="1" customWidth="1"/>
    <col min="11784" max="11784" width="7.28515625" style="213" bestFit="1" customWidth="1"/>
    <col min="11785" max="11785" width="14.28515625" style="213" bestFit="1" customWidth="1"/>
    <col min="11786" max="12025" width="9.140625" style="213" customWidth="1"/>
    <col min="12026" max="12026" width="10.140625" style="213" customWidth="1"/>
    <col min="12027" max="12027" width="6.85546875" style="213" customWidth="1"/>
    <col min="12028" max="12028" width="32.7109375" style="213" bestFit="1" customWidth="1"/>
    <col min="12029" max="12029" width="9.42578125" style="213"/>
    <col min="12030" max="12030" width="6.7109375" style="213" customWidth="1"/>
    <col min="12031" max="12031" width="7.7109375" style="213" customWidth="1"/>
    <col min="12032" max="12032" width="36.85546875" style="213" customWidth="1"/>
    <col min="12033" max="12033" width="11.85546875" style="213" bestFit="1" customWidth="1"/>
    <col min="12034" max="12034" width="10.5703125" style="213" bestFit="1" customWidth="1"/>
    <col min="12035" max="12035" width="7.140625" style="213" bestFit="1" customWidth="1"/>
    <col min="12036" max="12036" width="6.85546875" style="213" bestFit="1" customWidth="1"/>
    <col min="12037" max="12037" width="7.7109375" style="213" bestFit="1" customWidth="1"/>
    <col min="12038" max="12038" width="13.28515625" style="213" bestFit="1" customWidth="1"/>
    <col min="12039" max="12039" width="8.5703125" style="213" bestFit="1" customWidth="1"/>
    <col min="12040" max="12040" width="7.28515625" style="213" bestFit="1" customWidth="1"/>
    <col min="12041" max="12041" width="14.28515625" style="213" bestFit="1" customWidth="1"/>
    <col min="12042" max="12281" width="9.140625" style="213" customWidth="1"/>
    <col min="12282" max="12282" width="10.140625" style="213" customWidth="1"/>
    <col min="12283" max="12283" width="6.85546875" style="213" customWidth="1"/>
    <col min="12284" max="12284" width="32.7109375" style="213" bestFit="1" customWidth="1"/>
    <col min="12285" max="12285" width="9.42578125" style="213"/>
    <col min="12286" max="12286" width="6.7109375" style="213" customWidth="1"/>
    <col min="12287" max="12287" width="7.7109375" style="213" customWidth="1"/>
    <col min="12288" max="12288" width="36.85546875" style="213" customWidth="1"/>
    <col min="12289" max="12289" width="11.85546875" style="213" bestFit="1" customWidth="1"/>
    <col min="12290" max="12290" width="10.5703125" style="213" bestFit="1" customWidth="1"/>
    <col min="12291" max="12291" width="7.140625" style="213" bestFit="1" customWidth="1"/>
    <col min="12292" max="12292" width="6.85546875" style="213" bestFit="1" customWidth="1"/>
    <col min="12293" max="12293" width="7.7109375" style="213" bestFit="1" customWidth="1"/>
    <col min="12294" max="12294" width="13.28515625" style="213" bestFit="1" customWidth="1"/>
    <col min="12295" max="12295" width="8.5703125" style="213" bestFit="1" customWidth="1"/>
    <col min="12296" max="12296" width="7.28515625" style="213" bestFit="1" customWidth="1"/>
    <col min="12297" max="12297" width="14.28515625" style="213" bestFit="1" customWidth="1"/>
    <col min="12298" max="12537" width="9.140625" style="213" customWidth="1"/>
    <col min="12538" max="12538" width="10.140625" style="213" customWidth="1"/>
    <col min="12539" max="12539" width="6.85546875" style="213" customWidth="1"/>
    <col min="12540" max="12540" width="32.7109375" style="213" bestFit="1" customWidth="1"/>
    <col min="12541" max="12541" width="9.42578125" style="213"/>
    <col min="12542" max="12542" width="6.7109375" style="213" customWidth="1"/>
    <col min="12543" max="12543" width="7.7109375" style="213" customWidth="1"/>
    <col min="12544" max="12544" width="36.85546875" style="213" customWidth="1"/>
    <col min="12545" max="12545" width="11.85546875" style="213" bestFit="1" customWidth="1"/>
    <col min="12546" max="12546" width="10.5703125" style="213" bestFit="1" customWidth="1"/>
    <col min="12547" max="12547" width="7.140625" style="213" bestFit="1" customWidth="1"/>
    <col min="12548" max="12548" width="6.85546875" style="213" bestFit="1" customWidth="1"/>
    <col min="12549" max="12549" width="7.7109375" style="213" bestFit="1" customWidth="1"/>
    <col min="12550" max="12550" width="13.28515625" style="213" bestFit="1" customWidth="1"/>
    <col min="12551" max="12551" width="8.5703125" style="213" bestFit="1" customWidth="1"/>
    <col min="12552" max="12552" width="7.28515625" style="213" bestFit="1" customWidth="1"/>
    <col min="12553" max="12553" width="14.28515625" style="213" bestFit="1" customWidth="1"/>
    <col min="12554" max="12793" width="9.140625" style="213" customWidth="1"/>
    <col min="12794" max="12794" width="10.140625" style="213" customWidth="1"/>
    <col min="12795" max="12795" width="6.85546875" style="213" customWidth="1"/>
    <col min="12796" max="12796" width="32.7109375" style="213" bestFit="1" customWidth="1"/>
    <col min="12797" max="12797" width="9.42578125" style="213"/>
    <col min="12798" max="12798" width="6.7109375" style="213" customWidth="1"/>
    <col min="12799" max="12799" width="7.7109375" style="213" customWidth="1"/>
    <col min="12800" max="12800" width="36.85546875" style="213" customWidth="1"/>
    <col min="12801" max="12801" width="11.85546875" style="213" bestFit="1" customWidth="1"/>
    <col min="12802" max="12802" width="10.5703125" style="213" bestFit="1" customWidth="1"/>
    <col min="12803" max="12803" width="7.140625" style="213" bestFit="1" customWidth="1"/>
    <col min="12804" max="12804" width="6.85546875" style="213" bestFit="1" customWidth="1"/>
    <col min="12805" max="12805" width="7.7109375" style="213" bestFit="1" customWidth="1"/>
    <col min="12806" max="12806" width="13.28515625" style="213" bestFit="1" customWidth="1"/>
    <col min="12807" max="12807" width="8.5703125" style="213" bestFit="1" customWidth="1"/>
    <col min="12808" max="12808" width="7.28515625" style="213" bestFit="1" customWidth="1"/>
    <col min="12809" max="12809" width="14.28515625" style="213" bestFit="1" customWidth="1"/>
    <col min="12810" max="13049" width="9.140625" style="213" customWidth="1"/>
    <col min="13050" max="13050" width="10.140625" style="213" customWidth="1"/>
    <col min="13051" max="13051" width="6.85546875" style="213" customWidth="1"/>
    <col min="13052" max="13052" width="32.7109375" style="213" bestFit="1" customWidth="1"/>
    <col min="13053" max="13053" width="9.42578125" style="213"/>
    <col min="13054" max="13054" width="6.7109375" style="213" customWidth="1"/>
    <col min="13055" max="13055" width="7.7109375" style="213" customWidth="1"/>
    <col min="13056" max="13056" width="36.85546875" style="213" customWidth="1"/>
    <col min="13057" max="13057" width="11.85546875" style="213" bestFit="1" customWidth="1"/>
    <col min="13058" max="13058" width="10.5703125" style="213" bestFit="1" customWidth="1"/>
    <col min="13059" max="13059" width="7.140625" style="213" bestFit="1" customWidth="1"/>
    <col min="13060" max="13060" width="6.85546875" style="213" bestFit="1" customWidth="1"/>
    <col min="13061" max="13061" width="7.7109375" style="213" bestFit="1" customWidth="1"/>
    <col min="13062" max="13062" width="13.28515625" style="213" bestFit="1" customWidth="1"/>
    <col min="13063" max="13063" width="8.5703125" style="213" bestFit="1" customWidth="1"/>
    <col min="13064" max="13064" width="7.28515625" style="213" bestFit="1" customWidth="1"/>
    <col min="13065" max="13065" width="14.28515625" style="213" bestFit="1" customWidth="1"/>
    <col min="13066" max="13305" width="9.140625" style="213" customWidth="1"/>
    <col min="13306" max="13306" width="10.140625" style="213" customWidth="1"/>
    <col min="13307" max="13307" width="6.85546875" style="213" customWidth="1"/>
    <col min="13308" max="13308" width="32.7109375" style="213" bestFit="1" customWidth="1"/>
    <col min="13309" max="13309" width="9.42578125" style="213"/>
    <col min="13310" max="13310" width="6.7109375" style="213" customWidth="1"/>
    <col min="13311" max="13311" width="7.7109375" style="213" customWidth="1"/>
    <col min="13312" max="13312" width="36.85546875" style="213" customWidth="1"/>
    <col min="13313" max="13313" width="11.85546875" style="213" bestFit="1" customWidth="1"/>
    <col min="13314" max="13314" width="10.5703125" style="213" bestFit="1" customWidth="1"/>
    <col min="13315" max="13315" width="7.140625" style="213" bestFit="1" customWidth="1"/>
    <col min="13316" max="13316" width="6.85546875" style="213" bestFit="1" customWidth="1"/>
    <col min="13317" max="13317" width="7.7109375" style="213" bestFit="1" customWidth="1"/>
    <col min="13318" max="13318" width="13.28515625" style="213" bestFit="1" customWidth="1"/>
    <col min="13319" max="13319" width="8.5703125" style="213" bestFit="1" customWidth="1"/>
    <col min="13320" max="13320" width="7.28515625" style="213" bestFit="1" customWidth="1"/>
    <col min="13321" max="13321" width="14.28515625" style="213" bestFit="1" customWidth="1"/>
    <col min="13322" max="13561" width="9.140625" style="213" customWidth="1"/>
    <col min="13562" max="13562" width="10.140625" style="213" customWidth="1"/>
    <col min="13563" max="13563" width="6.85546875" style="213" customWidth="1"/>
    <col min="13564" max="13564" width="32.7109375" style="213" bestFit="1" customWidth="1"/>
    <col min="13565" max="13565" width="9.42578125" style="213"/>
    <col min="13566" max="13566" width="6.7109375" style="213" customWidth="1"/>
    <col min="13567" max="13567" width="7.7109375" style="213" customWidth="1"/>
    <col min="13568" max="13568" width="36.85546875" style="213" customWidth="1"/>
    <col min="13569" max="13569" width="11.85546875" style="213" bestFit="1" customWidth="1"/>
    <col min="13570" max="13570" width="10.5703125" style="213" bestFit="1" customWidth="1"/>
    <col min="13571" max="13571" width="7.140625" style="213" bestFit="1" customWidth="1"/>
    <col min="13572" max="13572" width="6.85546875" style="213" bestFit="1" customWidth="1"/>
    <col min="13573" max="13573" width="7.7109375" style="213" bestFit="1" customWidth="1"/>
    <col min="13574" max="13574" width="13.28515625" style="213" bestFit="1" customWidth="1"/>
    <col min="13575" max="13575" width="8.5703125" style="213" bestFit="1" customWidth="1"/>
    <col min="13576" max="13576" width="7.28515625" style="213" bestFit="1" customWidth="1"/>
    <col min="13577" max="13577" width="14.28515625" style="213" bestFit="1" customWidth="1"/>
    <col min="13578" max="13817" width="9.140625" style="213" customWidth="1"/>
    <col min="13818" max="13818" width="10.140625" style="213" customWidth="1"/>
    <col min="13819" max="13819" width="6.85546875" style="213" customWidth="1"/>
    <col min="13820" max="13820" width="32.7109375" style="213" bestFit="1" customWidth="1"/>
    <col min="13821" max="13821" width="9.42578125" style="213"/>
    <col min="13822" max="13822" width="6.7109375" style="213" customWidth="1"/>
    <col min="13823" max="13823" width="7.7109375" style="213" customWidth="1"/>
    <col min="13824" max="13824" width="36.85546875" style="213" customWidth="1"/>
    <col min="13825" max="13825" width="11.85546875" style="213" bestFit="1" customWidth="1"/>
    <col min="13826" max="13826" width="10.5703125" style="213" bestFit="1" customWidth="1"/>
    <col min="13827" max="13827" width="7.140625" style="213" bestFit="1" customWidth="1"/>
    <col min="13828" max="13828" width="6.85546875" style="213" bestFit="1" customWidth="1"/>
    <col min="13829" max="13829" width="7.7109375" style="213" bestFit="1" customWidth="1"/>
    <col min="13830" max="13830" width="13.28515625" style="213" bestFit="1" customWidth="1"/>
    <col min="13831" max="13831" width="8.5703125" style="213" bestFit="1" customWidth="1"/>
    <col min="13832" max="13832" width="7.28515625" style="213" bestFit="1" customWidth="1"/>
    <col min="13833" max="13833" width="14.28515625" style="213" bestFit="1" customWidth="1"/>
    <col min="13834" max="14073" width="9.140625" style="213" customWidth="1"/>
    <col min="14074" max="14074" width="10.140625" style="213" customWidth="1"/>
    <col min="14075" max="14075" width="6.85546875" style="213" customWidth="1"/>
    <col min="14076" max="14076" width="32.7109375" style="213" bestFit="1" customWidth="1"/>
    <col min="14077" max="14077" width="9.42578125" style="213"/>
    <col min="14078" max="14078" width="6.7109375" style="213" customWidth="1"/>
    <col min="14079" max="14079" width="7.7109375" style="213" customWidth="1"/>
    <col min="14080" max="14080" width="36.85546875" style="213" customWidth="1"/>
    <col min="14081" max="14081" width="11.85546875" style="213" bestFit="1" customWidth="1"/>
    <col min="14082" max="14082" width="10.5703125" style="213" bestFit="1" customWidth="1"/>
    <col min="14083" max="14083" width="7.140625" style="213" bestFit="1" customWidth="1"/>
    <col min="14084" max="14084" width="6.85546875" style="213" bestFit="1" customWidth="1"/>
    <col min="14085" max="14085" width="7.7109375" style="213" bestFit="1" customWidth="1"/>
    <col min="14086" max="14086" width="13.28515625" style="213" bestFit="1" customWidth="1"/>
    <col min="14087" max="14087" width="8.5703125" style="213" bestFit="1" customWidth="1"/>
    <col min="14088" max="14088" width="7.28515625" style="213" bestFit="1" customWidth="1"/>
    <col min="14089" max="14089" width="14.28515625" style="213" bestFit="1" customWidth="1"/>
    <col min="14090" max="14329" width="9.140625" style="213" customWidth="1"/>
    <col min="14330" max="14330" width="10.140625" style="213" customWidth="1"/>
    <col min="14331" max="14331" width="6.85546875" style="213" customWidth="1"/>
    <col min="14332" max="14332" width="32.7109375" style="213" bestFit="1" customWidth="1"/>
    <col min="14333" max="14333" width="9.42578125" style="213"/>
    <col min="14334" max="14334" width="6.7109375" style="213" customWidth="1"/>
    <col min="14335" max="14335" width="7.7109375" style="213" customWidth="1"/>
    <col min="14336" max="14336" width="36.85546875" style="213" customWidth="1"/>
    <col min="14337" max="14337" width="11.85546875" style="213" bestFit="1" customWidth="1"/>
    <col min="14338" max="14338" width="10.5703125" style="213" bestFit="1" customWidth="1"/>
    <col min="14339" max="14339" width="7.140625" style="213" bestFit="1" customWidth="1"/>
    <col min="14340" max="14340" width="6.85546875" style="213" bestFit="1" customWidth="1"/>
    <col min="14341" max="14341" width="7.7109375" style="213" bestFit="1" customWidth="1"/>
    <col min="14342" max="14342" width="13.28515625" style="213" bestFit="1" customWidth="1"/>
    <col min="14343" max="14343" width="8.5703125" style="213" bestFit="1" customWidth="1"/>
    <col min="14344" max="14344" width="7.28515625" style="213" bestFit="1" customWidth="1"/>
    <col min="14345" max="14345" width="14.28515625" style="213" bestFit="1" customWidth="1"/>
    <col min="14346" max="14585" width="9.140625" style="213" customWidth="1"/>
    <col min="14586" max="14586" width="10.140625" style="213" customWidth="1"/>
    <col min="14587" max="14587" width="6.85546875" style="213" customWidth="1"/>
    <col min="14588" max="14588" width="32.7109375" style="213" bestFit="1" customWidth="1"/>
    <col min="14589" max="14589" width="9.42578125" style="213"/>
    <col min="14590" max="14590" width="6.7109375" style="213" customWidth="1"/>
    <col min="14591" max="14591" width="7.7109375" style="213" customWidth="1"/>
    <col min="14592" max="14592" width="36.85546875" style="213" customWidth="1"/>
    <col min="14593" max="14593" width="11.85546875" style="213" bestFit="1" customWidth="1"/>
    <col min="14594" max="14594" width="10.5703125" style="213" bestFit="1" customWidth="1"/>
    <col min="14595" max="14595" width="7.140625" style="213" bestFit="1" customWidth="1"/>
    <col min="14596" max="14596" width="6.85546875" style="213" bestFit="1" customWidth="1"/>
    <col min="14597" max="14597" width="7.7109375" style="213" bestFit="1" customWidth="1"/>
    <col min="14598" max="14598" width="13.28515625" style="213" bestFit="1" customWidth="1"/>
    <col min="14599" max="14599" width="8.5703125" style="213" bestFit="1" customWidth="1"/>
    <col min="14600" max="14600" width="7.28515625" style="213" bestFit="1" customWidth="1"/>
    <col min="14601" max="14601" width="14.28515625" style="213" bestFit="1" customWidth="1"/>
    <col min="14602" max="14841" width="9.140625" style="213" customWidth="1"/>
    <col min="14842" max="14842" width="10.140625" style="213" customWidth="1"/>
    <col min="14843" max="14843" width="6.85546875" style="213" customWidth="1"/>
    <col min="14844" max="14844" width="32.7109375" style="213" bestFit="1" customWidth="1"/>
    <col min="14845" max="14845" width="9.42578125" style="213"/>
    <col min="14846" max="14846" width="6.7109375" style="213" customWidth="1"/>
    <col min="14847" max="14847" width="7.7109375" style="213" customWidth="1"/>
    <col min="14848" max="14848" width="36.85546875" style="213" customWidth="1"/>
    <col min="14849" max="14849" width="11.85546875" style="213" bestFit="1" customWidth="1"/>
    <col min="14850" max="14850" width="10.5703125" style="213" bestFit="1" customWidth="1"/>
    <col min="14851" max="14851" width="7.140625" style="213" bestFit="1" customWidth="1"/>
    <col min="14852" max="14852" width="6.85546875" style="213" bestFit="1" customWidth="1"/>
    <col min="14853" max="14853" width="7.7109375" style="213" bestFit="1" customWidth="1"/>
    <col min="14854" max="14854" width="13.28515625" style="213" bestFit="1" customWidth="1"/>
    <col min="14855" max="14855" width="8.5703125" style="213" bestFit="1" customWidth="1"/>
    <col min="14856" max="14856" width="7.28515625" style="213" bestFit="1" customWidth="1"/>
    <col min="14857" max="14857" width="14.28515625" style="213" bestFit="1" customWidth="1"/>
    <col min="14858" max="15097" width="9.140625" style="213" customWidth="1"/>
    <col min="15098" max="15098" width="10.140625" style="213" customWidth="1"/>
    <col min="15099" max="15099" width="6.85546875" style="213" customWidth="1"/>
    <col min="15100" max="15100" width="32.7109375" style="213" bestFit="1" customWidth="1"/>
    <col min="15101" max="15101" width="9.42578125" style="213"/>
    <col min="15102" max="15102" width="6.7109375" style="213" customWidth="1"/>
    <col min="15103" max="15103" width="7.7109375" style="213" customWidth="1"/>
    <col min="15104" max="15104" width="36.85546875" style="213" customWidth="1"/>
    <col min="15105" max="15105" width="11.85546875" style="213" bestFit="1" customWidth="1"/>
    <col min="15106" max="15106" width="10.5703125" style="213" bestFit="1" customWidth="1"/>
    <col min="15107" max="15107" width="7.140625" style="213" bestFit="1" customWidth="1"/>
    <col min="15108" max="15108" width="6.85546875" style="213" bestFit="1" customWidth="1"/>
    <col min="15109" max="15109" width="7.7109375" style="213" bestFit="1" customWidth="1"/>
    <col min="15110" max="15110" width="13.28515625" style="213" bestFit="1" customWidth="1"/>
    <col min="15111" max="15111" width="8.5703125" style="213" bestFit="1" customWidth="1"/>
    <col min="15112" max="15112" width="7.28515625" style="213" bestFit="1" customWidth="1"/>
    <col min="15113" max="15113" width="14.28515625" style="213" bestFit="1" customWidth="1"/>
    <col min="15114" max="15353" width="9.140625" style="213" customWidth="1"/>
    <col min="15354" max="15354" width="10.140625" style="213" customWidth="1"/>
    <col min="15355" max="15355" width="6.85546875" style="213" customWidth="1"/>
    <col min="15356" max="15356" width="32.7109375" style="213" bestFit="1" customWidth="1"/>
    <col min="15357" max="15357" width="9.42578125" style="213"/>
    <col min="15358" max="15358" width="6.7109375" style="213" customWidth="1"/>
    <col min="15359" max="15359" width="7.7109375" style="213" customWidth="1"/>
    <col min="15360" max="15360" width="36.85546875" style="213" customWidth="1"/>
    <col min="15361" max="15361" width="11.85546875" style="213" bestFit="1" customWidth="1"/>
    <col min="15362" max="15362" width="10.5703125" style="213" bestFit="1" customWidth="1"/>
    <col min="15363" max="15363" width="7.140625" style="213" bestFit="1" customWidth="1"/>
    <col min="15364" max="15364" width="6.85546875" style="213" bestFit="1" customWidth="1"/>
    <col min="15365" max="15365" width="7.7109375" style="213" bestFit="1" customWidth="1"/>
    <col min="15366" max="15366" width="13.28515625" style="213" bestFit="1" customWidth="1"/>
    <col min="15367" max="15367" width="8.5703125" style="213" bestFit="1" customWidth="1"/>
    <col min="15368" max="15368" width="7.28515625" style="213" bestFit="1" customWidth="1"/>
    <col min="15369" max="15369" width="14.28515625" style="213" bestFit="1" customWidth="1"/>
    <col min="15370" max="15609" width="9.140625" style="213" customWidth="1"/>
    <col min="15610" max="15610" width="10.140625" style="213" customWidth="1"/>
    <col min="15611" max="15611" width="6.85546875" style="213" customWidth="1"/>
    <col min="15612" max="15612" width="32.7109375" style="213" bestFit="1" customWidth="1"/>
    <col min="15613" max="15613" width="9.42578125" style="213"/>
    <col min="15614" max="15614" width="6.7109375" style="213" customWidth="1"/>
    <col min="15615" max="15615" width="7.7109375" style="213" customWidth="1"/>
    <col min="15616" max="15616" width="36.85546875" style="213" customWidth="1"/>
    <col min="15617" max="15617" width="11.85546875" style="213" bestFit="1" customWidth="1"/>
    <col min="15618" max="15618" width="10.5703125" style="213" bestFit="1" customWidth="1"/>
    <col min="15619" max="15619" width="7.140625" style="213" bestFit="1" customWidth="1"/>
    <col min="15620" max="15620" width="6.85546875" style="213" bestFit="1" customWidth="1"/>
    <col min="15621" max="15621" width="7.7109375" style="213" bestFit="1" customWidth="1"/>
    <col min="15622" max="15622" width="13.28515625" style="213" bestFit="1" customWidth="1"/>
    <col min="15623" max="15623" width="8.5703125" style="213" bestFit="1" customWidth="1"/>
    <col min="15624" max="15624" width="7.28515625" style="213" bestFit="1" customWidth="1"/>
    <col min="15625" max="15625" width="14.28515625" style="213" bestFit="1" customWidth="1"/>
    <col min="15626" max="15865" width="9.140625" style="213" customWidth="1"/>
    <col min="15866" max="15866" width="10.140625" style="213" customWidth="1"/>
    <col min="15867" max="15867" width="6.85546875" style="213" customWidth="1"/>
    <col min="15868" max="15868" width="32.7109375" style="213" bestFit="1" customWidth="1"/>
    <col min="15869" max="15869" width="9.42578125" style="213"/>
    <col min="15870" max="15870" width="6.7109375" style="213" customWidth="1"/>
    <col min="15871" max="15871" width="7.7109375" style="213" customWidth="1"/>
    <col min="15872" max="15872" width="36.85546875" style="213" customWidth="1"/>
    <col min="15873" max="15873" width="11.85546875" style="213" bestFit="1" customWidth="1"/>
    <col min="15874" max="15874" width="10.5703125" style="213" bestFit="1" customWidth="1"/>
    <col min="15875" max="15875" width="7.140625" style="213" bestFit="1" customWidth="1"/>
    <col min="15876" max="15876" width="6.85546875" style="213" bestFit="1" customWidth="1"/>
    <col min="15877" max="15877" width="7.7109375" style="213" bestFit="1" customWidth="1"/>
    <col min="15878" max="15878" width="13.28515625" style="213" bestFit="1" customWidth="1"/>
    <col min="15879" max="15879" width="8.5703125" style="213" bestFit="1" customWidth="1"/>
    <col min="15880" max="15880" width="7.28515625" style="213" bestFit="1" customWidth="1"/>
    <col min="15881" max="15881" width="14.28515625" style="213" bestFit="1" customWidth="1"/>
    <col min="15882" max="16121" width="9.140625" style="213" customWidth="1"/>
    <col min="16122" max="16122" width="10.140625" style="213" customWidth="1"/>
    <col min="16123" max="16123" width="6.85546875" style="213" customWidth="1"/>
    <col min="16124" max="16124" width="32.7109375" style="213" bestFit="1" customWidth="1"/>
    <col min="16125" max="16125" width="9.42578125" style="213"/>
    <col min="16126" max="16126" width="6.7109375" style="213" customWidth="1"/>
    <col min="16127" max="16127" width="7.7109375" style="213" customWidth="1"/>
    <col min="16128" max="16128" width="36.85546875" style="213" customWidth="1"/>
    <col min="16129" max="16129" width="11.85546875" style="213" bestFit="1" customWidth="1"/>
    <col min="16130" max="16130" width="10.5703125" style="213" bestFit="1" customWidth="1"/>
    <col min="16131" max="16131" width="7.140625" style="213" bestFit="1" customWidth="1"/>
    <col min="16132" max="16132" width="6.85546875" style="213" bestFit="1" customWidth="1"/>
    <col min="16133" max="16133" width="7.7109375" style="213" bestFit="1" customWidth="1"/>
    <col min="16134" max="16134" width="13.28515625" style="213" bestFit="1" customWidth="1"/>
    <col min="16135" max="16135" width="8.5703125" style="213" bestFit="1" customWidth="1"/>
    <col min="16136" max="16136" width="7.28515625" style="213" bestFit="1" customWidth="1"/>
    <col min="16137" max="16137" width="14.28515625" style="213" bestFit="1" customWidth="1"/>
    <col min="16138" max="16377" width="9.140625" style="213" customWidth="1"/>
    <col min="16378" max="16378" width="10.140625" style="213" customWidth="1"/>
    <col min="16379" max="16379" width="6.85546875" style="213" customWidth="1"/>
    <col min="16380" max="16380" width="32.7109375" style="213" bestFit="1" customWidth="1"/>
    <col min="16381" max="16384" width="9.42578125" style="213"/>
  </cols>
  <sheetData>
    <row r="1" spans="1:17" s="2" customFormat="1" ht="21.95" customHeight="1" x14ac:dyDescent="0.2">
      <c r="A1" s="1167" t="s">
        <v>567</v>
      </c>
      <c r="B1" s="1168"/>
      <c r="C1" s="1168"/>
      <c r="D1" s="1168"/>
      <c r="E1" s="1168"/>
      <c r="F1" s="1168"/>
      <c r="G1" s="1168"/>
      <c r="H1" s="1168"/>
      <c r="I1" s="1168"/>
      <c r="J1" s="1169"/>
      <c r="K1" s="1"/>
      <c r="L1" s="1"/>
      <c r="M1" s="1"/>
      <c r="N1" s="1"/>
      <c r="O1" s="1"/>
      <c r="P1" s="1"/>
      <c r="Q1" s="1"/>
    </row>
    <row r="2" spans="1:17" s="8" customFormat="1" ht="5.0999999999999996" customHeight="1" x14ac:dyDescent="0.2">
      <c r="A2" s="3"/>
      <c r="B2" s="4"/>
      <c r="C2" s="4"/>
      <c r="D2" s="5"/>
      <c r="E2" s="5"/>
      <c r="F2" s="6"/>
      <c r="G2" s="6"/>
      <c r="H2" s="5"/>
      <c r="I2" s="7"/>
      <c r="J2" s="166"/>
      <c r="L2" s="9"/>
    </row>
    <row r="3" spans="1:17" ht="14.1" customHeight="1" x14ac:dyDescent="0.2">
      <c r="A3" s="1294" t="s">
        <v>277</v>
      </c>
      <c r="B3" s="1295"/>
      <c r="C3" s="1295"/>
      <c r="D3" s="1295"/>
      <c r="E3" s="340"/>
      <c r="F3" s="854" t="s">
        <v>15</v>
      </c>
      <c r="G3" s="343" t="s">
        <v>16</v>
      </c>
      <c r="H3" s="344"/>
      <c r="I3" s="854" t="s">
        <v>12</v>
      </c>
      <c r="J3" s="499" t="s">
        <v>509</v>
      </c>
    </row>
    <row r="4" spans="1:17" ht="14.1" customHeight="1" x14ac:dyDescent="0.2">
      <c r="A4" s="500" t="s">
        <v>33</v>
      </c>
      <c r="B4" s="230" t="s">
        <v>458</v>
      </c>
      <c r="C4" s="230"/>
      <c r="D4" s="230"/>
      <c r="E4" s="231" t="s">
        <v>18</v>
      </c>
      <c r="F4" s="345">
        <f>F5+F8+F16</f>
        <v>0</v>
      </c>
      <c r="G4" s="233" t="s">
        <v>280</v>
      </c>
      <c r="H4" s="234" t="s">
        <v>19</v>
      </c>
      <c r="I4" s="345">
        <f>I5+I8+I16</f>
        <v>0</v>
      </c>
      <c r="J4" s="501" t="e">
        <f>J5+J8+J16</f>
        <v>#DIV/0!</v>
      </c>
    </row>
    <row r="5" spans="1:17" s="153" customFormat="1" ht="14.1" customHeight="1" x14ac:dyDescent="0.2">
      <c r="A5" s="502"/>
      <c r="B5" s="503" t="s">
        <v>276</v>
      </c>
      <c r="C5" s="504" t="str">
        <f>'(4)Comp.Pessoal'!B6</f>
        <v>Pessoal Operacional</v>
      </c>
      <c r="D5" s="505"/>
      <c r="E5" s="506" t="str">
        <f t="shared" ref="E5:E21" si="0">E4</f>
        <v>R$/mês</v>
      </c>
      <c r="F5" s="507">
        <f>SUM(F6:F7)</f>
        <v>0</v>
      </c>
      <c r="G5" s="508"/>
      <c r="H5" s="509" t="str">
        <f t="shared" ref="H5:H38" si="1">H4</f>
        <v>R$/ano</v>
      </c>
      <c r="I5" s="507">
        <f>SUM(I6:I7)</f>
        <v>0</v>
      </c>
      <c r="J5" s="510" t="e">
        <f>SUM(J6:J7)</f>
        <v>#DIV/0!</v>
      </c>
      <c r="L5" s="152"/>
    </row>
    <row r="6" spans="1:17" s="152" customFormat="1" ht="14.1" customHeight="1" x14ac:dyDescent="0.2">
      <c r="A6" s="154"/>
      <c r="B6" s="155"/>
      <c r="C6" s="335" t="s">
        <v>255</v>
      </c>
      <c r="D6" s="156" t="str">
        <f>'(4)Comp.Pessoal'!C7</f>
        <v>Supervisor</v>
      </c>
      <c r="E6" s="161" t="str">
        <f t="shared" si="0"/>
        <v>R$/mês</v>
      </c>
      <c r="F6" s="157">
        <f>'(4)Comp.Pessoal'!H7</f>
        <v>0</v>
      </c>
      <c r="G6" s="158">
        <v>4</v>
      </c>
      <c r="H6" s="162" t="str">
        <f t="shared" si="1"/>
        <v>R$/ano</v>
      </c>
      <c r="I6" s="157">
        <f>F6*G6</f>
        <v>0</v>
      </c>
      <c r="J6" s="167" t="e">
        <f>I6/$I$115</f>
        <v>#DIV/0!</v>
      </c>
      <c r="L6" s="153"/>
      <c r="M6" s="153"/>
      <c r="N6" s="153"/>
    </row>
    <row r="7" spans="1:17" s="152" customFormat="1" ht="14.1" customHeight="1" x14ac:dyDescent="0.2">
      <c r="A7" s="511"/>
      <c r="B7" s="236"/>
      <c r="C7" s="346" t="s">
        <v>256</v>
      </c>
      <c r="D7" s="336" t="str">
        <f>'(4)Comp.Pessoal'!C8</f>
        <v>Monitor</v>
      </c>
      <c r="E7" s="228" t="str">
        <f t="shared" si="0"/>
        <v>R$/mês</v>
      </c>
      <c r="F7" s="157">
        <f>'(4)Comp.Pessoal'!H8</f>
        <v>0</v>
      </c>
      <c r="G7" s="338">
        <f>G6</f>
        <v>4</v>
      </c>
      <c r="H7" s="229" t="str">
        <f t="shared" si="1"/>
        <v>R$/ano</v>
      </c>
      <c r="I7" s="337">
        <f>F7*G7</f>
        <v>0</v>
      </c>
      <c r="J7" s="339" t="e">
        <f>I7/$I$115</f>
        <v>#DIV/0!</v>
      </c>
      <c r="L7" s="153"/>
      <c r="M7" s="153"/>
      <c r="N7" s="153"/>
    </row>
    <row r="8" spans="1:17" s="153" customFormat="1" ht="14.1" customHeight="1" x14ac:dyDescent="0.2">
      <c r="A8" s="502"/>
      <c r="B8" s="503" t="s">
        <v>278</v>
      </c>
      <c r="C8" s="512" t="str">
        <f>'(4)Comp.Pessoal'!B11</f>
        <v>Pessoal Administrativo</v>
      </c>
      <c r="D8" s="504"/>
      <c r="E8" s="506" t="str">
        <f t="shared" si="0"/>
        <v>R$/mês</v>
      </c>
      <c r="F8" s="507">
        <f>SUM(F9:F15)</f>
        <v>0</v>
      </c>
      <c r="G8" s="513"/>
      <c r="H8" s="509" t="str">
        <f t="shared" si="1"/>
        <v>R$/ano</v>
      </c>
      <c r="I8" s="507">
        <f>SUM(I9:I15)</f>
        <v>0</v>
      </c>
      <c r="J8" s="510" t="e">
        <f>SUM(J9:J15)</f>
        <v>#DIV/0!</v>
      </c>
    </row>
    <row r="9" spans="1:17" s="160" customFormat="1" ht="14.1" customHeight="1" x14ac:dyDescent="0.2">
      <c r="A9" s="159"/>
      <c r="B9" s="156"/>
      <c r="C9" s="335" t="s">
        <v>255</v>
      </c>
      <c r="D9" s="156" t="str">
        <f>'(4)Comp.Pessoal'!C12</f>
        <v>Diretoria</v>
      </c>
      <c r="E9" s="161" t="str">
        <f t="shared" si="0"/>
        <v>R$/mês</v>
      </c>
      <c r="F9" s="157">
        <f>'(4)Comp.Pessoal'!H12</f>
        <v>0</v>
      </c>
      <c r="G9" s="158">
        <f>G7</f>
        <v>4</v>
      </c>
      <c r="H9" s="162" t="str">
        <f t="shared" si="1"/>
        <v>R$/ano</v>
      </c>
      <c r="I9" s="157">
        <f t="shared" ref="I9:I19" si="2">F9*G9</f>
        <v>0</v>
      </c>
      <c r="J9" s="167" t="e">
        <f t="shared" ref="J9:J15" si="3">I9/$I$115</f>
        <v>#DIV/0!</v>
      </c>
      <c r="L9" s="153"/>
      <c r="M9" s="153"/>
      <c r="N9" s="153"/>
      <c r="O9" s="152"/>
    </row>
    <row r="10" spans="1:17" s="160" customFormat="1" ht="14.1" customHeight="1" x14ac:dyDescent="0.2">
      <c r="A10" s="159"/>
      <c r="B10" s="156"/>
      <c r="C10" s="335" t="s">
        <v>256</v>
      </c>
      <c r="D10" s="156" t="str">
        <f>'(4)Comp.Pessoal'!C13</f>
        <v>Gerente Administrativo e Financeiro</v>
      </c>
      <c r="E10" s="161" t="str">
        <f t="shared" si="0"/>
        <v>R$/mês</v>
      </c>
      <c r="F10" s="157">
        <f>'(4)Comp.Pessoal'!H13</f>
        <v>0</v>
      </c>
      <c r="G10" s="158">
        <f t="shared" ref="G10:G15" si="4">G9</f>
        <v>4</v>
      </c>
      <c r="H10" s="162" t="str">
        <f t="shared" si="1"/>
        <v>R$/ano</v>
      </c>
      <c r="I10" s="157">
        <f t="shared" si="2"/>
        <v>0</v>
      </c>
      <c r="J10" s="167" t="e">
        <f t="shared" si="3"/>
        <v>#DIV/0!</v>
      </c>
      <c r="L10" s="153"/>
      <c r="M10" s="153"/>
      <c r="N10" s="153"/>
      <c r="O10" s="152"/>
    </row>
    <row r="11" spans="1:17" s="160" customFormat="1" ht="14.1" customHeight="1" x14ac:dyDescent="0.2">
      <c r="A11" s="159"/>
      <c r="B11" s="156"/>
      <c r="C11" s="335" t="s">
        <v>257</v>
      </c>
      <c r="D11" s="156" t="str">
        <f>'(4)Comp.Pessoal'!C14</f>
        <v>Assistente Administrativo - Financeiro</v>
      </c>
      <c r="E11" s="161" t="str">
        <f t="shared" si="0"/>
        <v>R$/mês</v>
      </c>
      <c r="F11" s="157">
        <f>'(4)Comp.Pessoal'!H14</f>
        <v>0</v>
      </c>
      <c r="G11" s="158">
        <f t="shared" si="4"/>
        <v>4</v>
      </c>
      <c r="H11" s="162" t="str">
        <f t="shared" si="1"/>
        <v>R$/ano</v>
      </c>
      <c r="I11" s="157">
        <f t="shared" si="2"/>
        <v>0</v>
      </c>
      <c r="J11" s="167" t="e">
        <f t="shared" si="3"/>
        <v>#DIV/0!</v>
      </c>
      <c r="L11" s="153"/>
      <c r="M11" s="153"/>
      <c r="N11" s="153"/>
      <c r="O11" s="152"/>
    </row>
    <row r="12" spans="1:17" s="160" customFormat="1" ht="14.1" customHeight="1" x14ac:dyDescent="0.2">
      <c r="A12" s="159"/>
      <c r="B12" s="156"/>
      <c r="C12" s="335" t="s">
        <v>258</v>
      </c>
      <c r="D12" s="156" t="str">
        <f>'(4)Comp.Pessoal'!C15</f>
        <v>Assistente Administrativo - Comercial</v>
      </c>
      <c r="E12" s="161" t="str">
        <f t="shared" si="0"/>
        <v>R$/mês</v>
      </c>
      <c r="F12" s="157">
        <f>'(4)Comp.Pessoal'!H15</f>
        <v>0</v>
      </c>
      <c r="G12" s="158">
        <f t="shared" si="4"/>
        <v>4</v>
      </c>
      <c r="H12" s="162" t="str">
        <f t="shared" si="1"/>
        <v>R$/ano</v>
      </c>
      <c r="I12" s="157">
        <f t="shared" si="2"/>
        <v>0</v>
      </c>
      <c r="J12" s="167" t="e">
        <f t="shared" si="3"/>
        <v>#DIV/0!</v>
      </c>
      <c r="L12" s="153"/>
      <c r="M12" s="153"/>
      <c r="N12" s="153"/>
      <c r="O12" s="152"/>
    </row>
    <row r="13" spans="1:17" s="160" customFormat="1" ht="14.1" customHeight="1" x14ac:dyDescent="0.2">
      <c r="A13" s="159"/>
      <c r="B13" s="156"/>
      <c r="C13" s="335" t="s">
        <v>305</v>
      </c>
      <c r="D13" s="156" t="str">
        <f>'(4)Comp.Pessoal'!C16</f>
        <v>Auxiliar Administrativo</v>
      </c>
      <c r="E13" s="161" t="str">
        <f t="shared" si="0"/>
        <v>R$/mês</v>
      </c>
      <c r="F13" s="157">
        <f>'(4)Comp.Pessoal'!H16</f>
        <v>0</v>
      </c>
      <c r="G13" s="158">
        <f t="shared" si="4"/>
        <v>4</v>
      </c>
      <c r="H13" s="162" t="str">
        <f t="shared" si="1"/>
        <v>R$/ano</v>
      </c>
      <c r="I13" s="157">
        <f>F13*G13</f>
        <v>0</v>
      </c>
      <c r="J13" s="167" t="e">
        <f t="shared" si="3"/>
        <v>#DIV/0!</v>
      </c>
      <c r="L13" s="153"/>
      <c r="M13" s="153"/>
      <c r="N13" s="153"/>
      <c r="O13" s="152"/>
    </row>
    <row r="14" spans="1:17" s="160" customFormat="1" ht="14.1" customHeight="1" x14ac:dyDescent="0.2">
      <c r="A14" s="159"/>
      <c r="B14" s="156"/>
      <c r="C14" s="335" t="s">
        <v>306</v>
      </c>
      <c r="D14" s="156" t="str">
        <f>'(4)Comp.Pessoal'!C17</f>
        <v>Atendente</v>
      </c>
      <c r="E14" s="161" t="str">
        <f t="shared" si="0"/>
        <v>R$/mês</v>
      </c>
      <c r="F14" s="157">
        <f>'(4)Comp.Pessoal'!H17</f>
        <v>0</v>
      </c>
      <c r="G14" s="158">
        <f t="shared" si="4"/>
        <v>4</v>
      </c>
      <c r="H14" s="162" t="str">
        <f t="shared" si="1"/>
        <v>R$/ano</v>
      </c>
      <c r="I14" s="157">
        <f t="shared" si="2"/>
        <v>0</v>
      </c>
      <c r="J14" s="167" t="e">
        <f t="shared" si="3"/>
        <v>#DIV/0!</v>
      </c>
      <c r="L14" s="153"/>
      <c r="M14" s="153"/>
      <c r="N14" s="153"/>
      <c r="O14" s="152"/>
    </row>
    <row r="15" spans="1:17" s="160" customFormat="1" ht="14.1" customHeight="1" x14ac:dyDescent="0.2">
      <c r="A15" s="514"/>
      <c r="B15" s="336"/>
      <c r="C15" s="335" t="s">
        <v>307</v>
      </c>
      <c r="D15" s="336" t="str">
        <f>'(4)Comp.Pessoal'!C18</f>
        <v>Telefonista</v>
      </c>
      <c r="E15" s="228" t="str">
        <f t="shared" si="0"/>
        <v>R$/mês</v>
      </c>
      <c r="F15" s="157">
        <f>'(4)Comp.Pessoal'!H18</f>
        <v>0</v>
      </c>
      <c r="G15" s="338">
        <f t="shared" si="4"/>
        <v>4</v>
      </c>
      <c r="H15" s="229" t="str">
        <f t="shared" si="1"/>
        <v>R$/ano</v>
      </c>
      <c r="I15" s="337">
        <f t="shared" ref="I15" si="5">F15*G15</f>
        <v>0</v>
      </c>
      <c r="J15" s="339" t="e">
        <f t="shared" si="3"/>
        <v>#DIV/0!</v>
      </c>
      <c r="L15" s="152"/>
      <c r="M15" s="152"/>
      <c r="N15" s="152"/>
      <c r="O15" s="152"/>
    </row>
    <row r="16" spans="1:17" s="153" customFormat="1" ht="14.1" customHeight="1" x14ac:dyDescent="0.2">
      <c r="A16" s="502"/>
      <c r="B16" s="503" t="s">
        <v>279</v>
      </c>
      <c r="C16" s="512" t="str">
        <f>'(4)Comp.Pessoal'!B21</f>
        <v>Pessoal de Manutenção</v>
      </c>
      <c r="D16" s="504"/>
      <c r="E16" s="506" t="str">
        <f>E14</f>
        <v>R$/mês</v>
      </c>
      <c r="F16" s="507">
        <f>SUM(F17:F19)</f>
        <v>0</v>
      </c>
      <c r="G16" s="513"/>
      <c r="H16" s="509" t="str">
        <f>H14</f>
        <v>R$/ano</v>
      </c>
      <c r="I16" s="507">
        <f>SUM(I17:I19)</f>
        <v>0</v>
      </c>
      <c r="J16" s="510" t="e">
        <f>SUM(J17:J19)</f>
        <v>#DIV/0!</v>
      </c>
      <c r="L16" s="152"/>
      <c r="M16" s="152"/>
      <c r="N16" s="152"/>
      <c r="O16" s="152"/>
    </row>
    <row r="17" spans="1:15" s="160" customFormat="1" ht="14.1" customHeight="1" x14ac:dyDescent="0.2">
      <c r="A17" s="159"/>
      <c r="B17" s="156"/>
      <c r="C17" s="335" t="s">
        <v>255</v>
      </c>
      <c r="D17" s="156" t="str">
        <f>'(4)Comp.Pessoal'!C22</f>
        <v>Técnico em TI</v>
      </c>
      <c r="E17" s="161" t="str">
        <f t="shared" si="0"/>
        <v>R$/mês</v>
      </c>
      <c r="F17" s="157">
        <f>'(4)Comp.Pessoal'!H22</f>
        <v>0</v>
      </c>
      <c r="G17" s="158">
        <f>G14</f>
        <v>4</v>
      </c>
      <c r="H17" s="162" t="str">
        <f t="shared" si="1"/>
        <v>R$/ano</v>
      </c>
      <c r="I17" s="157">
        <f t="shared" si="2"/>
        <v>0</v>
      </c>
      <c r="J17" s="167" t="e">
        <f>I17/$I$115</f>
        <v>#DIV/0!</v>
      </c>
      <c r="L17" s="152"/>
      <c r="M17" s="152"/>
      <c r="N17" s="152"/>
      <c r="O17" s="152"/>
    </row>
    <row r="18" spans="1:15" s="160" customFormat="1" ht="14.1" customHeight="1" x14ac:dyDescent="0.2">
      <c r="A18" s="159"/>
      <c r="B18" s="156"/>
      <c r="C18" s="335" t="s">
        <v>256</v>
      </c>
      <c r="D18" s="156" t="str">
        <f>'(4)Comp.Pessoal'!C23</f>
        <v>Técnico em Manutenção</v>
      </c>
      <c r="E18" s="161" t="str">
        <f t="shared" si="0"/>
        <v>R$/mês</v>
      </c>
      <c r="F18" s="157">
        <f>'(4)Comp.Pessoal'!H23</f>
        <v>0</v>
      </c>
      <c r="G18" s="158">
        <f>G17</f>
        <v>4</v>
      </c>
      <c r="H18" s="162" t="str">
        <f t="shared" si="1"/>
        <v>R$/ano</v>
      </c>
      <c r="I18" s="157">
        <f t="shared" si="2"/>
        <v>0</v>
      </c>
      <c r="J18" s="167" t="e">
        <f>I18/$I$115</f>
        <v>#DIV/0!</v>
      </c>
      <c r="L18" s="152"/>
      <c r="M18" s="152"/>
      <c r="N18" s="152"/>
      <c r="O18" s="152"/>
    </row>
    <row r="19" spans="1:15" s="160" customFormat="1" ht="14.1" customHeight="1" x14ac:dyDescent="0.2">
      <c r="A19" s="514"/>
      <c r="B19" s="336"/>
      <c r="C19" s="335" t="s">
        <v>257</v>
      </c>
      <c r="D19" s="156" t="str">
        <f>'(4)Comp.Pessoal'!C24</f>
        <v>Serviços Gerais</v>
      </c>
      <c r="E19" s="228" t="str">
        <f t="shared" si="0"/>
        <v>R$/mês</v>
      </c>
      <c r="F19" s="157">
        <f>'(4)Comp.Pessoal'!H24</f>
        <v>0</v>
      </c>
      <c r="G19" s="338">
        <f>G18</f>
        <v>4</v>
      </c>
      <c r="H19" s="229" t="str">
        <f t="shared" si="1"/>
        <v>R$/ano</v>
      </c>
      <c r="I19" s="337">
        <f t="shared" si="2"/>
        <v>0</v>
      </c>
      <c r="J19" s="339" t="e">
        <f>I19/$I$115</f>
        <v>#DIV/0!</v>
      </c>
      <c r="L19" s="153"/>
      <c r="M19" s="153"/>
      <c r="N19" s="153"/>
    </row>
    <row r="20" spans="1:15" ht="14.1" customHeight="1" x14ac:dyDescent="0.2">
      <c r="A20" s="500" t="s">
        <v>34</v>
      </c>
      <c r="B20" s="230" t="s">
        <v>503</v>
      </c>
      <c r="C20" s="230"/>
      <c r="D20" s="230"/>
      <c r="E20" s="231" t="str">
        <f t="shared" si="0"/>
        <v>R$/mês</v>
      </c>
      <c r="F20" s="232">
        <f>F21+F25+F29+F33+F37+F46</f>
        <v>0</v>
      </c>
      <c r="G20" s="233" t="str">
        <f>G4</f>
        <v>Meses</v>
      </c>
      <c r="H20" s="234" t="str">
        <f t="shared" si="1"/>
        <v>R$/ano</v>
      </c>
      <c r="I20" s="232">
        <f>I21+I25+I29+I33+I37+I46</f>
        <v>0</v>
      </c>
      <c r="J20" s="501" t="e">
        <f>J21+J25+J29+J33+J37+J46</f>
        <v>#DIV/0!</v>
      </c>
      <c r="L20" s="153"/>
      <c r="M20" s="153"/>
      <c r="N20" s="153"/>
    </row>
    <row r="21" spans="1:15" s="153" customFormat="1" ht="14.1" customHeight="1" x14ac:dyDescent="0.2">
      <c r="A21" s="502"/>
      <c r="B21" s="503" t="s">
        <v>281</v>
      </c>
      <c r="C21" s="504" t="str">
        <f>'(5)Comp.Benef.'!B6</f>
        <v>Auxílio Alimentação</v>
      </c>
      <c r="D21" s="515"/>
      <c r="E21" s="506" t="str">
        <f t="shared" si="0"/>
        <v>R$/mês</v>
      </c>
      <c r="F21" s="507">
        <f>SUM(F22:F24)</f>
        <v>0</v>
      </c>
      <c r="G21" s="516"/>
      <c r="H21" s="509" t="str">
        <f t="shared" si="1"/>
        <v>R$/ano</v>
      </c>
      <c r="I21" s="507">
        <f>SUM(I22:I24)</f>
        <v>0</v>
      </c>
      <c r="J21" s="510" t="e">
        <f>SUM(J22:J24)</f>
        <v>#DIV/0!</v>
      </c>
    </row>
    <row r="22" spans="1:15" s="160" customFormat="1" ht="14.1" customHeight="1" x14ac:dyDescent="0.2">
      <c r="A22" s="159"/>
      <c r="B22" s="156"/>
      <c r="C22" s="335" t="s">
        <v>255</v>
      </c>
      <c r="D22" s="156" t="str">
        <f>'(5)Comp.Benef.'!C7</f>
        <v>Pessoal Operacional</v>
      </c>
      <c r="E22" s="161" t="str">
        <f t="shared" ref="E22:E45" si="6">E21</f>
        <v>R$/mês</v>
      </c>
      <c r="F22" s="157">
        <f>'(5)Comp.Benef.'!H7</f>
        <v>0</v>
      </c>
      <c r="G22" s="158">
        <f>G19</f>
        <v>4</v>
      </c>
      <c r="H22" s="162" t="str">
        <f t="shared" si="1"/>
        <v>R$/ano</v>
      </c>
      <c r="I22" s="157">
        <f t="shared" ref="I22:I24" si="7">F22*G22</f>
        <v>0</v>
      </c>
      <c r="J22" s="167" t="e">
        <f>I22/$I$115</f>
        <v>#DIV/0!</v>
      </c>
    </row>
    <row r="23" spans="1:15" s="160" customFormat="1" ht="14.1" customHeight="1" x14ac:dyDescent="0.2">
      <c r="A23" s="159"/>
      <c r="B23" s="156"/>
      <c r="C23" s="335" t="s">
        <v>256</v>
      </c>
      <c r="D23" s="156" t="str">
        <f>'(5)Comp.Benef.'!C8</f>
        <v>Pessoal Administrativo</v>
      </c>
      <c r="E23" s="161" t="str">
        <f t="shared" si="6"/>
        <v>R$/mês</v>
      </c>
      <c r="F23" s="157">
        <f>'(5)Comp.Benef.'!H8</f>
        <v>0</v>
      </c>
      <c r="G23" s="158">
        <f>G22</f>
        <v>4</v>
      </c>
      <c r="H23" s="162" t="str">
        <f t="shared" si="1"/>
        <v>R$/ano</v>
      </c>
      <c r="I23" s="157">
        <f t="shared" si="7"/>
        <v>0</v>
      </c>
      <c r="J23" s="167" t="e">
        <f>I23/$I$115</f>
        <v>#DIV/0!</v>
      </c>
    </row>
    <row r="24" spans="1:15" s="160" customFormat="1" ht="14.1" customHeight="1" x14ac:dyDescent="0.2">
      <c r="A24" s="514"/>
      <c r="B24" s="336"/>
      <c r="C24" s="346" t="s">
        <v>257</v>
      </c>
      <c r="D24" s="156" t="str">
        <f>'(5)Comp.Benef.'!C9</f>
        <v>Pessoal de Manutenção</v>
      </c>
      <c r="E24" s="228" t="str">
        <f t="shared" si="6"/>
        <v>R$/mês</v>
      </c>
      <c r="F24" s="157">
        <f>'(5)Comp.Benef.'!H9</f>
        <v>0</v>
      </c>
      <c r="G24" s="338">
        <f>G23</f>
        <v>4</v>
      </c>
      <c r="H24" s="229" t="str">
        <f t="shared" si="1"/>
        <v>R$/ano</v>
      </c>
      <c r="I24" s="337">
        <f t="shared" si="7"/>
        <v>0</v>
      </c>
      <c r="J24" s="339" t="e">
        <f>I24/$I$115</f>
        <v>#DIV/0!</v>
      </c>
    </row>
    <row r="25" spans="1:15" s="153" customFormat="1" ht="14.1" customHeight="1" x14ac:dyDescent="0.2">
      <c r="A25" s="502"/>
      <c r="B25" s="503" t="s">
        <v>282</v>
      </c>
      <c r="C25" s="504" t="str">
        <f>'(5)Comp.Benef.'!B12</f>
        <v>Vale Transporte</v>
      </c>
      <c r="D25" s="515"/>
      <c r="E25" s="506" t="str">
        <f>E24</f>
        <v>R$/mês</v>
      </c>
      <c r="F25" s="507">
        <f>SUM(F26:F28)</f>
        <v>0</v>
      </c>
      <c r="G25" s="516"/>
      <c r="H25" s="509" t="str">
        <f t="shared" si="1"/>
        <v>R$/ano</v>
      </c>
      <c r="I25" s="507">
        <f>SUM(I26:I28)</f>
        <v>0</v>
      </c>
      <c r="J25" s="510" t="e">
        <f>SUM(J26:J28)</f>
        <v>#DIV/0!</v>
      </c>
    </row>
    <row r="26" spans="1:15" s="160" customFormat="1" ht="14.1" customHeight="1" x14ac:dyDescent="0.2">
      <c r="A26" s="159"/>
      <c r="B26" s="156"/>
      <c r="C26" s="335" t="s">
        <v>255</v>
      </c>
      <c r="D26" s="156" t="str">
        <f>'(5)Comp.Benef.'!C13</f>
        <v>Pessoal Operacional</v>
      </c>
      <c r="E26" s="161" t="str">
        <f t="shared" si="6"/>
        <v>R$/mês</v>
      </c>
      <c r="F26" s="157">
        <f>'(5)Comp.Benef.'!H13</f>
        <v>0</v>
      </c>
      <c r="G26" s="158">
        <f>G24</f>
        <v>4</v>
      </c>
      <c r="H26" s="162" t="str">
        <f t="shared" si="1"/>
        <v>R$/ano</v>
      </c>
      <c r="I26" s="157">
        <f t="shared" ref="I26:I28" si="8">F26*G26</f>
        <v>0</v>
      </c>
      <c r="J26" s="167" t="e">
        <f>I26/$I$115</f>
        <v>#DIV/0!</v>
      </c>
    </row>
    <row r="27" spans="1:15" s="160" customFormat="1" ht="14.1" customHeight="1" x14ac:dyDescent="0.2">
      <c r="A27" s="159"/>
      <c r="B27" s="156"/>
      <c r="C27" s="335" t="s">
        <v>256</v>
      </c>
      <c r="D27" s="156" t="str">
        <f>'(5)Comp.Benef.'!C14</f>
        <v>Pessoal Administrativo</v>
      </c>
      <c r="E27" s="161" t="str">
        <f t="shared" si="6"/>
        <v>R$/mês</v>
      </c>
      <c r="F27" s="157">
        <f>'(5)Comp.Benef.'!H14</f>
        <v>0</v>
      </c>
      <c r="G27" s="158">
        <f>G26</f>
        <v>4</v>
      </c>
      <c r="H27" s="162" t="str">
        <f t="shared" si="1"/>
        <v>R$/ano</v>
      </c>
      <c r="I27" s="157">
        <f t="shared" si="8"/>
        <v>0</v>
      </c>
      <c r="J27" s="167" t="e">
        <f>I27/$I$115</f>
        <v>#DIV/0!</v>
      </c>
    </row>
    <row r="28" spans="1:15" s="160" customFormat="1" ht="14.1" customHeight="1" x14ac:dyDescent="0.2">
      <c r="A28" s="514"/>
      <c r="B28" s="336"/>
      <c r="C28" s="346" t="s">
        <v>257</v>
      </c>
      <c r="D28" s="156" t="str">
        <f>'(5)Comp.Benef.'!C15</f>
        <v>Pessoal de Manutenção</v>
      </c>
      <c r="E28" s="228" t="str">
        <f t="shared" si="6"/>
        <v>R$/mês</v>
      </c>
      <c r="F28" s="157">
        <f>'(5)Comp.Benef.'!H15</f>
        <v>0</v>
      </c>
      <c r="G28" s="338">
        <f>G27</f>
        <v>4</v>
      </c>
      <c r="H28" s="229" t="str">
        <f t="shared" si="1"/>
        <v>R$/ano</v>
      </c>
      <c r="I28" s="337">
        <f t="shared" si="8"/>
        <v>0</v>
      </c>
      <c r="J28" s="167" t="e">
        <f>I28/$I$115</f>
        <v>#DIV/0!</v>
      </c>
    </row>
    <row r="29" spans="1:15" s="153" customFormat="1" ht="14.1" customHeight="1" x14ac:dyDescent="0.2">
      <c r="A29" s="502"/>
      <c r="B29" s="503" t="s">
        <v>283</v>
      </c>
      <c r="C29" s="504" t="str">
        <f>'(5)Comp.Benef.'!B18</f>
        <v>Assistência Médica e Hospitalar</v>
      </c>
      <c r="D29" s="515"/>
      <c r="E29" s="506" t="str">
        <f>E28</f>
        <v>R$/mês</v>
      </c>
      <c r="F29" s="507">
        <f>SUM(F30:F32)</f>
        <v>0</v>
      </c>
      <c r="G29" s="516"/>
      <c r="H29" s="509" t="str">
        <f t="shared" si="1"/>
        <v>R$/ano</v>
      </c>
      <c r="I29" s="507">
        <f>SUM(I30:I32)</f>
        <v>0</v>
      </c>
      <c r="J29" s="510" t="e">
        <f>SUM(J30:J32)</f>
        <v>#DIV/0!</v>
      </c>
    </row>
    <row r="30" spans="1:15" s="160" customFormat="1" ht="14.1" customHeight="1" x14ac:dyDescent="0.2">
      <c r="A30" s="159"/>
      <c r="B30" s="156"/>
      <c r="C30" s="335" t="s">
        <v>255</v>
      </c>
      <c r="D30" s="156" t="str">
        <f>'(5)Comp.Benef.'!C19</f>
        <v>Pessoal Operacional</v>
      </c>
      <c r="E30" s="161" t="str">
        <f t="shared" si="6"/>
        <v>R$/mês</v>
      </c>
      <c r="F30" s="157">
        <f>'(5)Comp.Benef.'!H19</f>
        <v>0</v>
      </c>
      <c r="G30" s="158">
        <f>G28</f>
        <v>4</v>
      </c>
      <c r="H30" s="162" t="str">
        <f t="shared" si="1"/>
        <v>R$/ano</v>
      </c>
      <c r="I30" s="157">
        <f t="shared" ref="I30:I32" si="9">F30*G30</f>
        <v>0</v>
      </c>
      <c r="J30" s="167" t="e">
        <f>I30/$I$115</f>
        <v>#DIV/0!</v>
      </c>
    </row>
    <row r="31" spans="1:15" s="160" customFormat="1" ht="14.1" customHeight="1" x14ac:dyDescent="0.2">
      <c r="A31" s="159"/>
      <c r="B31" s="156"/>
      <c r="C31" s="335" t="s">
        <v>256</v>
      </c>
      <c r="D31" s="156" t="str">
        <f>'(5)Comp.Benef.'!C20</f>
        <v>Pessoal Administrativo</v>
      </c>
      <c r="E31" s="161" t="str">
        <f t="shared" si="6"/>
        <v>R$/mês</v>
      </c>
      <c r="F31" s="157">
        <f>'(5)Comp.Benef.'!H20</f>
        <v>0</v>
      </c>
      <c r="G31" s="158">
        <f>G30</f>
        <v>4</v>
      </c>
      <c r="H31" s="162" t="str">
        <f t="shared" si="1"/>
        <v>R$/ano</v>
      </c>
      <c r="I31" s="157">
        <f t="shared" si="9"/>
        <v>0</v>
      </c>
      <c r="J31" s="167" t="e">
        <f>I31/$I$115</f>
        <v>#DIV/0!</v>
      </c>
    </row>
    <row r="32" spans="1:15" s="160" customFormat="1" ht="14.1" customHeight="1" x14ac:dyDescent="0.2">
      <c r="A32" s="514"/>
      <c r="B32" s="336"/>
      <c r="C32" s="346" t="s">
        <v>257</v>
      </c>
      <c r="D32" s="156" t="str">
        <f>'(5)Comp.Benef.'!C21</f>
        <v>Pessoal de Manutenção</v>
      </c>
      <c r="E32" s="228" t="str">
        <f t="shared" si="6"/>
        <v>R$/mês</v>
      </c>
      <c r="F32" s="157">
        <f>'(5)Comp.Benef.'!H21</f>
        <v>0</v>
      </c>
      <c r="G32" s="338">
        <f>G31</f>
        <v>4</v>
      </c>
      <c r="H32" s="229" t="str">
        <f t="shared" si="1"/>
        <v>R$/ano</v>
      </c>
      <c r="I32" s="337">
        <f t="shared" si="9"/>
        <v>0</v>
      </c>
      <c r="J32" s="167" t="e">
        <f>I32/$I$115</f>
        <v>#DIV/0!</v>
      </c>
    </row>
    <row r="33" spans="1:10" s="153" customFormat="1" ht="14.1" customHeight="1" x14ac:dyDescent="0.2">
      <c r="A33" s="502"/>
      <c r="B33" s="503" t="s">
        <v>284</v>
      </c>
      <c r="C33" s="504" t="str">
        <f>'(5)Comp.Benef.'!B24</f>
        <v>Seguro de Vida, Invalidez e Funeral</v>
      </c>
      <c r="D33" s="515"/>
      <c r="E33" s="506" t="str">
        <f>E32</f>
        <v>R$/mês</v>
      </c>
      <c r="F33" s="507">
        <f>SUM(F34:F36)</f>
        <v>0</v>
      </c>
      <c r="G33" s="516"/>
      <c r="H33" s="509" t="str">
        <f t="shared" si="1"/>
        <v>R$/ano</v>
      </c>
      <c r="I33" s="507">
        <f>SUM(I34:I36)</f>
        <v>0</v>
      </c>
      <c r="J33" s="510" t="e">
        <f>SUM(J34:J36)</f>
        <v>#DIV/0!</v>
      </c>
    </row>
    <row r="34" spans="1:10" s="160" customFormat="1" ht="14.1" customHeight="1" x14ac:dyDescent="0.2">
      <c r="A34" s="159"/>
      <c r="B34" s="156"/>
      <c r="C34" s="335" t="s">
        <v>255</v>
      </c>
      <c r="D34" s="156" t="str">
        <f>'(5)Comp.Benef.'!C25</f>
        <v>Pessoal Operacional</v>
      </c>
      <c r="E34" s="161" t="str">
        <f t="shared" si="6"/>
        <v>R$/mês</v>
      </c>
      <c r="F34" s="157">
        <f>'(5)Comp.Benef.'!H25</f>
        <v>0</v>
      </c>
      <c r="G34" s="158">
        <f>G32</f>
        <v>4</v>
      </c>
      <c r="H34" s="162" t="str">
        <f t="shared" si="1"/>
        <v>R$/ano</v>
      </c>
      <c r="I34" s="157">
        <f t="shared" ref="I34:I36" si="10">F34*G34</f>
        <v>0</v>
      </c>
      <c r="J34" s="167" t="e">
        <f>I34/$I$115</f>
        <v>#DIV/0!</v>
      </c>
    </row>
    <row r="35" spans="1:10" s="160" customFormat="1" ht="14.1" customHeight="1" x14ac:dyDescent="0.2">
      <c r="A35" s="159"/>
      <c r="B35" s="156"/>
      <c r="C35" s="335" t="s">
        <v>256</v>
      </c>
      <c r="D35" s="156" t="str">
        <f>'(5)Comp.Benef.'!C26</f>
        <v>Pessoal Administrativo</v>
      </c>
      <c r="E35" s="161" t="str">
        <f t="shared" si="6"/>
        <v>R$/mês</v>
      </c>
      <c r="F35" s="157">
        <f>'(5)Comp.Benef.'!H26</f>
        <v>0</v>
      </c>
      <c r="G35" s="158">
        <f>G34</f>
        <v>4</v>
      </c>
      <c r="H35" s="162" t="str">
        <f t="shared" si="1"/>
        <v>R$/ano</v>
      </c>
      <c r="I35" s="157">
        <f t="shared" si="10"/>
        <v>0</v>
      </c>
      <c r="J35" s="167" t="e">
        <f>I35/$I$115</f>
        <v>#DIV/0!</v>
      </c>
    </row>
    <row r="36" spans="1:10" s="160" customFormat="1" ht="14.1" customHeight="1" x14ac:dyDescent="0.2">
      <c r="A36" s="514"/>
      <c r="B36" s="336"/>
      <c r="C36" s="346" t="s">
        <v>257</v>
      </c>
      <c r="D36" s="156" t="str">
        <f>'(5)Comp.Benef.'!C27</f>
        <v>Pessoal de Manutenção</v>
      </c>
      <c r="E36" s="228" t="str">
        <f t="shared" si="6"/>
        <v>R$/mês</v>
      </c>
      <c r="F36" s="157">
        <f>'(5)Comp.Benef.'!H27</f>
        <v>0</v>
      </c>
      <c r="G36" s="338">
        <f>G35</f>
        <v>4</v>
      </c>
      <c r="H36" s="229" t="str">
        <f t="shared" si="1"/>
        <v>R$/ano</v>
      </c>
      <c r="I36" s="337">
        <f t="shared" si="10"/>
        <v>0</v>
      </c>
      <c r="J36" s="167" t="e">
        <f>I36/$I$115</f>
        <v>#DIV/0!</v>
      </c>
    </row>
    <row r="37" spans="1:10" s="153" customFormat="1" ht="14.1" customHeight="1" x14ac:dyDescent="0.2">
      <c r="A37" s="502"/>
      <c r="B37" s="503" t="s">
        <v>285</v>
      </c>
      <c r="C37" s="504" t="str">
        <f>'(5)Comp.Benef.'!B34</f>
        <v>Uniforme</v>
      </c>
      <c r="D37" s="515"/>
      <c r="E37" s="506" t="str">
        <f>E36</f>
        <v>R$/mês</v>
      </c>
      <c r="F37" s="507">
        <f>SUM(F38:F45)</f>
        <v>0</v>
      </c>
      <c r="G37" s="516"/>
      <c r="H37" s="509" t="str">
        <f t="shared" si="1"/>
        <v>R$/ano</v>
      </c>
      <c r="I37" s="507">
        <f>SUM(I38:I45)</f>
        <v>0</v>
      </c>
      <c r="J37" s="510" t="e">
        <f>SUM(J38:J45)</f>
        <v>#DIV/0!</v>
      </c>
    </row>
    <row r="38" spans="1:10" s="160" customFormat="1" ht="14.1" customHeight="1" x14ac:dyDescent="0.2">
      <c r="A38" s="159"/>
      <c r="B38" s="156"/>
      <c r="C38" s="335" t="s">
        <v>255</v>
      </c>
      <c r="D38" s="156" t="str">
        <f>'(5)Comp.Benef.'!C35</f>
        <v>Calça</v>
      </c>
      <c r="E38" s="161" t="str">
        <f t="shared" si="6"/>
        <v>R$/mês</v>
      </c>
      <c r="F38" s="157">
        <f>'(5)Comp.Benef.'!H35</f>
        <v>0</v>
      </c>
      <c r="G38" s="158">
        <f>G36</f>
        <v>4</v>
      </c>
      <c r="H38" s="162" t="str">
        <f t="shared" si="1"/>
        <v>R$/ano</v>
      </c>
      <c r="I38" s="157">
        <f t="shared" ref="I38:I44" si="11">F38*G38</f>
        <v>0</v>
      </c>
      <c r="J38" s="167" t="e">
        <f t="shared" ref="J38:J45" si="12">I38/$I$115</f>
        <v>#DIV/0!</v>
      </c>
    </row>
    <row r="39" spans="1:10" s="160" customFormat="1" ht="14.1" customHeight="1" x14ac:dyDescent="0.2">
      <c r="A39" s="159"/>
      <c r="B39" s="156"/>
      <c r="C39" s="335" t="s">
        <v>256</v>
      </c>
      <c r="D39" s="156" t="str">
        <f>'(5)Comp.Benef.'!C36</f>
        <v>Camisa</v>
      </c>
      <c r="E39" s="161" t="str">
        <f t="shared" si="6"/>
        <v>R$/mês</v>
      </c>
      <c r="F39" s="157">
        <f>'(5)Comp.Benef.'!H36</f>
        <v>0</v>
      </c>
      <c r="G39" s="158">
        <f>G38</f>
        <v>4</v>
      </c>
      <c r="H39" s="162" t="str">
        <f t="shared" ref="H39:H45" si="13">H38</f>
        <v>R$/ano</v>
      </c>
      <c r="I39" s="157">
        <f t="shared" si="11"/>
        <v>0</v>
      </c>
      <c r="J39" s="167" t="e">
        <f t="shared" si="12"/>
        <v>#DIV/0!</v>
      </c>
    </row>
    <row r="40" spans="1:10" s="160" customFormat="1" ht="14.1" customHeight="1" x14ac:dyDescent="0.2">
      <c r="A40" s="159"/>
      <c r="B40" s="156"/>
      <c r="C40" s="335" t="s">
        <v>257</v>
      </c>
      <c r="D40" s="156" t="str">
        <f>'(5)Comp.Benef.'!C37</f>
        <v>Par de Sapatos</v>
      </c>
      <c r="E40" s="161" t="str">
        <f t="shared" si="6"/>
        <v>R$/mês</v>
      </c>
      <c r="F40" s="157">
        <f>'(5)Comp.Benef.'!H37</f>
        <v>0</v>
      </c>
      <c r="G40" s="158">
        <f t="shared" ref="G40:G45" si="14">G39</f>
        <v>4</v>
      </c>
      <c r="H40" s="162" t="str">
        <f t="shared" si="13"/>
        <v>R$/ano</v>
      </c>
      <c r="I40" s="157">
        <f t="shared" si="11"/>
        <v>0</v>
      </c>
      <c r="J40" s="167" t="e">
        <f t="shared" si="12"/>
        <v>#DIV/0!</v>
      </c>
    </row>
    <row r="41" spans="1:10" s="160" customFormat="1" ht="14.1" customHeight="1" x14ac:dyDescent="0.2">
      <c r="A41" s="159"/>
      <c r="B41" s="156"/>
      <c r="C41" s="335" t="s">
        <v>258</v>
      </c>
      <c r="D41" s="156" t="str">
        <f>'(5)Comp.Benef.'!C38</f>
        <v>Colete</v>
      </c>
      <c r="E41" s="161" t="str">
        <f t="shared" si="6"/>
        <v>R$/mês</v>
      </c>
      <c r="F41" s="157">
        <f>'(5)Comp.Benef.'!H38</f>
        <v>0</v>
      </c>
      <c r="G41" s="158">
        <f t="shared" si="14"/>
        <v>4</v>
      </c>
      <c r="H41" s="162" t="str">
        <f t="shared" si="13"/>
        <v>R$/ano</v>
      </c>
      <c r="I41" s="157">
        <f t="shared" si="11"/>
        <v>0</v>
      </c>
      <c r="J41" s="167" t="e">
        <f t="shared" si="12"/>
        <v>#DIV/0!</v>
      </c>
    </row>
    <row r="42" spans="1:10" s="160" customFormat="1" ht="14.1" customHeight="1" x14ac:dyDescent="0.2">
      <c r="A42" s="159"/>
      <c r="B42" s="156"/>
      <c r="C42" s="335" t="s">
        <v>305</v>
      </c>
      <c r="D42" s="156" t="str">
        <f>'(5)Comp.Benef.'!C39</f>
        <v>Bota</v>
      </c>
      <c r="E42" s="161" t="str">
        <f t="shared" si="6"/>
        <v>R$/mês</v>
      </c>
      <c r="F42" s="157">
        <f>'(5)Comp.Benef.'!H39</f>
        <v>0</v>
      </c>
      <c r="G42" s="158">
        <f t="shared" si="14"/>
        <v>4</v>
      </c>
      <c r="H42" s="162" t="str">
        <f t="shared" si="13"/>
        <v>R$/ano</v>
      </c>
      <c r="I42" s="157">
        <f t="shared" si="11"/>
        <v>0</v>
      </c>
      <c r="J42" s="167" t="e">
        <f t="shared" si="12"/>
        <v>#DIV/0!</v>
      </c>
    </row>
    <row r="43" spans="1:10" s="160" customFormat="1" ht="14.1" customHeight="1" x14ac:dyDescent="0.2">
      <c r="A43" s="159"/>
      <c r="B43" s="156"/>
      <c r="C43" s="335" t="s">
        <v>306</v>
      </c>
      <c r="D43" s="156" t="str">
        <f>'(5)Comp.Benef.'!C40</f>
        <v>Capa de Chuva</v>
      </c>
      <c r="E43" s="161" t="str">
        <f t="shared" si="6"/>
        <v>R$/mês</v>
      </c>
      <c r="F43" s="157">
        <f>'(5)Comp.Benef.'!H40</f>
        <v>0</v>
      </c>
      <c r="G43" s="158">
        <f t="shared" si="14"/>
        <v>4</v>
      </c>
      <c r="H43" s="162" t="str">
        <f t="shared" si="13"/>
        <v>R$/ano</v>
      </c>
      <c r="I43" s="157">
        <f t="shared" si="11"/>
        <v>0</v>
      </c>
      <c r="J43" s="167" t="e">
        <f t="shared" si="12"/>
        <v>#DIV/0!</v>
      </c>
    </row>
    <row r="44" spans="1:10" s="160" customFormat="1" ht="14.1" customHeight="1" x14ac:dyDescent="0.2">
      <c r="A44" s="159"/>
      <c r="B44" s="156"/>
      <c r="C44" s="335" t="s">
        <v>307</v>
      </c>
      <c r="D44" s="156" t="str">
        <f>'(5)Comp.Benef.'!C41</f>
        <v>Boné</v>
      </c>
      <c r="E44" s="161" t="str">
        <f t="shared" si="6"/>
        <v>R$/mês</v>
      </c>
      <c r="F44" s="157">
        <f>'(5)Comp.Benef.'!H41</f>
        <v>0</v>
      </c>
      <c r="G44" s="158">
        <f t="shared" si="14"/>
        <v>4</v>
      </c>
      <c r="H44" s="162" t="str">
        <f t="shared" si="13"/>
        <v>R$/ano</v>
      </c>
      <c r="I44" s="157">
        <f t="shared" si="11"/>
        <v>0</v>
      </c>
      <c r="J44" s="167" t="e">
        <f t="shared" si="12"/>
        <v>#DIV/0!</v>
      </c>
    </row>
    <row r="45" spans="1:10" s="160" customFormat="1" ht="14.1" customHeight="1" x14ac:dyDescent="0.2">
      <c r="A45" s="159"/>
      <c r="B45" s="156"/>
      <c r="C45" s="335" t="s">
        <v>309</v>
      </c>
      <c r="D45" s="156" t="str">
        <f>'(5)Comp.Benef.'!C42</f>
        <v>Jaqueta</v>
      </c>
      <c r="E45" s="161" t="str">
        <f t="shared" si="6"/>
        <v>R$/mês</v>
      </c>
      <c r="F45" s="157">
        <f>'(5)Comp.Benef.'!H42</f>
        <v>0</v>
      </c>
      <c r="G45" s="158">
        <f t="shared" si="14"/>
        <v>4</v>
      </c>
      <c r="H45" s="162" t="str">
        <f t="shared" si="13"/>
        <v>R$/ano</v>
      </c>
      <c r="I45" s="157">
        <f t="shared" ref="I45" si="15">F45*G45</f>
        <v>0</v>
      </c>
      <c r="J45" s="167" t="e">
        <f t="shared" si="12"/>
        <v>#DIV/0!</v>
      </c>
    </row>
    <row r="46" spans="1:10" s="153" customFormat="1" ht="14.1" customHeight="1" x14ac:dyDescent="0.2">
      <c r="A46" s="502"/>
      <c r="B46" s="503" t="s">
        <v>488</v>
      </c>
      <c r="C46" s="504" t="str">
        <f>'(5)Comp.Benef.'!B45</f>
        <v>EPI</v>
      </c>
      <c r="D46" s="515"/>
      <c r="E46" s="506" t="str">
        <f>E44</f>
        <v>R$/mês</v>
      </c>
      <c r="F46" s="507">
        <f>SUM(F47)</f>
        <v>0</v>
      </c>
      <c r="G46" s="516"/>
      <c r="H46" s="509" t="str">
        <f>H44</f>
        <v>R$/ano</v>
      </c>
      <c r="I46" s="507">
        <f>SUM(I47)</f>
        <v>0</v>
      </c>
      <c r="J46" s="510" t="e">
        <f>SUM(J47)</f>
        <v>#DIV/0!</v>
      </c>
    </row>
    <row r="47" spans="1:10" s="160" customFormat="1" ht="14.1" customHeight="1" x14ac:dyDescent="0.2">
      <c r="A47" s="514"/>
      <c r="B47" s="336"/>
      <c r="C47" s="335" t="s">
        <v>255</v>
      </c>
      <c r="D47" s="336" t="str">
        <f>'(5)Comp.Benef.'!C46</f>
        <v>Protetor Solar FPS 30 (120ml)</v>
      </c>
      <c r="E47" s="228" t="str">
        <f>E44</f>
        <v>R$/mês</v>
      </c>
      <c r="F47" s="337">
        <f>'(5)Comp.Benef.'!H46</f>
        <v>0</v>
      </c>
      <c r="G47" s="338">
        <f>G44</f>
        <v>4</v>
      </c>
      <c r="H47" s="229" t="str">
        <f>H44</f>
        <v>R$/ano</v>
      </c>
      <c r="I47" s="157">
        <f>F47*G47</f>
        <v>0</v>
      </c>
      <c r="J47" s="339" t="e">
        <f>I47/$I$115</f>
        <v>#DIV/0!</v>
      </c>
    </row>
    <row r="48" spans="1:10" ht="14.1" customHeight="1" x14ac:dyDescent="0.2">
      <c r="A48" s="500" t="s">
        <v>36</v>
      </c>
      <c r="B48" s="230" t="s">
        <v>23</v>
      </c>
      <c r="C48" s="230"/>
      <c r="D48" s="230"/>
      <c r="E48" s="231" t="str">
        <f>E47</f>
        <v>R$/mês</v>
      </c>
      <c r="F48" s="232">
        <f>F49+F61+F69</f>
        <v>0</v>
      </c>
      <c r="G48" s="233" t="str">
        <f>G20</f>
        <v>Meses</v>
      </c>
      <c r="H48" s="234" t="str">
        <f>H47</f>
        <v>R$/ano</v>
      </c>
      <c r="I48" s="232">
        <f>I49+I61+I69</f>
        <v>0</v>
      </c>
      <c r="J48" s="501" t="e">
        <f>J49+J61+J69</f>
        <v>#DIV/0!</v>
      </c>
    </row>
    <row r="49" spans="1:14" s="153" customFormat="1" ht="14.1" customHeight="1" x14ac:dyDescent="0.2">
      <c r="A49" s="502"/>
      <c r="B49" s="503" t="s">
        <v>287</v>
      </c>
      <c r="C49" s="504" t="str">
        <f>'(6)Comp.Desp.G'!B5</f>
        <v>Administrativas</v>
      </c>
      <c r="D49" s="515"/>
      <c r="E49" s="506" t="str">
        <f>E48</f>
        <v>R$/mês</v>
      </c>
      <c r="F49" s="507">
        <f>SUM(F50:F60)</f>
        <v>0</v>
      </c>
      <c r="G49" s="516"/>
      <c r="H49" s="509" t="str">
        <f>H48</f>
        <v>R$/ano</v>
      </c>
      <c r="I49" s="507">
        <f>SUM(I50:I60)</f>
        <v>0</v>
      </c>
      <c r="J49" s="510" t="e">
        <f>SUM(J50:J60)</f>
        <v>#DIV/0!</v>
      </c>
    </row>
    <row r="50" spans="1:14" s="160" customFormat="1" ht="14.1" customHeight="1" x14ac:dyDescent="0.2">
      <c r="A50" s="159"/>
      <c r="B50" s="156"/>
      <c r="C50" s="335" t="s">
        <v>255</v>
      </c>
      <c r="D50" s="156" t="str">
        <f>'(6)Comp.Desp.G'!C6</f>
        <v>Aluguel de Instalações, Venda e Comercial</v>
      </c>
      <c r="E50" s="161" t="str">
        <f>E49</f>
        <v>R$/mês</v>
      </c>
      <c r="F50" s="157">
        <f>'(6)Comp.Desp.G'!F6</f>
        <v>0</v>
      </c>
      <c r="G50" s="158">
        <v>6</v>
      </c>
      <c r="H50" s="162" t="str">
        <f t="shared" ref="H50" si="16">H49</f>
        <v>R$/ano</v>
      </c>
      <c r="I50" s="157">
        <f t="shared" ref="I50:I51" si="17">F50*G50</f>
        <v>0</v>
      </c>
      <c r="J50" s="167" t="e">
        <f t="shared" ref="J50:J60" si="18">I50/$I$115</f>
        <v>#DIV/0!</v>
      </c>
      <c r="L50" s="153"/>
      <c r="M50" s="153"/>
      <c r="N50" s="153"/>
    </row>
    <row r="51" spans="1:14" s="160" customFormat="1" ht="14.1" customHeight="1" x14ac:dyDescent="0.2">
      <c r="A51" s="159"/>
      <c r="B51" s="156"/>
      <c r="C51" s="335" t="s">
        <v>256</v>
      </c>
      <c r="D51" s="156" t="str">
        <f>'(6)Comp.Desp.G'!C7</f>
        <v>Telefone Fixo</v>
      </c>
      <c r="E51" s="161" t="str">
        <f t="shared" ref="E51:E60" si="19">E50</f>
        <v>R$/mês</v>
      </c>
      <c r="F51" s="157">
        <f>'(6)Comp.Desp.G'!F7</f>
        <v>0</v>
      </c>
      <c r="G51" s="158">
        <f>G50</f>
        <v>6</v>
      </c>
      <c r="H51" s="162" t="str">
        <f t="shared" ref="H51:H60" si="20">H50</f>
        <v>R$/ano</v>
      </c>
      <c r="I51" s="157">
        <f t="shared" si="17"/>
        <v>0</v>
      </c>
      <c r="J51" s="167" t="e">
        <f t="shared" si="18"/>
        <v>#DIV/0!</v>
      </c>
      <c r="L51" s="153"/>
      <c r="M51" s="153"/>
      <c r="N51" s="153"/>
    </row>
    <row r="52" spans="1:14" s="160" customFormat="1" ht="14.1" customHeight="1" x14ac:dyDescent="0.2">
      <c r="A52" s="159"/>
      <c r="B52" s="156"/>
      <c r="C52" s="335" t="s">
        <v>257</v>
      </c>
      <c r="D52" s="156" t="str">
        <f>'(6)Comp.Desp.G'!C8</f>
        <v>Internet (P.O.S - Chip)</v>
      </c>
      <c r="E52" s="161" t="str">
        <f t="shared" si="19"/>
        <v>R$/mês</v>
      </c>
      <c r="F52" s="157">
        <f>'(6)Comp.Desp.G'!F8</f>
        <v>0</v>
      </c>
      <c r="G52" s="158">
        <f t="shared" ref="G52:G60" si="21">G51</f>
        <v>6</v>
      </c>
      <c r="H52" s="162" t="str">
        <f t="shared" si="20"/>
        <v>R$/ano</v>
      </c>
      <c r="I52" s="157">
        <f t="shared" ref="I52:I60" si="22">F52*G52</f>
        <v>0</v>
      </c>
      <c r="J52" s="167" t="e">
        <f t="shared" si="18"/>
        <v>#DIV/0!</v>
      </c>
      <c r="L52" s="153"/>
      <c r="M52" s="153"/>
      <c r="N52" s="153"/>
    </row>
    <row r="53" spans="1:14" s="160" customFormat="1" ht="14.1" customHeight="1" x14ac:dyDescent="0.2">
      <c r="A53" s="159"/>
      <c r="B53" s="156"/>
      <c r="C53" s="335" t="s">
        <v>258</v>
      </c>
      <c r="D53" s="156" t="str">
        <f>'(6)Comp.Desp.G'!C9</f>
        <v>Energia Elétrica</v>
      </c>
      <c r="E53" s="161" t="str">
        <f t="shared" si="19"/>
        <v>R$/mês</v>
      </c>
      <c r="F53" s="157">
        <f>'(6)Comp.Desp.G'!F9</f>
        <v>0</v>
      </c>
      <c r="G53" s="158">
        <f t="shared" si="21"/>
        <v>6</v>
      </c>
      <c r="H53" s="162" t="str">
        <f t="shared" si="20"/>
        <v>R$/ano</v>
      </c>
      <c r="I53" s="157">
        <f t="shared" si="22"/>
        <v>0</v>
      </c>
      <c r="J53" s="167" t="e">
        <f t="shared" si="18"/>
        <v>#DIV/0!</v>
      </c>
      <c r="L53" s="153"/>
      <c r="M53" s="153"/>
      <c r="N53" s="153"/>
    </row>
    <row r="54" spans="1:14" s="160" customFormat="1" ht="14.1" customHeight="1" x14ac:dyDescent="0.2">
      <c r="A54" s="159"/>
      <c r="B54" s="156"/>
      <c r="C54" s="335" t="s">
        <v>305</v>
      </c>
      <c r="D54" s="156" t="str">
        <f>'(6)Comp.Desp.G'!C10</f>
        <v>Água e Esgoto</v>
      </c>
      <c r="E54" s="161" t="str">
        <f t="shared" si="19"/>
        <v>R$/mês</v>
      </c>
      <c r="F54" s="157">
        <f>'(6)Comp.Desp.G'!F10</f>
        <v>0</v>
      </c>
      <c r="G54" s="158">
        <f t="shared" si="21"/>
        <v>6</v>
      </c>
      <c r="H54" s="162" t="str">
        <f t="shared" si="20"/>
        <v>R$/ano</v>
      </c>
      <c r="I54" s="157">
        <f t="shared" si="22"/>
        <v>0</v>
      </c>
      <c r="J54" s="167" t="e">
        <f t="shared" si="18"/>
        <v>#DIV/0!</v>
      </c>
      <c r="L54" s="153"/>
      <c r="M54" s="153"/>
      <c r="N54" s="153"/>
    </row>
    <row r="55" spans="1:14" s="160" customFormat="1" ht="14.1" customHeight="1" x14ac:dyDescent="0.2">
      <c r="A55" s="159"/>
      <c r="B55" s="156"/>
      <c r="C55" s="335" t="s">
        <v>306</v>
      </c>
      <c r="D55" s="156" t="str">
        <f>'(6)Comp.Desp.G'!C11</f>
        <v>Propaganda e Publicidade</v>
      </c>
      <c r="E55" s="161" t="str">
        <f t="shared" si="19"/>
        <v>R$/mês</v>
      </c>
      <c r="F55" s="157">
        <f>'(6)Comp.Desp.G'!F11</f>
        <v>0</v>
      </c>
      <c r="G55" s="158">
        <f t="shared" si="21"/>
        <v>6</v>
      </c>
      <c r="H55" s="162" t="str">
        <f t="shared" si="20"/>
        <v>R$/ano</v>
      </c>
      <c r="I55" s="157">
        <f t="shared" si="22"/>
        <v>0</v>
      </c>
      <c r="J55" s="167" t="e">
        <f t="shared" si="18"/>
        <v>#DIV/0!</v>
      </c>
      <c r="L55" s="153"/>
      <c r="M55" s="153"/>
      <c r="N55" s="153"/>
    </row>
    <row r="56" spans="1:14" s="160" customFormat="1" ht="14.1" customHeight="1" x14ac:dyDescent="0.2">
      <c r="A56" s="159"/>
      <c r="B56" s="156"/>
      <c r="C56" s="335" t="s">
        <v>307</v>
      </c>
      <c r="D56" s="156" t="str">
        <f>'(6)Comp.Desp.G'!C12</f>
        <v>Seguro Patrimonial</v>
      </c>
      <c r="E56" s="161" t="str">
        <f t="shared" si="19"/>
        <v>R$/mês</v>
      </c>
      <c r="F56" s="157">
        <f>'(6)Comp.Desp.G'!F12</f>
        <v>0</v>
      </c>
      <c r="G56" s="158">
        <f t="shared" si="21"/>
        <v>6</v>
      </c>
      <c r="H56" s="162" t="str">
        <f t="shared" si="20"/>
        <v>R$/ano</v>
      </c>
      <c r="I56" s="157">
        <f t="shared" si="22"/>
        <v>0</v>
      </c>
      <c r="J56" s="167" t="e">
        <f t="shared" si="18"/>
        <v>#DIV/0!</v>
      </c>
      <c r="L56" s="153"/>
      <c r="M56" s="153"/>
      <c r="N56" s="153"/>
    </row>
    <row r="57" spans="1:14" s="160" customFormat="1" ht="14.1" customHeight="1" x14ac:dyDescent="0.2">
      <c r="A57" s="159"/>
      <c r="B57" s="156"/>
      <c r="C57" s="335" t="s">
        <v>309</v>
      </c>
      <c r="D57" s="156" t="str">
        <f>'(6)Comp.Desp.G'!C13</f>
        <v>Material de Expediente (bobina, talonário, etc.)</v>
      </c>
      <c r="E57" s="161" t="str">
        <f t="shared" si="19"/>
        <v>R$/mês</v>
      </c>
      <c r="F57" s="157">
        <f>'(6)Comp.Desp.G'!F13</f>
        <v>0</v>
      </c>
      <c r="G57" s="158">
        <f t="shared" si="21"/>
        <v>6</v>
      </c>
      <c r="H57" s="162" t="str">
        <f t="shared" si="20"/>
        <v>R$/ano</v>
      </c>
      <c r="I57" s="157">
        <f t="shared" si="22"/>
        <v>0</v>
      </c>
      <c r="J57" s="167" t="e">
        <f t="shared" si="18"/>
        <v>#DIV/0!</v>
      </c>
      <c r="L57" s="153"/>
      <c r="M57" s="153"/>
      <c r="N57" s="153"/>
    </row>
    <row r="58" spans="1:14" s="160" customFormat="1" ht="14.1" customHeight="1" x14ac:dyDescent="0.2">
      <c r="A58" s="159"/>
      <c r="B58" s="156"/>
      <c r="C58" s="335" t="s">
        <v>310</v>
      </c>
      <c r="D58" s="156" t="str">
        <f>'(6)Comp.Desp.G'!C14</f>
        <v>Material de Limpeza e Conservação</v>
      </c>
      <c r="E58" s="161" t="str">
        <f t="shared" si="19"/>
        <v>R$/mês</v>
      </c>
      <c r="F58" s="157">
        <f>'(6)Comp.Desp.G'!F14</f>
        <v>0</v>
      </c>
      <c r="G58" s="158">
        <f t="shared" si="21"/>
        <v>6</v>
      </c>
      <c r="H58" s="162" t="str">
        <f t="shared" si="20"/>
        <v>R$/ano</v>
      </c>
      <c r="I58" s="157">
        <f t="shared" si="22"/>
        <v>0</v>
      </c>
      <c r="J58" s="167" t="e">
        <f t="shared" si="18"/>
        <v>#DIV/0!</v>
      </c>
    </row>
    <row r="59" spans="1:14" s="160" customFormat="1" ht="14.1" customHeight="1" x14ac:dyDescent="0.2">
      <c r="A59" s="159"/>
      <c r="B59" s="156"/>
      <c r="C59" s="335" t="s">
        <v>311</v>
      </c>
      <c r="D59" s="156" t="str">
        <f>'(6)Comp.Desp.G'!C15</f>
        <v>Assinatura: livro/jornal/revista</v>
      </c>
      <c r="E59" s="161" t="str">
        <f t="shared" si="19"/>
        <v>R$/mês</v>
      </c>
      <c r="F59" s="157">
        <f>'(6)Comp.Desp.G'!F15</f>
        <v>0</v>
      </c>
      <c r="G59" s="158">
        <f t="shared" si="21"/>
        <v>6</v>
      </c>
      <c r="H59" s="162" t="str">
        <f t="shared" si="20"/>
        <v>R$/ano</v>
      </c>
      <c r="I59" s="157">
        <f t="shared" si="22"/>
        <v>0</v>
      </c>
      <c r="J59" s="167" t="e">
        <f t="shared" si="18"/>
        <v>#DIV/0!</v>
      </c>
    </row>
    <row r="60" spans="1:14" s="160" customFormat="1" ht="14.1" customHeight="1" x14ac:dyDescent="0.2">
      <c r="A60" s="159"/>
      <c r="B60" s="156"/>
      <c r="C60" s="335" t="s">
        <v>312</v>
      </c>
      <c r="D60" s="156" t="str">
        <f>'(6)Comp.Desp.G'!C16</f>
        <v>Outras despesas</v>
      </c>
      <c r="E60" s="161" t="str">
        <f t="shared" si="19"/>
        <v>R$/mês</v>
      </c>
      <c r="F60" s="157">
        <f>'(6)Comp.Desp.G'!F16</f>
        <v>0</v>
      </c>
      <c r="G60" s="158">
        <f t="shared" si="21"/>
        <v>6</v>
      </c>
      <c r="H60" s="162" t="str">
        <f t="shared" si="20"/>
        <v>R$/ano</v>
      </c>
      <c r="I60" s="157">
        <f t="shared" si="22"/>
        <v>0</v>
      </c>
      <c r="J60" s="167" t="e">
        <f t="shared" si="18"/>
        <v>#DIV/0!</v>
      </c>
    </row>
    <row r="61" spans="1:14" s="153" customFormat="1" ht="14.1" customHeight="1" x14ac:dyDescent="0.2">
      <c r="A61" s="502"/>
      <c r="B61" s="503" t="s">
        <v>288</v>
      </c>
      <c r="C61" s="504" t="str">
        <f>'(6)Comp.Desp.G'!B21</f>
        <v>Serviço de Terceiro:</v>
      </c>
      <c r="D61" s="515"/>
      <c r="E61" s="506" t="str">
        <f>E60</f>
        <v>R$/mês</v>
      </c>
      <c r="F61" s="507">
        <f>SUM(F62:F68)</f>
        <v>0</v>
      </c>
      <c r="G61" s="516"/>
      <c r="H61" s="509" t="str">
        <f>H60</f>
        <v>R$/ano</v>
      </c>
      <c r="I61" s="507">
        <f>SUM(I62:I68)</f>
        <v>0</v>
      </c>
      <c r="J61" s="510" t="e">
        <f>SUM(J62:J68)</f>
        <v>#DIV/0!</v>
      </c>
    </row>
    <row r="62" spans="1:14" s="160" customFormat="1" ht="14.1" customHeight="1" x14ac:dyDescent="0.2">
      <c r="A62" s="159"/>
      <c r="B62" s="156"/>
      <c r="C62" s="335" t="s">
        <v>255</v>
      </c>
      <c r="D62" s="156" t="str">
        <f>'(6)Comp.Desp.G'!C22</f>
        <v>Honorários Advocatícios</v>
      </c>
      <c r="E62" s="161" t="str">
        <f>E61</f>
        <v>R$/mês</v>
      </c>
      <c r="F62" s="157">
        <f>'(6)Comp.Desp.G'!F22</f>
        <v>0</v>
      </c>
      <c r="G62" s="158">
        <f>G60</f>
        <v>6</v>
      </c>
      <c r="H62" s="162" t="str">
        <f t="shared" ref="H62:H68" si="23">H61</f>
        <v>R$/ano</v>
      </c>
      <c r="I62" s="157">
        <f t="shared" ref="I62:I68" si="24">F62*G62</f>
        <v>0</v>
      </c>
      <c r="J62" s="167" t="e">
        <f t="shared" ref="J62:J68" si="25">I62/$I$115</f>
        <v>#DIV/0!</v>
      </c>
    </row>
    <row r="63" spans="1:14" s="160" customFormat="1" ht="14.1" customHeight="1" x14ac:dyDescent="0.2">
      <c r="A63" s="159"/>
      <c r="B63" s="156"/>
      <c r="C63" s="335" t="s">
        <v>256</v>
      </c>
      <c r="D63" s="156" t="str">
        <f>'(6)Comp.Desp.G'!C23</f>
        <v>Honorários Contábeis</v>
      </c>
      <c r="E63" s="161" t="str">
        <f t="shared" ref="E63:E68" si="26">E62</f>
        <v>R$/mês</v>
      </c>
      <c r="F63" s="157">
        <f>'(6)Comp.Desp.G'!F23</f>
        <v>0</v>
      </c>
      <c r="G63" s="158">
        <f>G62</f>
        <v>6</v>
      </c>
      <c r="H63" s="162" t="str">
        <f t="shared" si="23"/>
        <v>R$/ano</v>
      </c>
      <c r="I63" s="157">
        <f t="shared" si="24"/>
        <v>0</v>
      </c>
      <c r="J63" s="167" t="e">
        <f t="shared" si="25"/>
        <v>#DIV/0!</v>
      </c>
    </row>
    <row r="64" spans="1:14" s="160" customFormat="1" ht="14.1" customHeight="1" x14ac:dyDescent="0.2">
      <c r="A64" s="159"/>
      <c r="B64" s="156"/>
      <c r="C64" s="335" t="s">
        <v>257</v>
      </c>
      <c r="D64" s="156" t="str">
        <f>'(6)Comp.Desp.G'!C24</f>
        <v>Mão-de-obra especializada</v>
      </c>
      <c r="E64" s="161" t="str">
        <f t="shared" si="26"/>
        <v>R$/mês</v>
      </c>
      <c r="F64" s="157">
        <f>'(6)Comp.Desp.G'!F24</f>
        <v>0</v>
      </c>
      <c r="G64" s="158">
        <f t="shared" ref="G64:G68" si="27">G63</f>
        <v>6</v>
      </c>
      <c r="H64" s="162" t="str">
        <f t="shared" si="23"/>
        <v>R$/ano</v>
      </c>
      <c r="I64" s="157">
        <f t="shared" si="24"/>
        <v>0</v>
      </c>
      <c r="J64" s="167" t="e">
        <f t="shared" si="25"/>
        <v>#DIV/0!</v>
      </c>
    </row>
    <row r="65" spans="1:10" s="160" customFormat="1" ht="14.1" customHeight="1" x14ac:dyDescent="0.2">
      <c r="A65" s="159"/>
      <c r="B65" s="156"/>
      <c r="C65" s="335" t="s">
        <v>258</v>
      </c>
      <c r="D65" s="156" t="str">
        <f>'(6)Comp.Desp.G'!C25</f>
        <v>Exames médico - Admissional e Dimensional</v>
      </c>
      <c r="E65" s="161" t="str">
        <f t="shared" si="26"/>
        <v>R$/mês</v>
      </c>
      <c r="F65" s="157">
        <f>'(6)Comp.Desp.G'!F25</f>
        <v>0</v>
      </c>
      <c r="G65" s="158">
        <f t="shared" si="27"/>
        <v>6</v>
      </c>
      <c r="H65" s="162" t="str">
        <f t="shared" si="23"/>
        <v>R$/ano</v>
      </c>
      <c r="I65" s="157">
        <f t="shared" si="24"/>
        <v>0</v>
      </c>
      <c r="J65" s="167" t="e">
        <f t="shared" si="25"/>
        <v>#DIV/0!</v>
      </c>
    </row>
    <row r="66" spans="1:10" s="160" customFormat="1" ht="14.1" customHeight="1" x14ac:dyDescent="0.2">
      <c r="A66" s="159"/>
      <c r="B66" s="156"/>
      <c r="C66" s="335" t="s">
        <v>305</v>
      </c>
      <c r="D66" s="156" t="str">
        <f>'(6)Comp.Desp.G'!C26</f>
        <v>Laudo de segurança do trabalho</v>
      </c>
      <c r="E66" s="161" t="str">
        <f t="shared" si="26"/>
        <v>R$/mês</v>
      </c>
      <c r="F66" s="157">
        <f>'(6)Comp.Desp.G'!F26</f>
        <v>0</v>
      </c>
      <c r="G66" s="158">
        <f t="shared" si="27"/>
        <v>6</v>
      </c>
      <c r="H66" s="162" t="str">
        <f t="shared" si="23"/>
        <v>R$/ano</v>
      </c>
      <c r="I66" s="157">
        <f t="shared" si="24"/>
        <v>0</v>
      </c>
      <c r="J66" s="167" t="e">
        <f t="shared" si="25"/>
        <v>#DIV/0!</v>
      </c>
    </row>
    <row r="67" spans="1:10" s="160" customFormat="1" ht="14.1" customHeight="1" x14ac:dyDescent="0.2">
      <c r="A67" s="159"/>
      <c r="B67" s="156"/>
      <c r="C67" s="335" t="s">
        <v>306</v>
      </c>
      <c r="D67" s="156" t="str">
        <f>'(6)Comp.Desp.G'!C27</f>
        <v>Vigilância Patrimonial</v>
      </c>
      <c r="E67" s="161" t="str">
        <f t="shared" si="26"/>
        <v>R$/mês</v>
      </c>
      <c r="F67" s="157">
        <f>'(6)Comp.Desp.G'!F27</f>
        <v>0</v>
      </c>
      <c r="G67" s="158">
        <f t="shared" si="27"/>
        <v>6</v>
      </c>
      <c r="H67" s="162" t="str">
        <f t="shared" si="23"/>
        <v>R$/ano</v>
      </c>
      <c r="I67" s="157">
        <f t="shared" si="24"/>
        <v>0</v>
      </c>
      <c r="J67" s="167" t="e">
        <f t="shared" si="25"/>
        <v>#DIV/0!</v>
      </c>
    </row>
    <row r="68" spans="1:10" s="160" customFormat="1" ht="14.1" customHeight="1" x14ac:dyDescent="0.2">
      <c r="A68" s="514"/>
      <c r="B68" s="336"/>
      <c r="C68" s="346" t="s">
        <v>307</v>
      </c>
      <c r="D68" s="336" t="str">
        <f>'(6)Comp.Desp.G'!C28</f>
        <v>Transporte de Valores</v>
      </c>
      <c r="E68" s="228" t="str">
        <f t="shared" si="26"/>
        <v>R$/mês</v>
      </c>
      <c r="F68" s="337">
        <f>'(6)Comp.Desp.G'!F28</f>
        <v>0</v>
      </c>
      <c r="G68" s="338">
        <f t="shared" si="27"/>
        <v>6</v>
      </c>
      <c r="H68" s="229" t="str">
        <f t="shared" si="23"/>
        <v>R$/ano</v>
      </c>
      <c r="I68" s="337">
        <f t="shared" si="24"/>
        <v>0</v>
      </c>
      <c r="J68" s="339" t="e">
        <f t="shared" si="25"/>
        <v>#DIV/0!</v>
      </c>
    </row>
    <row r="69" spans="1:10" s="153" customFormat="1" ht="14.1" customHeight="1" x14ac:dyDescent="0.2">
      <c r="A69" s="502"/>
      <c r="B69" s="503" t="s">
        <v>289</v>
      </c>
      <c r="C69" s="504" t="str">
        <f>'(6)Comp.Desp.G'!B33</f>
        <v>Operacionais:</v>
      </c>
      <c r="D69" s="515"/>
      <c r="E69" s="506" t="str">
        <f>E68</f>
        <v>R$/mês</v>
      </c>
      <c r="F69" s="507">
        <f>SUM(F70:F81)</f>
        <v>0</v>
      </c>
      <c r="G69" s="516"/>
      <c r="H69" s="509" t="str">
        <f>H68</f>
        <v>R$/ano</v>
      </c>
      <c r="I69" s="507">
        <f>SUM(I70:I81)</f>
        <v>0</v>
      </c>
      <c r="J69" s="510" t="e">
        <f>SUM(J70:J81)</f>
        <v>#DIV/0!</v>
      </c>
    </row>
    <row r="70" spans="1:10" s="160" customFormat="1" ht="14.1" customHeight="1" x14ac:dyDescent="0.2">
      <c r="A70" s="159"/>
      <c r="B70" s="156"/>
      <c r="C70" s="335" t="s">
        <v>255</v>
      </c>
      <c r="D70" s="156" t="str">
        <f>'(6)Comp.Desp.G'!C34</f>
        <v>Manutenção de Equipamentos e Hardware</v>
      </c>
      <c r="E70" s="161" t="str">
        <f>E69</f>
        <v>R$/mês</v>
      </c>
      <c r="F70" s="157">
        <f>'(6)Comp.Desp.G'!F34</f>
        <v>0</v>
      </c>
      <c r="G70" s="158">
        <f>G68</f>
        <v>6</v>
      </c>
      <c r="H70" s="162" t="str">
        <f t="shared" ref="H70" si="28">H69</f>
        <v>R$/ano</v>
      </c>
      <c r="I70" s="157">
        <f t="shared" ref="I70" si="29">F70*G70</f>
        <v>0</v>
      </c>
      <c r="J70" s="167" t="e">
        <f t="shared" ref="J70:J81" si="30">I70/$I$115</f>
        <v>#DIV/0!</v>
      </c>
    </row>
    <row r="71" spans="1:10" s="160" customFormat="1" ht="14.1" customHeight="1" x14ac:dyDescent="0.2">
      <c r="A71" s="159"/>
      <c r="B71" s="156"/>
      <c r="C71" s="335" t="s">
        <v>256</v>
      </c>
      <c r="D71" s="156" t="str">
        <f>'(6)Comp.Desp.G'!C35</f>
        <v>Manutenção Software</v>
      </c>
      <c r="E71" s="161" t="str">
        <f t="shared" ref="E71:E81" si="31">E70</f>
        <v>R$/mês</v>
      </c>
      <c r="F71" s="157">
        <f>'(6)Comp.Desp.G'!F35</f>
        <v>0</v>
      </c>
      <c r="G71" s="158">
        <f>G70</f>
        <v>6</v>
      </c>
      <c r="H71" s="162" t="str">
        <f t="shared" ref="H71:H81" si="32">H70</f>
        <v>R$/ano</v>
      </c>
      <c r="I71" s="157">
        <f t="shared" ref="I71:I72" si="33">F71*G71</f>
        <v>0</v>
      </c>
      <c r="J71" s="167" t="e">
        <f t="shared" si="30"/>
        <v>#DIV/0!</v>
      </c>
    </row>
    <row r="72" spans="1:10" s="160" customFormat="1" ht="14.1" customHeight="1" x14ac:dyDescent="0.2">
      <c r="A72" s="159"/>
      <c r="B72" s="156"/>
      <c r="C72" s="335" t="s">
        <v>257</v>
      </c>
      <c r="D72" s="156" t="str">
        <f>'(6)Comp.Desp.G'!C36</f>
        <v>Manutenção Infraestrutura de TI</v>
      </c>
      <c r="E72" s="161" t="str">
        <f t="shared" si="31"/>
        <v>R$/mês</v>
      </c>
      <c r="F72" s="157">
        <f>'(6)Comp.Desp.G'!F36</f>
        <v>0</v>
      </c>
      <c r="G72" s="158">
        <f t="shared" ref="G72:G81" si="34">G71</f>
        <v>6</v>
      </c>
      <c r="H72" s="162" t="str">
        <f t="shared" si="32"/>
        <v>R$/ano</v>
      </c>
      <c r="I72" s="157">
        <f t="shared" si="33"/>
        <v>0</v>
      </c>
      <c r="J72" s="167" t="e">
        <f t="shared" si="30"/>
        <v>#DIV/0!</v>
      </c>
    </row>
    <row r="73" spans="1:10" s="160" customFormat="1" ht="14.1" customHeight="1" x14ac:dyDescent="0.2">
      <c r="A73" s="159"/>
      <c r="B73" s="156"/>
      <c r="C73" s="335" t="s">
        <v>258</v>
      </c>
      <c r="D73" s="156" t="str">
        <f>'(6)Comp.Desp.G'!C37</f>
        <v>Manutenção do Sistemas Informatizados e Data Center</v>
      </c>
      <c r="E73" s="161" t="str">
        <f t="shared" si="31"/>
        <v>R$/mês</v>
      </c>
      <c r="F73" s="157">
        <f>'(6)Comp.Desp.G'!F37</f>
        <v>0</v>
      </c>
      <c r="G73" s="158">
        <f t="shared" si="34"/>
        <v>6</v>
      </c>
      <c r="H73" s="162" t="str">
        <f t="shared" si="32"/>
        <v>R$/ano</v>
      </c>
      <c r="I73" s="157">
        <f t="shared" ref="I73:I79" si="35">F73*G73</f>
        <v>0</v>
      </c>
      <c r="J73" s="167" t="e">
        <f t="shared" si="30"/>
        <v>#DIV/0!</v>
      </c>
    </row>
    <row r="74" spans="1:10" s="160" customFormat="1" ht="14.1" customHeight="1" x14ac:dyDescent="0.2">
      <c r="A74" s="159"/>
      <c r="B74" s="156"/>
      <c r="C74" s="335" t="s">
        <v>305</v>
      </c>
      <c r="D74" s="156" t="str">
        <f>'(6)Comp.Desp.G'!C38</f>
        <v>Manutenção da Central de Controle Operacional - CCO</v>
      </c>
      <c r="E74" s="161" t="str">
        <f t="shared" si="31"/>
        <v>R$/mês</v>
      </c>
      <c r="F74" s="157">
        <f>'(6)Comp.Desp.G'!F38</f>
        <v>0</v>
      </c>
      <c r="G74" s="158">
        <f t="shared" si="34"/>
        <v>6</v>
      </c>
      <c r="H74" s="162" t="str">
        <f t="shared" si="32"/>
        <v>R$/ano</v>
      </c>
      <c r="I74" s="157">
        <f t="shared" si="35"/>
        <v>0</v>
      </c>
      <c r="J74" s="167" t="e">
        <f t="shared" si="30"/>
        <v>#DIV/0!</v>
      </c>
    </row>
    <row r="75" spans="1:10" s="160" customFormat="1" ht="14.1" customHeight="1" x14ac:dyDescent="0.2">
      <c r="A75" s="159"/>
      <c r="B75" s="156"/>
      <c r="C75" s="335" t="s">
        <v>306</v>
      </c>
      <c r="D75" s="156" t="str">
        <f>'(6)Comp.Desp.G'!C39</f>
        <v>Manutenção e Reposição de Sinalização Vertical</v>
      </c>
      <c r="E75" s="161" t="str">
        <f t="shared" si="31"/>
        <v>R$/mês</v>
      </c>
      <c r="F75" s="157">
        <f>'(6)Comp.Desp.G'!F39</f>
        <v>0</v>
      </c>
      <c r="G75" s="158">
        <f t="shared" si="34"/>
        <v>6</v>
      </c>
      <c r="H75" s="162" t="str">
        <f t="shared" si="32"/>
        <v>R$/ano</v>
      </c>
      <c r="I75" s="157">
        <f t="shared" si="35"/>
        <v>0</v>
      </c>
      <c r="J75" s="167" t="e">
        <f t="shared" si="30"/>
        <v>#DIV/0!</v>
      </c>
    </row>
    <row r="76" spans="1:10" s="160" customFormat="1" ht="14.1" customHeight="1" x14ac:dyDescent="0.2">
      <c r="A76" s="159"/>
      <c r="B76" s="156"/>
      <c r="C76" s="335" t="s">
        <v>307</v>
      </c>
      <c r="D76" s="156" t="str">
        <f>'(6)Comp.Desp.G'!C40</f>
        <v>Manutenção e Reposição de Sinalização Horizontal - Legenda</v>
      </c>
      <c r="E76" s="161" t="str">
        <f t="shared" si="31"/>
        <v>R$/mês</v>
      </c>
      <c r="F76" s="157">
        <f>'(6)Comp.Desp.G'!F40</f>
        <v>0</v>
      </c>
      <c r="G76" s="158">
        <f t="shared" si="34"/>
        <v>6</v>
      </c>
      <c r="H76" s="162" t="str">
        <f t="shared" si="32"/>
        <v>R$/ano</v>
      </c>
      <c r="I76" s="157">
        <f t="shared" si="35"/>
        <v>0</v>
      </c>
      <c r="J76" s="167" t="e">
        <f t="shared" si="30"/>
        <v>#DIV/0!</v>
      </c>
    </row>
    <row r="77" spans="1:10" s="160" customFormat="1" ht="14.1" customHeight="1" x14ac:dyDescent="0.2">
      <c r="A77" s="159"/>
      <c r="B77" s="156"/>
      <c r="C77" s="335" t="s">
        <v>309</v>
      </c>
      <c r="D77" s="156" t="str">
        <f>'(6)Comp.Desp.G'!C41</f>
        <v>Manutenção e Reposição de Sinalização Horizontal - Bordo</v>
      </c>
      <c r="E77" s="161" t="str">
        <f t="shared" si="31"/>
        <v>R$/mês</v>
      </c>
      <c r="F77" s="157">
        <f>'(6)Comp.Desp.G'!F41</f>
        <v>0</v>
      </c>
      <c r="G77" s="158">
        <f t="shared" si="34"/>
        <v>6</v>
      </c>
      <c r="H77" s="162" t="str">
        <f t="shared" si="32"/>
        <v>R$/ano</v>
      </c>
      <c r="I77" s="157">
        <f t="shared" si="35"/>
        <v>0</v>
      </c>
      <c r="J77" s="167" t="e">
        <f t="shared" si="30"/>
        <v>#DIV/0!</v>
      </c>
    </row>
    <row r="78" spans="1:10" s="160" customFormat="1" ht="14.1" customHeight="1" x14ac:dyDescent="0.2">
      <c r="A78" s="159"/>
      <c r="B78" s="156"/>
      <c r="C78" s="335" t="s">
        <v>310</v>
      </c>
      <c r="D78" s="156" t="str">
        <f>'(6)Comp.Desp.G'!C42</f>
        <v>Homologação do Talonário Eletrônico</v>
      </c>
      <c r="E78" s="161" t="str">
        <f t="shared" si="31"/>
        <v>R$/mês</v>
      </c>
      <c r="F78" s="157">
        <f>'(6)Comp.Desp.G'!F42</f>
        <v>0</v>
      </c>
      <c r="G78" s="158">
        <f t="shared" si="34"/>
        <v>6</v>
      </c>
      <c r="H78" s="162" t="str">
        <f t="shared" si="32"/>
        <v>R$/ano</v>
      </c>
      <c r="I78" s="157">
        <f t="shared" si="35"/>
        <v>0</v>
      </c>
      <c r="J78" s="167" t="e">
        <f t="shared" si="30"/>
        <v>#DIV/0!</v>
      </c>
    </row>
    <row r="79" spans="1:10" s="160" customFormat="1" ht="14.1" customHeight="1" x14ac:dyDescent="0.2">
      <c r="A79" s="159"/>
      <c r="B79" s="156"/>
      <c r="C79" s="335" t="s">
        <v>311</v>
      </c>
      <c r="D79" s="156" t="str">
        <f>'(6)Comp.Desp.G'!C43</f>
        <v>Hospedagem - Armazenamento na Nuvem</v>
      </c>
      <c r="E79" s="161" t="str">
        <f t="shared" si="31"/>
        <v>R$/mês</v>
      </c>
      <c r="F79" s="157">
        <f>'(6)Comp.Desp.G'!F43</f>
        <v>0</v>
      </c>
      <c r="G79" s="158">
        <f t="shared" si="34"/>
        <v>6</v>
      </c>
      <c r="H79" s="162" t="str">
        <f t="shared" si="32"/>
        <v>R$/ano</v>
      </c>
      <c r="I79" s="157">
        <f t="shared" si="35"/>
        <v>0</v>
      </c>
      <c r="J79" s="167" t="e">
        <f t="shared" si="30"/>
        <v>#DIV/0!</v>
      </c>
    </row>
    <row r="80" spans="1:10" s="160" customFormat="1" ht="14.1" customHeight="1" x14ac:dyDescent="0.2">
      <c r="A80" s="159"/>
      <c r="B80" s="156"/>
      <c r="C80" s="335" t="s">
        <v>312</v>
      </c>
      <c r="D80" s="156" t="str">
        <f>'(6)Comp.Desp.G'!C44</f>
        <v>Bobina - Parquímetro</v>
      </c>
      <c r="E80" s="161" t="str">
        <f t="shared" si="31"/>
        <v>R$/mês</v>
      </c>
      <c r="F80" s="157">
        <f>'(6)Comp.Desp.G'!F44</f>
        <v>0</v>
      </c>
      <c r="G80" s="158">
        <f t="shared" si="34"/>
        <v>6</v>
      </c>
      <c r="H80" s="162" t="str">
        <f t="shared" si="32"/>
        <v>R$/ano</v>
      </c>
      <c r="I80" s="157">
        <f t="shared" ref="I80:I81" si="36">F80*G80</f>
        <v>0</v>
      </c>
      <c r="J80" s="167" t="e">
        <f t="shared" si="30"/>
        <v>#DIV/0!</v>
      </c>
    </row>
    <row r="81" spans="1:13" s="160" customFormat="1" ht="14.1" customHeight="1" x14ac:dyDescent="0.2">
      <c r="A81" s="159"/>
      <c r="B81" s="156"/>
      <c r="C81" s="335" t="s">
        <v>313</v>
      </c>
      <c r="D81" s="156" t="str">
        <f>'(6)Comp.Desp.G'!C45</f>
        <v>Bobina - P.O.S.</v>
      </c>
      <c r="E81" s="161" t="str">
        <f t="shared" si="31"/>
        <v>R$/mês</v>
      </c>
      <c r="F81" s="157">
        <f>'(6)Comp.Desp.G'!F45</f>
        <v>0</v>
      </c>
      <c r="G81" s="158">
        <f t="shared" si="34"/>
        <v>6</v>
      </c>
      <c r="H81" s="162" t="str">
        <f t="shared" si="32"/>
        <v>R$/ano</v>
      </c>
      <c r="I81" s="157">
        <f t="shared" si="36"/>
        <v>0</v>
      </c>
      <c r="J81" s="167" t="e">
        <f t="shared" si="30"/>
        <v>#DIV/0!</v>
      </c>
    </row>
    <row r="82" spans="1:13" ht="14.1" customHeight="1" x14ac:dyDescent="0.2">
      <c r="A82" s="500" t="s">
        <v>37</v>
      </c>
      <c r="B82" s="230" t="s">
        <v>296</v>
      </c>
      <c r="C82" s="230"/>
      <c r="D82" s="230"/>
      <c r="E82" s="231" t="str">
        <f>E79</f>
        <v>R$/mês</v>
      </c>
      <c r="F82" s="232" t="e">
        <f>F83+F86+F89</f>
        <v>#DIV/0!</v>
      </c>
      <c r="G82" s="233" t="str">
        <f>G48</f>
        <v>Meses</v>
      </c>
      <c r="H82" s="234" t="str">
        <f>H79</f>
        <v>R$/ano</v>
      </c>
      <c r="I82" s="232" t="e">
        <f>I83+I86+I89</f>
        <v>#DIV/0!</v>
      </c>
      <c r="J82" s="501" t="e">
        <f>J83+J86+J89</f>
        <v>#DIV/0!</v>
      </c>
      <c r="K82" s="160"/>
      <c r="L82" s="160"/>
      <c r="M82" s="160"/>
    </row>
    <row r="83" spans="1:13" s="153" customFormat="1" ht="14.1" customHeight="1" x14ac:dyDescent="0.2">
      <c r="A83" s="502"/>
      <c r="B83" s="503" t="s">
        <v>290</v>
      </c>
      <c r="C83" s="504" t="s">
        <v>291</v>
      </c>
      <c r="D83" s="515"/>
      <c r="E83" s="506" t="str">
        <f>E82</f>
        <v>R$/mês</v>
      </c>
      <c r="F83" s="507" t="e">
        <f>SUM(F84:F85)</f>
        <v>#DIV/0!</v>
      </c>
      <c r="G83" s="516"/>
      <c r="H83" s="509" t="str">
        <f>H82</f>
        <v>R$/ano</v>
      </c>
      <c r="I83" s="507" t="e">
        <f>SUM(I84:I85)</f>
        <v>#DIV/0!</v>
      </c>
      <c r="J83" s="510" t="e">
        <f>SUM(J84:J85)</f>
        <v>#DIV/0!</v>
      </c>
      <c r="K83" s="160"/>
      <c r="L83" s="160"/>
      <c r="M83" s="160"/>
    </row>
    <row r="84" spans="1:13" s="160" customFormat="1" ht="14.1" customHeight="1" x14ac:dyDescent="0.2">
      <c r="A84" s="159"/>
      <c r="B84" s="156"/>
      <c r="C84" s="335" t="s">
        <v>255</v>
      </c>
      <c r="D84" s="156" t="s">
        <v>259</v>
      </c>
      <c r="E84" s="161" t="str">
        <f>E82</f>
        <v>R$/mês</v>
      </c>
      <c r="F84" s="157">
        <f>'(7)Comp.Veic.Pas'!J52</f>
        <v>0</v>
      </c>
      <c r="G84" s="158">
        <f>G47</f>
        <v>4</v>
      </c>
      <c r="H84" s="162" t="str">
        <f>H82</f>
        <v>R$/ano</v>
      </c>
      <c r="I84" s="157">
        <f t="shared" ref="I84:I91" si="37">F84*G84</f>
        <v>0</v>
      </c>
      <c r="J84" s="167" t="e">
        <f>I84/$I$115</f>
        <v>#DIV/0!</v>
      </c>
    </row>
    <row r="85" spans="1:13" s="160" customFormat="1" ht="14.1" customHeight="1" x14ac:dyDescent="0.2">
      <c r="A85" s="514"/>
      <c r="B85" s="336"/>
      <c r="C85" s="335" t="s">
        <v>256</v>
      </c>
      <c r="D85" s="336" t="s">
        <v>17</v>
      </c>
      <c r="E85" s="228" t="str">
        <f t="shared" ref="E85" si="38">E84</f>
        <v>R$/mês</v>
      </c>
      <c r="F85" s="157" t="e">
        <f>'(7)Comp.Veic.Pas'!J83</f>
        <v>#DIV/0!</v>
      </c>
      <c r="G85" s="338">
        <f>G84</f>
        <v>4</v>
      </c>
      <c r="H85" s="229" t="str">
        <f t="shared" ref="H85" si="39">H84</f>
        <v>R$/ano</v>
      </c>
      <c r="I85" s="157" t="e">
        <f t="shared" si="37"/>
        <v>#DIV/0!</v>
      </c>
      <c r="J85" s="167" t="e">
        <f>I85/$I$115</f>
        <v>#DIV/0!</v>
      </c>
    </row>
    <row r="86" spans="1:13" s="153" customFormat="1" ht="14.1" customHeight="1" x14ac:dyDescent="0.2">
      <c r="A86" s="502"/>
      <c r="B86" s="503" t="s">
        <v>292</v>
      </c>
      <c r="C86" s="504" t="s">
        <v>293</v>
      </c>
      <c r="D86" s="515"/>
      <c r="E86" s="506" t="str">
        <f>E85</f>
        <v>R$/mês</v>
      </c>
      <c r="F86" s="507" t="e">
        <f>SUM(F87:F88)</f>
        <v>#DIV/0!</v>
      </c>
      <c r="G86" s="516"/>
      <c r="H86" s="509" t="str">
        <f>H85</f>
        <v>R$/ano</v>
      </c>
      <c r="I86" s="507" t="e">
        <f>SUM(I87:I88)</f>
        <v>#DIV/0!</v>
      </c>
      <c r="J86" s="510" t="e">
        <f>SUM(J87:J88)</f>
        <v>#DIV/0!</v>
      </c>
    </row>
    <row r="87" spans="1:13" s="160" customFormat="1" ht="14.1" customHeight="1" x14ac:dyDescent="0.2">
      <c r="A87" s="159"/>
      <c r="B87" s="156"/>
      <c r="C87" s="335" t="s">
        <v>255</v>
      </c>
      <c r="D87" s="156" t="s">
        <v>259</v>
      </c>
      <c r="E87" s="161" t="str">
        <f>E85</f>
        <v>R$/mês</v>
      </c>
      <c r="F87" s="157">
        <f>'(8)Comp.Veic.Util.'!J52</f>
        <v>0</v>
      </c>
      <c r="G87" s="158">
        <f>G85</f>
        <v>4</v>
      </c>
      <c r="H87" s="162" t="str">
        <f>H85</f>
        <v>R$/ano</v>
      </c>
      <c r="I87" s="157">
        <f t="shared" si="37"/>
        <v>0</v>
      </c>
      <c r="J87" s="167" t="e">
        <f>I87/$I$115</f>
        <v>#DIV/0!</v>
      </c>
    </row>
    <row r="88" spans="1:13" s="160" customFormat="1" ht="14.1" customHeight="1" x14ac:dyDescent="0.2">
      <c r="A88" s="514"/>
      <c r="B88" s="336"/>
      <c r="C88" s="335" t="s">
        <v>256</v>
      </c>
      <c r="D88" s="336" t="s">
        <v>17</v>
      </c>
      <c r="E88" s="228" t="str">
        <f t="shared" ref="E88" si="40">E87</f>
        <v>R$/mês</v>
      </c>
      <c r="F88" s="157" t="e">
        <f>'(8)Comp.Veic.Util.'!J83</f>
        <v>#DIV/0!</v>
      </c>
      <c r="G88" s="338">
        <f>G87</f>
        <v>4</v>
      </c>
      <c r="H88" s="229" t="str">
        <f t="shared" ref="H88" si="41">H87</f>
        <v>R$/ano</v>
      </c>
      <c r="I88" s="157" t="e">
        <f t="shared" si="37"/>
        <v>#DIV/0!</v>
      </c>
      <c r="J88" s="167" t="e">
        <f>I88/$I$115</f>
        <v>#DIV/0!</v>
      </c>
    </row>
    <row r="89" spans="1:13" s="153" customFormat="1" ht="14.1" customHeight="1" x14ac:dyDescent="0.2">
      <c r="A89" s="502"/>
      <c r="B89" s="503" t="s">
        <v>294</v>
      </c>
      <c r="C89" s="504" t="s">
        <v>295</v>
      </c>
      <c r="D89" s="515"/>
      <c r="E89" s="506" t="str">
        <f>E88</f>
        <v>R$/mês</v>
      </c>
      <c r="F89" s="507" t="e">
        <f>SUM(F90:F91)</f>
        <v>#DIV/0!</v>
      </c>
      <c r="G89" s="516"/>
      <c r="H89" s="509" t="str">
        <f>H88</f>
        <v>R$/ano</v>
      </c>
      <c r="I89" s="507" t="e">
        <f>SUM(I90:I91)</f>
        <v>#DIV/0!</v>
      </c>
      <c r="J89" s="510" t="e">
        <f>SUM(J90:J91)</f>
        <v>#DIV/0!</v>
      </c>
    </row>
    <row r="90" spans="1:13" s="160" customFormat="1" ht="14.1" customHeight="1" x14ac:dyDescent="0.2">
      <c r="A90" s="159"/>
      <c r="B90" s="156"/>
      <c r="C90" s="335" t="s">
        <v>255</v>
      </c>
      <c r="D90" s="156" t="s">
        <v>259</v>
      </c>
      <c r="E90" s="161" t="str">
        <f>E88</f>
        <v>R$/mês</v>
      </c>
      <c r="F90" s="157">
        <f>'(9)Comp.Motoc.'!J52</f>
        <v>0</v>
      </c>
      <c r="G90" s="158">
        <f>G88</f>
        <v>4</v>
      </c>
      <c r="H90" s="162" t="str">
        <f>H88</f>
        <v>R$/ano</v>
      </c>
      <c r="I90" s="157">
        <f t="shared" si="37"/>
        <v>0</v>
      </c>
      <c r="J90" s="167" t="e">
        <f>I90/$I$115</f>
        <v>#DIV/0!</v>
      </c>
    </row>
    <row r="91" spans="1:13" s="160" customFormat="1" ht="14.1" customHeight="1" x14ac:dyDescent="0.2">
      <c r="A91" s="514"/>
      <c r="B91" s="336"/>
      <c r="C91" s="335" t="s">
        <v>256</v>
      </c>
      <c r="D91" s="336" t="s">
        <v>17</v>
      </c>
      <c r="E91" s="228" t="str">
        <f t="shared" ref="E91" si="42">E90</f>
        <v>R$/mês</v>
      </c>
      <c r="F91" s="157" t="e">
        <f>'(9)Comp.Motoc.'!J83</f>
        <v>#DIV/0!</v>
      </c>
      <c r="G91" s="338">
        <f>G90</f>
        <v>4</v>
      </c>
      <c r="H91" s="229" t="str">
        <f t="shared" ref="H91" si="43">H90</f>
        <v>R$/ano</v>
      </c>
      <c r="I91" s="157" t="e">
        <f t="shared" si="37"/>
        <v>#DIV/0!</v>
      </c>
      <c r="J91" s="339" t="e">
        <f>I91/$I$115</f>
        <v>#DIV/0!</v>
      </c>
    </row>
    <row r="92" spans="1:13" ht="14.1" customHeight="1" x14ac:dyDescent="0.2">
      <c r="A92" s="500" t="s">
        <v>38</v>
      </c>
      <c r="B92" s="230" t="s">
        <v>828</v>
      </c>
      <c r="C92" s="230"/>
      <c r="D92" s="230"/>
      <c r="E92" s="231" t="str">
        <f>E91</f>
        <v>R$/mês</v>
      </c>
      <c r="F92" s="232">
        <f>F93+F95+F97+F99+F101+F103+F105+F107</f>
        <v>0</v>
      </c>
      <c r="G92" s="233" t="str">
        <f>G82</f>
        <v>Meses</v>
      </c>
      <c r="H92" s="234" t="str">
        <f>H91</f>
        <v>R$/ano</v>
      </c>
      <c r="I92" s="232">
        <f>I93+I95+I97+I99+I101+I103+I105+I107</f>
        <v>0</v>
      </c>
      <c r="J92" s="501" t="e">
        <f>J93+J95+J97+J99+J101+J103+J105+J107</f>
        <v>#DIV/0!</v>
      </c>
      <c r="K92" s="160"/>
      <c r="L92" s="160"/>
      <c r="M92" s="160"/>
    </row>
    <row r="93" spans="1:13" s="153" customFormat="1" ht="14.1" customHeight="1" x14ac:dyDescent="0.2">
      <c r="A93" s="502"/>
      <c r="B93" s="503" t="s">
        <v>298</v>
      </c>
      <c r="C93" s="504" t="s">
        <v>291</v>
      </c>
      <c r="D93" s="515"/>
      <c r="E93" s="506" t="str">
        <f>E92</f>
        <v>R$/mês</v>
      </c>
      <c r="F93" s="507">
        <f>SUM(F94:F94)</f>
        <v>0</v>
      </c>
      <c r="G93" s="516"/>
      <c r="H93" s="509" t="str">
        <f>H92</f>
        <v>R$/ano</v>
      </c>
      <c r="I93" s="507">
        <f>SUM(I94:I94)</f>
        <v>0</v>
      </c>
      <c r="J93" s="510" t="e">
        <f>SUM(J94:J94)</f>
        <v>#DIV/0!</v>
      </c>
      <c r="K93" s="419"/>
      <c r="L93" s="160"/>
      <c r="M93" s="160"/>
    </row>
    <row r="94" spans="1:13" s="160" customFormat="1" ht="14.1" customHeight="1" x14ac:dyDescent="0.2">
      <c r="A94" s="159"/>
      <c r="B94" s="156"/>
      <c r="C94" s="335" t="s">
        <v>255</v>
      </c>
      <c r="D94" s="156" t="s">
        <v>331</v>
      </c>
      <c r="E94" s="161" t="str">
        <f>E92</f>
        <v>R$/mês</v>
      </c>
      <c r="F94" s="157">
        <f>'(10)Comp.Deprec.'!I30</f>
        <v>0</v>
      </c>
      <c r="G94" s="158">
        <f>G91</f>
        <v>4</v>
      </c>
      <c r="H94" s="162" t="str">
        <f>H92</f>
        <v>R$/ano</v>
      </c>
      <c r="I94" s="157">
        <f t="shared" ref="I94" si="44">F94*G94</f>
        <v>0</v>
      </c>
      <c r="J94" s="167" t="e">
        <f>I94/$I$115</f>
        <v>#DIV/0!</v>
      </c>
    </row>
    <row r="95" spans="1:13" s="153" customFormat="1" ht="14.1" customHeight="1" x14ac:dyDescent="0.2">
      <c r="A95" s="502"/>
      <c r="B95" s="503" t="s">
        <v>299</v>
      </c>
      <c r="C95" s="504" t="s">
        <v>293</v>
      </c>
      <c r="D95" s="515"/>
      <c r="E95" s="506" t="str">
        <f>E94</f>
        <v>R$/mês</v>
      </c>
      <c r="F95" s="507">
        <f>SUM(F96:F96)</f>
        <v>0</v>
      </c>
      <c r="G95" s="516"/>
      <c r="H95" s="509" t="str">
        <f>H94</f>
        <v>R$/ano</v>
      </c>
      <c r="I95" s="507">
        <f>SUM(I96:I96)</f>
        <v>0</v>
      </c>
      <c r="J95" s="510" t="e">
        <f>SUM(J96:J96)</f>
        <v>#DIV/0!</v>
      </c>
    </row>
    <row r="96" spans="1:13" s="160" customFormat="1" ht="14.1" customHeight="1" x14ac:dyDescent="0.2">
      <c r="A96" s="159"/>
      <c r="B96" s="156"/>
      <c r="C96" s="335" t="s">
        <v>255</v>
      </c>
      <c r="D96" s="156" t="s">
        <v>331</v>
      </c>
      <c r="E96" s="161" t="str">
        <f t="shared" ref="E96:E108" si="45">E95</f>
        <v>R$/mês</v>
      </c>
      <c r="F96" s="157">
        <f>'(10)Comp.Deprec.'!I42</f>
        <v>0</v>
      </c>
      <c r="G96" s="158">
        <f>G94</f>
        <v>4</v>
      </c>
      <c r="H96" s="162" t="str">
        <f t="shared" ref="H96:H108" si="46">H95</f>
        <v>R$/ano</v>
      </c>
      <c r="I96" s="157">
        <f t="shared" ref="I96" si="47">F96*G96</f>
        <v>0</v>
      </c>
      <c r="J96" s="167" t="e">
        <f>I96/$I$115</f>
        <v>#DIV/0!</v>
      </c>
    </row>
    <row r="97" spans="1:10" s="153" customFormat="1" ht="14.1" customHeight="1" x14ac:dyDescent="0.2">
      <c r="A97" s="502"/>
      <c r="B97" s="503" t="s">
        <v>303</v>
      </c>
      <c r="C97" s="504" t="s">
        <v>295</v>
      </c>
      <c r="D97" s="515"/>
      <c r="E97" s="506" t="str">
        <f>E96</f>
        <v>R$/mês</v>
      </c>
      <c r="F97" s="507">
        <f>SUM(F98:F98)</f>
        <v>0</v>
      </c>
      <c r="G97" s="516"/>
      <c r="H97" s="509" t="str">
        <f>H96</f>
        <v>R$/ano</v>
      </c>
      <c r="I97" s="507">
        <f>SUM(I98:I98)</f>
        <v>0</v>
      </c>
      <c r="J97" s="510" t="e">
        <f>SUM(J98:J98)</f>
        <v>#DIV/0!</v>
      </c>
    </row>
    <row r="98" spans="1:10" s="160" customFormat="1" ht="14.1" customHeight="1" x14ac:dyDescent="0.2">
      <c r="A98" s="159"/>
      <c r="B98" s="156"/>
      <c r="C98" s="335" t="s">
        <v>255</v>
      </c>
      <c r="D98" s="156" t="s">
        <v>331</v>
      </c>
      <c r="E98" s="161" t="str">
        <f t="shared" si="45"/>
        <v>R$/mês</v>
      </c>
      <c r="F98" s="157">
        <f>'(10)Comp.Deprec.'!I54</f>
        <v>0</v>
      </c>
      <c r="G98" s="158">
        <f>G96</f>
        <v>4</v>
      </c>
      <c r="H98" s="162" t="str">
        <f t="shared" si="46"/>
        <v>R$/ano</v>
      </c>
      <c r="I98" s="157">
        <f t="shared" ref="I98" si="48">F98*G98</f>
        <v>0</v>
      </c>
      <c r="J98" s="167" t="e">
        <f>I98/$I$115</f>
        <v>#DIV/0!</v>
      </c>
    </row>
    <row r="99" spans="1:10" s="153" customFormat="1" ht="14.1" customHeight="1" x14ac:dyDescent="0.2">
      <c r="A99" s="536"/>
      <c r="B99" s="515" t="s">
        <v>496</v>
      </c>
      <c r="C99" s="537" t="str">
        <f>'(10)Comp.Deprec.'!C64</f>
        <v>Máquinas e Equipamentos</v>
      </c>
      <c r="D99" s="515"/>
      <c r="E99" s="506" t="str">
        <f>E98</f>
        <v>R$/mês</v>
      </c>
      <c r="F99" s="507">
        <f>SUM(F100:F100)</f>
        <v>0</v>
      </c>
      <c r="G99" s="516"/>
      <c r="H99" s="509" t="str">
        <f>H98</f>
        <v>R$/ano</v>
      </c>
      <c r="I99" s="507">
        <f>SUM(I100:I100)</f>
        <v>0</v>
      </c>
      <c r="J99" s="510" t="e">
        <f>SUM(J100:J100)</f>
        <v>#DIV/0!</v>
      </c>
    </row>
    <row r="100" spans="1:10" s="160" customFormat="1" ht="14.1" customHeight="1" x14ac:dyDescent="0.2">
      <c r="A100" s="538"/>
      <c r="B100" s="539"/>
      <c r="C100" s="540" t="s">
        <v>255</v>
      </c>
      <c r="D100" s="539" t="s">
        <v>331</v>
      </c>
      <c r="E100" s="161" t="str">
        <f t="shared" si="45"/>
        <v>R$/mês</v>
      </c>
      <c r="F100" s="157">
        <f>'(10)Comp.Deprec.'!G65</f>
        <v>0</v>
      </c>
      <c r="G100" s="158">
        <f>G98</f>
        <v>4</v>
      </c>
      <c r="H100" s="162" t="str">
        <f t="shared" si="46"/>
        <v>R$/ano</v>
      </c>
      <c r="I100" s="157">
        <f t="shared" ref="I100" si="49">F100*G100</f>
        <v>0</v>
      </c>
      <c r="J100" s="167" t="e">
        <f>I100/$I$115</f>
        <v>#DIV/0!</v>
      </c>
    </row>
    <row r="101" spans="1:10" s="153" customFormat="1" ht="14.1" customHeight="1" x14ac:dyDescent="0.2">
      <c r="A101" s="502"/>
      <c r="B101" s="503" t="s">
        <v>497</v>
      </c>
      <c r="C101" s="504" t="s">
        <v>334</v>
      </c>
      <c r="D101" s="515"/>
      <c r="E101" s="506" t="str">
        <f t="shared" si="45"/>
        <v>R$/mês</v>
      </c>
      <c r="F101" s="507">
        <f>SUM(F102:F102)</f>
        <v>0</v>
      </c>
      <c r="G101" s="516"/>
      <c r="H101" s="509" t="str">
        <f t="shared" si="46"/>
        <v>R$/ano</v>
      </c>
      <c r="I101" s="507">
        <f>SUM(I102:I102)</f>
        <v>0</v>
      </c>
      <c r="J101" s="510" t="e">
        <f>SUM(J102:J102)</f>
        <v>#DIV/0!</v>
      </c>
    </row>
    <row r="102" spans="1:10" s="160" customFormat="1" ht="14.1" customHeight="1" x14ac:dyDescent="0.2">
      <c r="A102" s="159"/>
      <c r="B102" s="156"/>
      <c r="C102" s="335" t="s">
        <v>255</v>
      </c>
      <c r="D102" s="156" t="s">
        <v>331</v>
      </c>
      <c r="E102" s="161" t="str">
        <f t="shared" si="45"/>
        <v>R$/mês</v>
      </c>
      <c r="F102" s="157">
        <f>'(10)Comp.Deprec.'!G87</f>
        <v>0</v>
      </c>
      <c r="G102" s="158">
        <f>G100</f>
        <v>4</v>
      </c>
      <c r="H102" s="162" t="str">
        <f t="shared" si="46"/>
        <v>R$/ano</v>
      </c>
      <c r="I102" s="157">
        <f t="shared" ref="I102" si="50">F102*G102</f>
        <v>0</v>
      </c>
      <c r="J102" s="167" t="e">
        <f>I102/$I$115</f>
        <v>#DIV/0!</v>
      </c>
    </row>
    <row r="103" spans="1:10" s="153" customFormat="1" ht="14.1" customHeight="1" x14ac:dyDescent="0.2">
      <c r="A103" s="502"/>
      <c r="B103" s="503" t="s">
        <v>498</v>
      </c>
      <c r="C103" s="504" t="s">
        <v>426</v>
      </c>
      <c r="D103" s="515"/>
      <c r="E103" s="506" t="str">
        <f t="shared" si="45"/>
        <v>R$/mês</v>
      </c>
      <c r="F103" s="507">
        <f>SUM(F104:F104)</f>
        <v>0</v>
      </c>
      <c r="G103" s="516"/>
      <c r="H103" s="509" t="str">
        <f t="shared" si="46"/>
        <v>R$/ano</v>
      </c>
      <c r="I103" s="507">
        <f>SUM(I104:I104)</f>
        <v>0</v>
      </c>
      <c r="J103" s="510" t="e">
        <f>SUM(J104:J104)</f>
        <v>#DIV/0!</v>
      </c>
    </row>
    <row r="104" spans="1:10" s="160" customFormat="1" ht="14.1" customHeight="1" x14ac:dyDescent="0.2">
      <c r="A104" s="159"/>
      <c r="B104" s="156"/>
      <c r="C104" s="335" t="s">
        <v>255</v>
      </c>
      <c r="D104" s="156" t="s">
        <v>331</v>
      </c>
      <c r="E104" s="161" t="str">
        <f t="shared" si="45"/>
        <v>R$/mês</v>
      </c>
      <c r="F104" s="157">
        <f>'(10)Comp.Deprec.'!G96</f>
        <v>0</v>
      </c>
      <c r="G104" s="158">
        <f>G102</f>
        <v>4</v>
      </c>
      <c r="H104" s="162" t="str">
        <f t="shared" si="46"/>
        <v>R$/ano</v>
      </c>
      <c r="I104" s="157">
        <f t="shared" ref="I104" si="51">F104*G104</f>
        <v>0</v>
      </c>
      <c r="J104" s="167" t="e">
        <f>I104/$I$115</f>
        <v>#DIV/0!</v>
      </c>
    </row>
    <row r="105" spans="1:10" s="153" customFormat="1" ht="14.1" customHeight="1" x14ac:dyDescent="0.2">
      <c r="A105" s="502"/>
      <c r="B105" s="503" t="s">
        <v>499</v>
      </c>
      <c r="C105" s="504" t="s">
        <v>332</v>
      </c>
      <c r="D105" s="515"/>
      <c r="E105" s="506" t="str">
        <f t="shared" si="45"/>
        <v>R$/mês</v>
      </c>
      <c r="F105" s="507">
        <f>SUM(F106:F106)</f>
        <v>0</v>
      </c>
      <c r="G105" s="516"/>
      <c r="H105" s="509" t="str">
        <f t="shared" si="46"/>
        <v>R$/ano</v>
      </c>
      <c r="I105" s="507">
        <f>SUM(I106:I106)</f>
        <v>0</v>
      </c>
      <c r="J105" s="510" t="e">
        <f>SUM(J106:J106)</f>
        <v>#DIV/0!</v>
      </c>
    </row>
    <row r="106" spans="1:10" s="160" customFormat="1" ht="14.1" customHeight="1" x14ac:dyDescent="0.2">
      <c r="A106" s="159"/>
      <c r="B106" s="156"/>
      <c r="C106" s="335" t="s">
        <v>255</v>
      </c>
      <c r="D106" s="156" t="s">
        <v>331</v>
      </c>
      <c r="E106" s="161" t="str">
        <f t="shared" si="45"/>
        <v>R$/mês</v>
      </c>
      <c r="F106" s="157">
        <f>'(10)Comp.Deprec.'!G106</f>
        <v>0</v>
      </c>
      <c r="G106" s="158">
        <f>G104</f>
        <v>4</v>
      </c>
      <c r="H106" s="162" t="str">
        <f t="shared" si="46"/>
        <v>R$/ano</v>
      </c>
      <c r="I106" s="157">
        <f t="shared" ref="I106" si="52">F106*G106</f>
        <v>0</v>
      </c>
      <c r="J106" s="167" t="e">
        <f>I106/$I$115</f>
        <v>#DIV/0!</v>
      </c>
    </row>
    <row r="107" spans="1:10" s="153" customFormat="1" ht="14.1" customHeight="1" x14ac:dyDescent="0.2">
      <c r="A107" s="502"/>
      <c r="B107" s="503" t="s">
        <v>558</v>
      </c>
      <c r="C107" s="504" t="s">
        <v>556</v>
      </c>
      <c r="D107" s="515"/>
      <c r="E107" s="506" t="str">
        <f t="shared" si="45"/>
        <v>R$/mês</v>
      </c>
      <c r="F107" s="507">
        <f>SUM(F108:F108)</f>
        <v>0</v>
      </c>
      <c r="G107" s="516"/>
      <c r="H107" s="509" t="str">
        <f t="shared" si="46"/>
        <v>R$/ano</v>
      </c>
      <c r="I107" s="507">
        <f>SUM(I108:I108)</f>
        <v>0</v>
      </c>
      <c r="J107" s="510" t="e">
        <f>SUM(J108:J108)</f>
        <v>#DIV/0!</v>
      </c>
    </row>
    <row r="108" spans="1:10" s="160" customFormat="1" ht="14.1" customHeight="1" x14ac:dyDescent="0.2">
      <c r="A108" s="159"/>
      <c r="B108" s="156"/>
      <c r="C108" s="335" t="s">
        <v>255</v>
      </c>
      <c r="D108" s="156" t="s">
        <v>331</v>
      </c>
      <c r="E108" s="161" t="str">
        <f t="shared" si="45"/>
        <v>R$/mês</v>
      </c>
      <c r="F108" s="157">
        <f>'(10)Comp.Deprec.'!G117</f>
        <v>0</v>
      </c>
      <c r="G108" s="158">
        <f>G106</f>
        <v>4</v>
      </c>
      <c r="H108" s="162" t="str">
        <f t="shared" si="46"/>
        <v>R$/ano</v>
      </c>
      <c r="I108" s="157">
        <f t="shared" ref="I108" si="53">F108*G108</f>
        <v>0</v>
      </c>
      <c r="J108" s="167" t="e">
        <f>I108/$I$115</f>
        <v>#DIV/0!</v>
      </c>
    </row>
    <row r="109" spans="1:10" ht="14.1" customHeight="1" x14ac:dyDescent="0.2">
      <c r="A109" s="500" t="s">
        <v>423</v>
      </c>
      <c r="B109" s="230" t="s">
        <v>850</v>
      </c>
      <c r="C109" s="230"/>
      <c r="D109" s="230"/>
      <c r="E109" s="231" t="str">
        <f>E91</f>
        <v>R$/mês</v>
      </c>
      <c r="F109" s="232">
        <f>SUM(F110:F112)</f>
        <v>0</v>
      </c>
      <c r="G109" s="233" t="str">
        <f>G92</f>
        <v>Meses</v>
      </c>
      <c r="H109" s="234" t="str">
        <f>H91</f>
        <v>R$/ano</v>
      </c>
      <c r="I109" s="232">
        <f>SUM(I110:I112)</f>
        <v>0</v>
      </c>
      <c r="J109" s="501" t="e">
        <f>SUM(J110:J112)</f>
        <v>#DIV/0!</v>
      </c>
    </row>
    <row r="110" spans="1:10" s="155" customFormat="1" ht="14.1" customHeight="1" x14ac:dyDescent="0.2">
      <c r="A110" s="517"/>
      <c r="C110" s="518" t="s">
        <v>255</v>
      </c>
      <c r="D110" s="519" t="s">
        <v>415</v>
      </c>
      <c r="E110" s="520" t="str">
        <f>E109</f>
        <v>R$/mês</v>
      </c>
      <c r="F110" s="418">
        <f>'(17)Fluxo_Caixa'!G71/6</f>
        <v>0</v>
      </c>
      <c r="G110" s="521">
        <f>G106</f>
        <v>4</v>
      </c>
      <c r="H110" s="522" t="str">
        <f>H109</f>
        <v>R$/ano</v>
      </c>
      <c r="I110" s="418">
        <f>F110*G110</f>
        <v>0</v>
      </c>
      <c r="J110" s="167" t="e">
        <f>I110/$I$115</f>
        <v>#DIV/0!</v>
      </c>
    </row>
    <row r="111" spans="1:10" s="155" customFormat="1" ht="14.1" customHeight="1" x14ac:dyDescent="0.2">
      <c r="A111" s="171"/>
      <c r="C111" s="335" t="s">
        <v>256</v>
      </c>
      <c r="D111" s="155" t="s">
        <v>416</v>
      </c>
      <c r="E111" s="161" t="str">
        <f>E109</f>
        <v>R$/mês</v>
      </c>
      <c r="F111" s="235">
        <f>'(17)Fluxo_Caixa'!G72/6</f>
        <v>0</v>
      </c>
      <c r="G111" s="172">
        <f>G110</f>
        <v>4</v>
      </c>
      <c r="H111" s="162" t="str">
        <f>H109</f>
        <v>R$/ano</v>
      </c>
      <c r="I111" s="235">
        <f>F111*G111</f>
        <v>0</v>
      </c>
      <c r="J111" s="167" t="e">
        <f>I111/$I$115</f>
        <v>#DIV/0!</v>
      </c>
    </row>
    <row r="112" spans="1:10" s="155" customFormat="1" ht="14.1" customHeight="1" x14ac:dyDescent="0.2">
      <c r="A112" s="523"/>
      <c r="C112" s="346" t="s">
        <v>257</v>
      </c>
      <c r="D112" s="236" t="s">
        <v>417</v>
      </c>
      <c r="E112" s="228" t="str">
        <f t="shared" ref="E112" si="54">E111</f>
        <v>R$/mês</v>
      </c>
      <c r="F112" s="237">
        <f>'(17)Fluxo_Caixa'!G73/6</f>
        <v>0</v>
      </c>
      <c r="G112" s="238">
        <f>G111</f>
        <v>4</v>
      </c>
      <c r="H112" s="229" t="str">
        <f t="shared" ref="H112" si="55">H111</f>
        <v>R$/ano</v>
      </c>
      <c r="I112" s="237">
        <f>F112*G112</f>
        <v>0</v>
      </c>
      <c r="J112" s="167" t="e">
        <f>I112/$I$115</f>
        <v>#DIV/0!</v>
      </c>
    </row>
    <row r="113" spans="1:12" s="163" customFormat="1" ht="14.1" customHeight="1" x14ac:dyDescent="0.2">
      <c r="A113" s="498"/>
      <c r="B113" s="340" t="s">
        <v>26</v>
      </c>
      <c r="C113" s="341"/>
      <c r="D113" s="342"/>
      <c r="E113" s="348" t="str">
        <f>E91</f>
        <v>R$/mês</v>
      </c>
      <c r="F113" s="347" t="e">
        <f>F4+F20+F48+F82+F92+F109</f>
        <v>#DIV/0!</v>
      </c>
      <c r="G113" s="340"/>
      <c r="H113" s="348" t="str">
        <f>H91</f>
        <v>R$/ano</v>
      </c>
      <c r="I113" s="347" t="e">
        <f>I4+I20+I48+I82+I92+I109</f>
        <v>#DIV/0!</v>
      </c>
      <c r="J113" s="524" t="e">
        <f>J4+J20+J48+J82+J92+J109</f>
        <v>#DIV/0!</v>
      </c>
    </row>
    <row r="114" spans="1:12" s="360" customFormat="1" ht="14.1" customHeight="1" x14ac:dyDescent="0.2">
      <c r="A114" s="1292" t="s">
        <v>768</v>
      </c>
      <c r="B114" s="1293"/>
      <c r="C114" s="1293"/>
      <c r="D114" s="756">
        <f>'(17)Fluxo_Caixa'!D24</f>
        <v>8.6500000000000007E-2</v>
      </c>
      <c r="E114" s="602" t="str">
        <f>E113</f>
        <v>R$/mês</v>
      </c>
      <c r="F114" s="603" t="e">
        <f>(F113/(1-D114))-F113</f>
        <v>#DIV/0!</v>
      </c>
      <c r="G114" s="853"/>
      <c r="H114" s="604" t="str">
        <f>H113</f>
        <v>R$/ano</v>
      </c>
      <c r="I114" s="603" t="e">
        <f>(I113/(1-D114))-I113</f>
        <v>#DIV/0!</v>
      </c>
      <c r="J114" s="359" t="e">
        <f>I114/$I$115</f>
        <v>#DIV/0!</v>
      </c>
    </row>
    <row r="115" spans="1:12" s="12" customFormat="1" ht="21.95" customHeight="1" x14ac:dyDescent="0.2">
      <c r="A115" s="605" t="s">
        <v>27</v>
      </c>
      <c r="B115" s="606"/>
      <c r="C115" s="607"/>
      <c r="D115" s="608"/>
      <c r="E115" s="609" t="str">
        <f>E114</f>
        <v>R$/mês</v>
      </c>
      <c r="F115" s="610" t="e">
        <f>F113+F114</f>
        <v>#DIV/0!</v>
      </c>
      <c r="G115" s="606"/>
      <c r="H115" s="609" t="str">
        <f>H114</f>
        <v>R$/ano</v>
      </c>
      <c r="I115" s="610" t="e">
        <f>I113+I114</f>
        <v>#DIV/0!</v>
      </c>
      <c r="J115" s="611" t="e">
        <f>J113+J114</f>
        <v>#DIV/0!</v>
      </c>
    </row>
    <row r="116" spans="1:12" ht="14.1" customHeight="1" x14ac:dyDescent="0.2">
      <c r="E116" s="164"/>
    </row>
    <row r="117" spans="1:12" ht="14.1" customHeight="1" x14ac:dyDescent="0.2">
      <c r="A117" s="1291" t="s">
        <v>28</v>
      </c>
      <c r="B117" s="1291"/>
      <c r="C117" s="1291"/>
      <c r="D117" s="1291"/>
      <c r="E117" s="1291"/>
      <c r="F117" s="1291"/>
      <c r="G117" s="1291"/>
      <c r="H117" s="1291"/>
      <c r="I117" s="1291"/>
      <c r="J117" s="1291"/>
    </row>
    <row r="118" spans="1:12" ht="14.1" customHeight="1" x14ac:dyDescent="0.2">
      <c r="A118" s="852" t="s">
        <v>47</v>
      </c>
      <c r="B118" s="1291" t="s">
        <v>501</v>
      </c>
      <c r="C118" s="1291"/>
      <c r="D118" s="1291"/>
      <c r="E118" s="1291"/>
      <c r="F118" s="1291" t="s">
        <v>18</v>
      </c>
      <c r="G118" s="1291"/>
      <c r="H118" s="1291" t="s">
        <v>19</v>
      </c>
      <c r="I118" s="1291"/>
      <c r="J118" s="852" t="s">
        <v>509</v>
      </c>
    </row>
    <row r="119" spans="1:12" ht="14.1" customHeight="1" x14ac:dyDescent="0.2">
      <c r="A119" s="173" t="s">
        <v>29</v>
      </c>
      <c r="B119" s="174" t="s">
        <v>504</v>
      </c>
      <c r="C119" s="174"/>
      <c r="D119" s="175"/>
      <c r="E119" s="176"/>
      <c r="F119" s="1290">
        <f>F4</f>
        <v>0</v>
      </c>
      <c r="G119" s="1290"/>
      <c r="H119" s="1290">
        <f>I4</f>
        <v>0</v>
      </c>
      <c r="I119" s="1290"/>
      <c r="J119" s="177" t="e">
        <f t="shared" ref="J119" si="56">H119/$H$125</f>
        <v>#DIV/0!</v>
      </c>
    </row>
    <row r="120" spans="1:12" ht="14.1" customHeight="1" x14ac:dyDescent="0.2">
      <c r="A120" s="357" t="s">
        <v>30</v>
      </c>
      <c r="B120" s="13" t="s">
        <v>505</v>
      </c>
      <c r="C120" s="13"/>
      <c r="D120" s="165"/>
      <c r="E120" s="136"/>
      <c r="F120" s="1287">
        <f>F20</f>
        <v>0</v>
      </c>
      <c r="G120" s="1287"/>
      <c r="H120" s="1287">
        <f>I20</f>
        <v>0</v>
      </c>
      <c r="I120" s="1287"/>
      <c r="J120" s="358" t="e">
        <f>H120/$H$125</f>
        <v>#DIV/0!</v>
      </c>
    </row>
    <row r="121" spans="1:12" ht="14.1" customHeight="1" x14ac:dyDescent="0.2">
      <c r="A121" s="357" t="s">
        <v>31</v>
      </c>
      <c r="B121" s="13" t="s">
        <v>297</v>
      </c>
      <c r="C121" s="13"/>
      <c r="D121" s="165"/>
      <c r="E121" s="136"/>
      <c r="F121" s="1287">
        <f>F48</f>
        <v>0</v>
      </c>
      <c r="G121" s="1287"/>
      <c r="H121" s="1287">
        <f>I48</f>
        <v>0</v>
      </c>
      <c r="I121" s="1287"/>
      <c r="J121" s="358" t="e">
        <f>H121/$H$125</f>
        <v>#DIV/0!</v>
      </c>
    </row>
    <row r="122" spans="1:12" ht="14.1" customHeight="1" x14ac:dyDescent="0.2">
      <c r="A122" s="357" t="s">
        <v>32</v>
      </c>
      <c r="B122" s="13" t="s">
        <v>506</v>
      </c>
      <c r="C122" s="13"/>
      <c r="D122" s="165"/>
      <c r="E122" s="136"/>
      <c r="F122" s="1287" t="e">
        <f>F82</f>
        <v>#DIV/0!</v>
      </c>
      <c r="G122" s="1287"/>
      <c r="H122" s="1287" t="e">
        <f>I82</f>
        <v>#DIV/0!</v>
      </c>
      <c r="I122" s="1287"/>
      <c r="J122" s="358" t="e">
        <f>H122/$H$125</f>
        <v>#DIV/0!</v>
      </c>
    </row>
    <row r="123" spans="1:12" ht="14.1" customHeight="1" x14ac:dyDescent="0.2">
      <c r="A123" s="357" t="s">
        <v>304</v>
      </c>
      <c r="B123" s="13" t="s">
        <v>507</v>
      </c>
      <c r="C123" s="13"/>
      <c r="D123" s="165"/>
      <c r="E123" s="136"/>
      <c r="F123" s="1287">
        <f>F92</f>
        <v>0</v>
      </c>
      <c r="G123" s="1287"/>
      <c r="H123" s="1287">
        <f>I92</f>
        <v>0</v>
      </c>
      <c r="I123" s="1287"/>
      <c r="J123" s="358" t="e">
        <f>H123/$H$125</f>
        <v>#DIV/0!</v>
      </c>
    </row>
    <row r="124" spans="1:12" ht="14.1" customHeight="1" x14ac:dyDescent="0.2">
      <c r="A124" s="349" t="s">
        <v>500</v>
      </c>
      <c r="C124" s="350"/>
      <c r="D124" s="351"/>
      <c r="E124" s="352"/>
      <c r="F124" s="1289">
        <f>F109</f>
        <v>0</v>
      </c>
      <c r="G124" s="1289"/>
      <c r="H124" s="1289">
        <f>I109</f>
        <v>0</v>
      </c>
      <c r="I124" s="1289"/>
      <c r="J124" s="353" t="e">
        <f>H124/$H$125</f>
        <v>#DIV/0!</v>
      </c>
    </row>
    <row r="125" spans="1:12" ht="14.1" customHeight="1" x14ac:dyDescent="0.2">
      <c r="A125" s="1285" t="s">
        <v>1</v>
      </c>
      <c r="B125" s="1286"/>
      <c r="C125" s="1286"/>
      <c r="D125" s="1286"/>
      <c r="E125" s="1286"/>
      <c r="F125" s="1288" t="e">
        <f>SUM(F119:F124)</f>
        <v>#DIV/0!</v>
      </c>
      <c r="G125" s="1288"/>
      <c r="H125" s="1288" t="e">
        <f>SUM(H119:H124)</f>
        <v>#DIV/0!</v>
      </c>
      <c r="I125" s="1288"/>
      <c r="J125" s="240" t="e">
        <f>SUM(J119:J124)</f>
        <v>#DIV/0!</v>
      </c>
      <c r="K125" s="282"/>
      <c r="L125" s="282"/>
    </row>
    <row r="126" spans="1:12" ht="14.1" customHeight="1" x14ac:dyDescent="0.2">
      <c r="A126" s="354"/>
      <c r="B126" s="282"/>
      <c r="C126" s="282"/>
      <c r="D126" s="355"/>
      <c r="E126" s="355"/>
      <c r="F126" s="282"/>
      <c r="G126" s="282"/>
      <c r="H126" s="355"/>
      <c r="I126" s="354"/>
      <c r="J126" s="168"/>
      <c r="K126" s="282"/>
      <c r="L126" s="282"/>
    </row>
    <row r="127" spans="1:12" ht="14.1" customHeight="1" x14ac:dyDescent="0.2">
      <c r="A127" s="354"/>
      <c r="B127" s="282"/>
      <c r="C127" s="282"/>
      <c r="D127" s="282"/>
      <c r="E127" s="282"/>
      <c r="F127" s="282"/>
      <c r="G127" s="282"/>
      <c r="H127" s="282"/>
      <c r="I127" s="282"/>
      <c r="J127" s="282"/>
      <c r="K127" s="282"/>
      <c r="L127" s="282"/>
    </row>
    <row r="128" spans="1:12" ht="14.1" customHeight="1" x14ac:dyDescent="0.2">
      <c r="A128" s="354"/>
      <c r="B128" s="282"/>
      <c r="C128" s="282"/>
      <c r="D128" s="282"/>
      <c r="E128" s="282"/>
      <c r="F128" s="282"/>
      <c r="G128" s="282"/>
      <c r="H128" s="282"/>
      <c r="I128" s="282"/>
      <c r="J128" s="282"/>
      <c r="K128" s="282"/>
      <c r="L128" s="282"/>
    </row>
    <row r="129" spans="1:12" ht="14.1" customHeight="1" x14ac:dyDescent="0.2">
      <c r="A129" s="354"/>
      <c r="B129" s="282"/>
      <c r="C129" s="282"/>
      <c r="D129" s="282"/>
      <c r="E129" s="282"/>
      <c r="F129" s="282"/>
      <c r="G129" s="282"/>
      <c r="H129" s="282"/>
      <c r="I129" s="282"/>
      <c r="J129" s="282"/>
      <c r="K129" s="282"/>
      <c r="L129" s="282"/>
    </row>
    <row r="130" spans="1:12" ht="14.1" customHeight="1" x14ac:dyDescent="0.2">
      <c r="A130" s="354"/>
      <c r="B130" s="282"/>
      <c r="C130" s="282"/>
      <c r="D130" s="282"/>
      <c r="E130" s="282"/>
      <c r="F130" s="282"/>
      <c r="G130" s="282"/>
      <c r="H130" s="282"/>
      <c r="I130" s="282"/>
      <c r="J130" s="282"/>
      <c r="K130" s="282"/>
      <c r="L130" s="282"/>
    </row>
    <row r="131" spans="1:12" ht="14.1" customHeight="1" x14ac:dyDescent="0.2">
      <c r="A131" s="354"/>
      <c r="B131" s="282"/>
      <c r="C131" s="282"/>
      <c r="D131" s="282"/>
      <c r="E131" s="282"/>
      <c r="F131" s="282"/>
      <c r="G131" s="282"/>
      <c r="H131" s="282"/>
      <c r="I131" s="282"/>
      <c r="J131" s="282"/>
      <c r="K131" s="282"/>
      <c r="L131" s="282"/>
    </row>
    <row r="132" spans="1:12" ht="14.1" customHeight="1" x14ac:dyDescent="0.2">
      <c r="A132" s="354"/>
      <c r="B132" s="282"/>
      <c r="C132" s="282"/>
      <c r="D132" s="282"/>
      <c r="E132" s="282"/>
      <c r="F132" s="282"/>
      <c r="G132" s="282"/>
      <c r="H132" s="282"/>
      <c r="I132" s="282"/>
      <c r="J132" s="282"/>
      <c r="K132" s="282"/>
      <c r="L132" s="282"/>
    </row>
    <row r="133" spans="1:12" ht="14.1" customHeight="1" x14ac:dyDescent="0.2">
      <c r="A133" s="354"/>
      <c r="B133" s="282"/>
      <c r="C133" s="282"/>
      <c r="D133" s="355"/>
      <c r="E133" s="355"/>
      <c r="F133" s="282"/>
      <c r="G133" s="282"/>
      <c r="H133" s="355"/>
      <c r="I133" s="354"/>
      <c r="J133" s="356"/>
      <c r="K133" s="282"/>
      <c r="L133" s="282"/>
    </row>
    <row r="134" spans="1:12" ht="14.1" customHeight="1" x14ac:dyDescent="0.2">
      <c r="A134" s="354"/>
      <c r="B134" s="282"/>
      <c r="C134" s="282"/>
      <c r="D134" s="355"/>
      <c r="E134" s="355"/>
      <c r="F134" s="282"/>
      <c r="G134" s="282"/>
      <c r="H134" s="355"/>
      <c r="I134" s="354"/>
      <c r="J134" s="356"/>
      <c r="K134" s="282"/>
      <c r="L134" s="282"/>
    </row>
    <row r="135" spans="1:12" ht="14.1" customHeight="1" x14ac:dyDescent="0.2">
      <c r="A135" s="354"/>
      <c r="B135" s="282"/>
      <c r="C135" s="282"/>
      <c r="D135" s="355"/>
      <c r="E135" s="355"/>
      <c r="F135" s="282"/>
      <c r="G135" s="282"/>
      <c r="H135" s="355"/>
      <c r="I135" s="354"/>
      <c r="J135" s="356"/>
      <c r="K135" s="282"/>
      <c r="L135" s="282"/>
    </row>
    <row r="136" spans="1:12" ht="14.1" customHeight="1" x14ac:dyDescent="0.2">
      <c r="A136" s="354"/>
      <c r="B136" s="282"/>
      <c r="C136" s="282"/>
      <c r="D136" s="355"/>
      <c r="E136" s="355"/>
      <c r="F136" s="282"/>
      <c r="G136" s="282"/>
      <c r="H136" s="355"/>
      <c r="I136" s="354"/>
      <c r="J136" s="356"/>
      <c r="K136" s="282"/>
      <c r="L136" s="282"/>
    </row>
    <row r="137" spans="1:12" ht="14.1" customHeight="1" x14ac:dyDescent="0.2">
      <c r="A137" s="354"/>
      <c r="B137" s="282"/>
      <c r="C137" s="282"/>
      <c r="D137" s="355"/>
      <c r="E137" s="355"/>
      <c r="F137" s="282"/>
      <c r="G137" s="282"/>
      <c r="H137" s="355"/>
      <c r="I137" s="354"/>
      <c r="J137" s="356"/>
      <c r="K137" s="282"/>
      <c r="L137" s="282"/>
    </row>
    <row r="141" spans="1:12" ht="14.1" customHeight="1" x14ac:dyDescent="0.2">
      <c r="A141" s="1544" t="str">
        <f>'(12)Enc.Soc.'!A56</f>
        <v>Razão Social da Licitante</v>
      </c>
    </row>
  </sheetData>
  <sheetProtection password="933F" sheet="1" objects="1" scenarios="1" selectLockedCells="1"/>
  <mergeCells count="22">
    <mergeCell ref="A1:J1"/>
    <mergeCell ref="H119:I119"/>
    <mergeCell ref="H118:I118"/>
    <mergeCell ref="F118:G118"/>
    <mergeCell ref="B118:E118"/>
    <mergeCell ref="A117:J117"/>
    <mergeCell ref="F119:G119"/>
    <mergeCell ref="A114:C114"/>
    <mergeCell ref="A3:D3"/>
    <mergeCell ref="A125:E125"/>
    <mergeCell ref="F121:G121"/>
    <mergeCell ref="F122:G122"/>
    <mergeCell ref="F120:G120"/>
    <mergeCell ref="H125:I125"/>
    <mergeCell ref="H122:I122"/>
    <mergeCell ref="H121:I121"/>
    <mergeCell ref="F123:G123"/>
    <mergeCell ref="H123:I123"/>
    <mergeCell ref="H120:I120"/>
    <mergeCell ref="F125:G125"/>
    <mergeCell ref="F124:G124"/>
    <mergeCell ref="H124:I124"/>
  </mergeCells>
  <printOptions horizontalCentered="1"/>
  <pageMargins left="1.1811023622047245" right="0.78740157480314965" top="1.1811023622047245" bottom="0.78740157480314965" header="0.59055118110236227" footer="0.31496062992125984"/>
  <pageSetup paperSize="9" scale="70" firstPageNumber="0" fitToWidth="0" fitToHeight="0" orientation="portrait" r:id="rId1"/>
  <headerFooter>
    <oddHeader>&amp;L&amp;"Calibri,Negrito"&amp;9Estado de Santa Catarina
Município de Lages - SC
Serviço de Estacionamento Rotativo Pago – Área Azul&amp;R&amp;G</oddHeader>
    <oddFooter>&amp;L&amp;"Calibri,Negrito"&amp;9Planilha 13 - Orçamento do Custo do Serviço - FASE I&amp;R&amp;"Calibri,Negrito"&amp;9Pág.: &amp;P de &amp;N</oddFooter>
  </headerFooter>
  <rowBreaks count="1" manualBreakCount="1">
    <brk id="68" max="9" man="1"/>
  </row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141"/>
  <sheetViews>
    <sheetView showGridLines="0" zoomScaleNormal="100" zoomScaleSheetLayoutView="100" zoomScalePageLayoutView="115" workbookViewId="0">
      <selection sqref="A1:J1"/>
    </sheetView>
  </sheetViews>
  <sheetFormatPr defaultColWidth="9.42578125" defaultRowHeight="14.1" customHeight="1" x14ac:dyDescent="0.2"/>
  <cols>
    <col min="1" max="1" width="4.28515625" style="14" customWidth="1"/>
    <col min="2" max="3" width="4.42578125" style="213" customWidth="1"/>
    <col min="4" max="4" width="43.7109375" style="15" bestFit="1" customWidth="1"/>
    <col min="5" max="5" width="7.140625" style="15" bestFit="1" customWidth="1"/>
    <col min="6" max="6" width="11.5703125" style="213" bestFit="1" customWidth="1"/>
    <col min="7" max="7" width="8.85546875" style="213" bestFit="1" customWidth="1"/>
    <col min="8" max="8" width="6.7109375" style="15" bestFit="1" customWidth="1"/>
    <col min="9" max="9" width="13.28515625" style="14" bestFit="1" customWidth="1"/>
    <col min="10" max="10" width="9.5703125" style="164" bestFit="1" customWidth="1"/>
    <col min="11" max="249" width="9.140625" style="213" customWidth="1"/>
    <col min="250" max="250" width="10.140625" style="213" customWidth="1"/>
    <col min="251" max="251" width="6.85546875" style="213" customWidth="1"/>
    <col min="252" max="252" width="32.7109375" style="213" bestFit="1" customWidth="1"/>
    <col min="253" max="253" width="9.42578125" style="213"/>
    <col min="254" max="254" width="6.7109375" style="213" customWidth="1"/>
    <col min="255" max="255" width="7.7109375" style="213" customWidth="1"/>
    <col min="256" max="256" width="36.85546875" style="213" customWidth="1"/>
    <col min="257" max="257" width="11.85546875" style="213" bestFit="1" customWidth="1"/>
    <col min="258" max="258" width="10.5703125" style="213" bestFit="1" customWidth="1"/>
    <col min="259" max="259" width="7.140625" style="213" bestFit="1" customWidth="1"/>
    <col min="260" max="260" width="6.85546875" style="213" bestFit="1" customWidth="1"/>
    <col min="261" max="261" width="7.7109375" style="213" bestFit="1" customWidth="1"/>
    <col min="262" max="262" width="13.28515625" style="213" bestFit="1" customWidth="1"/>
    <col min="263" max="263" width="8.5703125" style="213" bestFit="1" customWidth="1"/>
    <col min="264" max="264" width="7.28515625" style="213" bestFit="1" customWidth="1"/>
    <col min="265" max="265" width="14.28515625" style="213" bestFit="1" customWidth="1"/>
    <col min="266" max="505" width="9.140625" style="213" customWidth="1"/>
    <col min="506" max="506" width="10.140625" style="213" customWidth="1"/>
    <col min="507" max="507" width="6.85546875" style="213" customWidth="1"/>
    <col min="508" max="508" width="32.7109375" style="213" bestFit="1" customWidth="1"/>
    <col min="509" max="509" width="9.42578125" style="213"/>
    <col min="510" max="510" width="6.7109375" style="213" customWidth="1"/>
    <col min="511" max="511" width="7.7109375" style="213" customWidth="1"/>
    <col min="512" max="512" width="36.85546875" style="213" customWidth="1"/>
    <col min="513" max="513" width="11.85546875" style="213" bestFit="1" customWidth="1"/>
    <col min="514" max="514" width="10.5703125" style="213" bestFit="1" customWidth="1"/>
    <col min="515" max="515" width="7.140625" style="213" bestFit="1" customWidth="1"/>
    <col min="516" max="516" width="6.85546875" style="213" bestFit="1" customWidth="1"/>
    <col min="517" max="517" width="7.7109375" style="213" bestFit="1" customWidth="1"/>
    <col min="518" max="518" width="13.28515625" style="213" bestFit="1" customWidth="1"/>
    <col min="519" max="519" width="8.5703125" style="213" bestFit="1" customWidth="1"/>
    <col min="520" max="520" width="7.28515625" style="213" bestFit="1" customWidth="1"/>
    <col min="521" max="521" width="14.28515625" style="213" bestFit="1" customWidth="1"/>
    <col min="522" max="761" width="9.140625" style="213" customWidth="1"/>
    <col min="762" max="762" width="10.140625" style="213" customWidth="1"/>
    <col min="763" max="763" width="6.85546875" style="213" customWidth="1"/>
    <col min="764" max="764" width="32.7109375" style="213" bestFit="1" customWidth="1"/>
    <col min="765" max="765" width="9.42578125" style="213"/>
    <col min="766" max="766" width="6.7109375" style="213" customWidth="1"/>
    <col min="767" max="767" width="7.7109375" style="213" customWidth="1"/>
    <col min="768" max="768" width="36.85546875" style="213" customWidth="1"/>
    <col min="769" max="769" width="11.85546875" style="213" bestFit="1" customWidth="1"/>
    <col min="770" max="770" width="10.5703125" style="213" bestFit="1" customWidth="1"/>
    <col min="771" max="771" width="7.140625" style="213" bestFit="1" customWidth="1"/>
    <col min="772" max="772" width="6.85546875" style="213" bestFit="1" customWidth="1"/>
    <col min="773" max="773" width="7.7109375" style="213" bestFit="1" customWidth="1"/>
    <col min="774" max="774" width="13.28515625" style="213" bestFit="1" customWidth="1"/>
    <col min="775" max="775" width="8.5703125" style="213" bestFit="1" customWidth="1"/>
    <col min="776" max="776" width="7.28515625" style="213" bestFit="1" customWidth="1"/>
    <col min="777" max="777" width="14.28515625" style="213" bestFit="1" customWidth="1"/>
    <col min="778" max="1017" width="9.140625" style="213" customWidth="1"/>
    <col min="1018" max="1018" width="10.140625" style="213" customWidth="1"/>
    <col min="1019" max="1019" width="6.85546875" style="213" customWidth="1"/>
    <col min="1020" max="1020" width="32.7109375" style="213" bestFit="1" customWidth="1"/>
    <col min="1021" max="1021" width="9.42578125" style="213"/>
    <col min="1022" max="1022" width="6.7109375" style="213" customWidth="1"/>
    <col min="1023" max="1023" width="7.7109375" style="213" customWidth="1"/>
    <col min="1024" max="1024" width="36.85546875" style="213" customWidth="1"/>
    <col min="1025" max="1025" width="11.85546875" style="213" bestFit="1" customWidth="1"/>
    <col min="1026" max="1026" width="10.5703125" style="213" bestFit="1" customWidth="1"/>
    <col min="1027" max="1027" width="7.140625" style="213" bestFit="1" customWidth="1"/>
    <col min="1028" max="1028" width="6.85546875" style="213" bestFit="1" customWidth="1"/>
    <col min="1029" max="1029" width="7.7109375" style="213" bestFit="1" customWidth="1"/>
    <col min="1030" max="1030" width="13.28515625" style="213" bestFit="1" customWidth="1"/>
    <col min="1031" max="1031" width="8.5703125" style="213" bestFit="1" customWidth="1"/>
    <col min="1032" max="1032" width="7.28515625" style="213" bestFit="1" customWidth="1"/>
    <col min="1033" max="1033" width="14.28515625" style="213" bestFit="1" customWidth="1"/>
    <col min="1034" max="1273" width="9.140625" style="213" customWidth="1"/>
    <col min="1274" max="1274" width="10.140625" style="213" customWidth="1"/>
    <col min="1275" max="1275" width="6.85546875" style="213" customWidth="1"/>
    <col min="1276" max="1276" width="32.7109375" style="213" bestFit="1" customWidth="1"/>
    <col min="1277" max="1277" width="9.42578125" style="213"/>
    <col min="1278" max="1278" width="6.7109375" style="213" customWidth="1"/>
    <col min="1279" max="1279" width="7.7109375" style="213" customWidth="1"/>
    <col min="1280" max="1280" width="36.85546875" style="213" customWidth="1"/>
    <col min="1281" max="1281" width="11.85546875" style="213" bestFit="1" customWidth="1"/>
    <col min="1282" max="1282" width="10.5703125" style="213" bestFit="1" customWidth="1"/>
    <col min="1283" max="1283" width="7.140625" style="213" bestFit="1" customWidth="1"/>
    <col min="1284" max="1284" width="6.85546875" style="213" bestFit="1" customWidth="1"/>
    <col min="1285" max="1285" width="7.7109375" style="213" bestFit="1" customWidth="1"/>
    <col min="1286" max="1286" width="13.28515625" style="213" bestFit="1" customWidth="1"/>
    <col min="1287" max="1287" width="8.5703125" style="213" bestFit="1" customWidth="1"/>
    <col min="1288" max="1288" width="7.28515625" style="213" bestFit="1" customWidth="1"/>
    <col min="1289" max="1289" width="14.28515625" style="213" bestFit="1" customWidth="1"/>
    <col min="1290" max="1529" width="9.140625" style="213" customWidth="1"/>
    <col min="1530" max="1530" width="10.140625" style="213" customWidth="1"/>
    <col min="1531" max="1531" width="6.85546875" style="213" customWidth="1"/>
    <col min="1532" max="1532" width="32.7109375" style="213" bestFit="1" customWidth="1"/>
    <col min="1533" max="1533" width="9.42578125" style="213"/>
    <col min="1534" max="1534" width="6.7109375" style="213" customWidth="1"/>
    <col min="1535" max="1535" width="7.7109375" style="213" customWidth="1"/>
    <col min="1536" max="1536" width="36.85546875" style="213" customWidth="1"/>
    <col min="1537" max="1537" width="11.85546875" style="213" bestFit="1" customWidth="1"/>
    <col min="1538" max="1538" width="10.5703125" style="213" bestFit="1" customWidth="1"/>
    <col min="1539" max="1539" width="7.140625" style="213" bestFit="1" customWidth="1"/>
    <col min="1540" max="1540" width="6.85546875" style="213" bestFit="1" customWidth="1"/>
    <col min="1541" max="1541" width="7.7109375" style="213" bestFit="1" customWidth="1"/>
    <col min="1542" max="1542" width="13.28515625" style="213" bestFit="1" customWidth="1"/>
    <col min="1543" max="1543" width="8.5703125" style="213" bestFit="1" customWidth="1"/>
    <col min="1544" max="1544" width="7.28515625" style="213" bestFit="1" customWidth="1"/>
    <col min="1545" max="1545" width="14.28515625" style="213" bestFit="1" customWidth="1"/>
    <col min="1546" max="1785" width="9.140625" style="213" customWidth="1"/>
    <col min="1786" max="1786" width="10.140625" style="213" customWidth="1"/>
    <col min="1787" max="1787" width="6.85546875" style="213" customWidth="1"/>
    <col min="1788" max="1788" width="32.7109375" style="213" bestFit="1" customWidth="1"/>
    <col min="1789" max="1789" width="9.42578125" style="213"/>
    <col min="1790" max="1790" width="6.7109375" style="213" customWidth="1"/>
    <col min="1791" max="1791" width="7.7109375" style="213" customWidth="1"/>
    <col min="1792" max="1792" width="36.85546875" style="213" customWidth="1"/>
    <col min="1793" max="1793" width="11.85546875" style="213" bestFit="1" customWidth="1"/>
    <col min="1794" max="1794" width="10.5703125" style="213" bestFit="1" customWidth="1"/>
    <col min="1795" max="1795" width="7.140625" style="213" bestFit="1" customWidth="1"/>
    <col min="1796" max="1796" width="6.85546875" style="213" bestFit="1" customWidth="1"/>
    <col min="1797" max="1797" width="7.7109375" style="213" bestFit="1" customWidth="1"/>
    <col min="1798" max="1798" width="13.28515625" style="213" bestFit="1" customWidth="1"/>
    <col min="1799" max="1799" width="8.5703125" style="213" bestFit="1" customWidth="1"/>
    <col min="1800" max="1800" width="7.28515625" style="213" bestFit="1" customWidth="1"/>
    <col min="1801" max="1801" width="14.28515625" style="213" bestFit="1" customWidth="1"/>
    <col min="1802" max="2041" width="9.140625" style="213" customWidth="1"/>
    <col min="2042" max="2042" width="10.140625" style="213" customWidth="1"/>
    <col min="2043" max="2043" width="6.85546875" style="213" customWidth="1"/>
    <col min="2044" max="2044" width="32.7109375" style="213" bestFit="1" customWidth="1"/>
    <col min="2045" max="2045" width="9.42578125" style="213"/>
    <col min="2046" max="2046" width="6.7109375" style="213" customWidth="1"/>
    <col min="2047" max="2047" width="7.7109375" style="213" customWidth="1"/>
    <col min="2048" max="2048" width="36.85546875" style="213" customWidth="1"/>
    <col min="2049" max="2049" width="11.85546875" style="213" bestFit="1" customWidth="1"/>
    <col min="2050" max="2050" width="10.5703125" style="213" bestFit="1" customWidth="1"/>
    <col min="2051" max="2051" width="7.140625" style="213" bestFit="1" customWidth="1"/>
    <col min="2052" max="2052" width="6.85546875" style="213" bestFit="1" customWidth="1"/>
    <col min="2053" max="2053" width="7.7109375" style="213" bestFit="1" customWidth="1"/>
    <col min="2054" max="2054" width="13.28515625" style="213" bestFit="1" customWidth="1"/>
    <col min="2055" max="2055" width="8.5703125" style="213" bestFit="1" customWidth="1"/>
    <col min="2056" max="2056" width="7.28515625" style="213" bestFit="1" customWidth="1"/>
    <col min="2057" max="2057" width="14.28515625" style="213" bestFit="1" customWidth="1"/>
    <col min="2058" max="2297" width="9.140625" style="213" customWidth="1"/>
    <col min="2298" max="2298" width="10.140625" style="213" customWidth="1"/>
    <col min="2299" max="2299" width="6.85546875" style="213" customWidth="1"/>
    <col min="2300" max="2300" width="32.7109375" style="213" bestFit="1" customWidth="1"/>
    <col min="2301" max="2301" width="9.42578125" style="213"/>
    <col min="2302" max="2302" width="6.7109375" style="213" customWidth="1"/>
    <col min="2303" max="2303" width="7.7109375" style="213" customWidth="1"/>
    <col min="2304" max="2304" width="36.85546875" style="213" customWidth="1"/>
    <col min="2305" max="2305" width="11.85546875" style="213" bestFit="1" customWidth="1"/>
    <col min="2306" max="2306" width="10.5703125" style="213" bestFit="1" customWidth="1"/>
    <col min="2307" max="2307" width="7.140625" style="213" bestFit="1" customWidth="1"/>
    <col min="2308" max="2308" width="6.85546875" style="213" bestFit="1" customWidth="1"/>
    <col min="2309" max="2309" width="7.7109375" style="213" bestFit="1" customWidth="1"/>
    <col min="2310" max="2310" width="13.28515625" style="213" bestFit="1" customWidth="1"/>
    <col min="2311" max="2311" width="8.5703125" style="213" bestFit="1" customWidth="1"/>
    <col min="2312" max="2312" width="7.28515625" style="213" bestFit="1" customWidth="1"/>
    <col min="2313" max="2313" width="14.28515625" style="213" bestFit="1" customWidth="1"/>
    <col min="2314" max="2553" width="9.140625" style="213" customWidth="1"/>
    <col min="2554" max="2554" width="10.140625" style="213" customWidth="1"/>
    <col min="2555" max="2555" width="6.85546875" style="213" customWidth="1"/>
    <col min="2556" max="2556" width="32.7109375" style="213" bestFit="1" customWidth="1"/>
    <col min="2557" max="2557" width="9.42578125" style="213"/>
    <col min="2558" max="2558" width="6.7109375" style="213" customWidth="1"/>
    <col min="2559" max="2559" width="7.7109375" style="213" customWidth="1"/>
    <col min="2560" max="2560" width="36.85546875" style="213" customWidth="1"/>
    <col min="2561" max="2561" width="11.85546875" style="213" bestFit="1" customWidth="1"/>
    <col min="2562" max="2562" width="10.5703125" style="213" bestFit="1" customWidth="1"/>
    <col min="2563" max="2563" width="7.140625" style="213" bestFit="1" customWidth="1"/>
    <col min="2564" max="2564" width="6.85546875" style="213" bestFit="1" customWidth="1"/>
    <col min="2565" max="2565" width="7.7109375" style="213" bestFit="1" customWidth="1"/>
    <col min="2566" max="2566" width="13.28515625" style="213" bestFit="1" customWidth="1"/>
    <col min="2567" max="2567" width="8.5703125" style="213" bestFit="1" customWidth="1"/>
    <col min="2568" max="2568" width="7.28515625" style="213" bestFit="1" customWidth="1"/>
    <col min="2569" max="2569" width="14.28515625" style="213" bestFit="1" customWidth="1"/>
    <col min="2570" max="2809" width="9.140625" style="213" customWidth="1"/>
    <col min="2810" max="2810" width="10.140625" style="213" customWidth="1"/>
    <col min="2811" max="2811" width="6.85546875" style="213" customWidth="1"/>
    <col min="2812" max="2812" width="32.7109375" style="213" bestFit="1" customWidth="1"/>
    <col min="2813" max="2813" width="9.42578125" style="213"/>
    <col min="2814" max="2814" width="6.7109375" style="213" customWidth="1"/>
    <col min="2815" max="2815" width="7.7109375" style="213" customWidth="1"/>
    <col min="2816" max="2816" width="36.85546875" style="213" customWidth="1"/>
    <col min="2817" max="2817" width="11.85546875" style="213" bestFit="1" customWidth="1"/>
    <col min="2818" max="2818" width="10.5703125" style="213" bestFit="1" customWidth="1"/>
    <col min="2819" max="2819" width="7.140625" style="213" bestFit="1" customWidth="1"/>
    <col min="2820" max="2820" width="6.85546875" style="213" bestFit="1" customWidth="1"/>
    <col min="2821" max="2821" width="7.7109375" style="213" bestFit="1" customWidth="1"/>
    <col min="2822" max="2822" width="13.28515625" style="213" bestFit="1" customWidth="1"/>
    <col min="2823" max="2823" width="8.5703125" style="213" bestFit="1" customWidth="1"/>
    <col min="2824" max="2824" width="7.28515625" style="213" bestFit="1" customWidth="1"/>
    <col min="2825" max="2825" width="14.28515625" style="213" bestFit="1" customWidth="1"/>
    <col min="2826" max="3065" width="9.140625" style="213" customWidth="1"/>
    <col min="3066" max="3066" width="10.140625" style="213" customWidth="1"/>
    <col min="3067" max="3067" width="6.85546875" style="213" customWidth="1"/>
    <col min="3068" max="3068" width="32.7109375" style="213" bestFit="1" customWidth="1"/>
    <col min="3069" max="3069" width="9.42578125" style="213"/>
    <col min="3070" max="3070" width="6.7109375" style="213" customWidth="1"/>
    <col min="3071" max="3071" width="7.7109375" style="213" customWidth="1"/>
    <col min="3072" max="3072" width="36.85546875" style="213" customWidth="1"/>
    <col min="3073" max="3073" width="11.85546875" style="213" bestFit="1" customWidth="1"/>
    <col min="3074" max="3074" width="10.5703125" style="213" bestFit="1" customWidth="1"/>
    <col min="3075" max="3075" width="7.140625" style="213" bestFit="1" customWidth="1"/>
    <col min="3076" max="3076" width="6.85546875" style="213" bestFit="1" customWidth="1"/>
    <col min="3077" max="3077" width="7.7109375" style="213" bestFit="1" customWidth="1"/>
    <col min="3078" max="3078" width="13.28515625" style="213" bestFit="1" customWidth="1"/>
    <col min="3079" max="3079" width="8.5703125" style="213" bestFit="1" customWidth="1"/>
    <col min="3080" max="3080" width="7.28515625" style="213" bestFit="1" customWidth="1"/>
    <col min="3081" max="3081" width="14.28515625" style="213" bestFit="1" customWidth="1"/>
    <col min="3082" max="3321" width="9.140625" style="213" customWidth="1"/>
    <col min="3322" max="3322" width="10.140625" style="213" customWidth="1"/>
    <col min="3323" max="3323" width="6.85546875" style="213" customWidth="1"/>
    <col min="3324" max="3324" width="32.7109375" style="213" bestFit="1" customWidth="1"/>
    <col min="3325" max="3325" width="9.42578125" style="213"/>
    <col min="3326" max="3326" width="6.7109375" style="213" customWidth="1"/>
    <col min="3327" max="3327" width="7.7109375" style="213" customWidth="1"/>
    <col min="3328" max="3328" width="36.85546875" style="213" customWidth="1"/>
    <col min="3329" max="3329" width="11.85546875" style="213" bestFit="1" customWidth="1"/>
    <col min="3330" max="3330" width="10.5703125" style="213" bestFit="1" customWidth="1"/>
    <col min="3331" max="3331" width="7.140625" style="213" bestFit="1" customWidth="1"/>
    <col min="3332" max="3332" width="6.85546875" style="213" bestFit="1" customWidth="1"/>
    <col min="3333" max="3333" width="7.7109375" style="213" bestFit="1" customWidth="1"/>
    <col min="3334" max="3334" width="13.28515625" style="213" bestFit="1" customWidth="1"/>
    <col min="3335" max="3335" width="8.5703125" style="213" bestFit="1" customWidth="1"/>
    <col min="3336" max="3336" width="7.28515625" style="213" bestFit="1" customWidth="1"/>
    <col min="3337" max="3337" width="14.28515625" style="213" bestFit="1" customWidth="1"/>
    <col min="3338" max="3577" width="9.140625" style="213" customWidth="1"/>
    <col min="3578" max="3578" width="10.140625" style="213" customWidth="1"/>
    <col min="3579" max="3579" width="6.85546875" style="213" customWidth="1"/>
    <col min="3580" max="3580" width="32.7109375" style="213" bestFit="1" customWidth="1"/>
    <col min="3581" max="3581" width="9.42578125" style="213"/>
    <col min="3582" max="3582" width="6.7109375" style="213" customWidth="1"/>
    <col min="3583" max="3583" width="7.7109375" style="213" customWidth="1"/>
    <col min="3584" max="3584" width="36.85546875" style="213" customWidth="1"/>
    <col min="3585" max="3585" width="11.85546875" style="213" bestFit="1" customWidth="1"/>
    <col min="3586" max="3586" width="10.5703125" style="213" bestFit="1" customWidth="1"/>
    <col min="3587" max="3587" width="7.140625" style="213" bestFit="1" customWidth="1"/>
    <col min="3588" max="3588" width="6.85546875" style="213" bestFit="1" customWidth="1"/>
    <col min="3589" max="3589" width="7.7109375" style="213" bestFit="1" customWidth="1"/>
    <col min="3590" max="3590" width="13.28515625" style="213" bestFit="1" customWidth="1"/>
    <col min="3591" max="3591" width="8.5703125" style="213" bestFit="1" customWidth="1"/>
    <col min="3592" max="3592" width="7.28515625" style="213" bestFit="1" customWidth="1"/>
    <col min="3593" max="3593" width="14.28515625" style="213" bestFit="1" customWidth="1"/>
    <col min="3594" max="3833" width="9.140625" style="213" customWidth="1"/>
    <col min="3834" max="3834" width="10.140625" style="213" customWidth="1"/>
    <col min="3835" max="3835" width="6.85546875" style="213" customWidth="1"/>
    <col min="3836" max="3836" width="32.7109375" style="213" bestFit="1" customWidth="1"/>
    <col min="3837" max="3837" width="9.42578125" style="213"/>
    <col min="3838" max="3838" width="6.7109375" style="213" customWidth="1"/>
    <col min="3839" max="3839" width="7.7109375" style="213" customWidth="1"/>
    <col min="3840" max="3840" width="36.85546875" style="213" customWidth="1"/>
    <col min="3841" max="3841" width="11.85546875" style="213" bestFit="1" customWidth="1"/>
    <col min="3842" max="3842" width="10.5703125" style="213" bestFit="1" customWidth="1"/>
    <col min="3843" max="3843" width="7.140625" style="213" bestFit="1" customWidth="1"/>
    <col min="3844" max="3844" width="6.85546875" style="213" bestFit="1" customWidth="1"/>
    <col min="3845" max="3845" width="7.7109375" style="213" bestFit="1" customWidth="1"/>
    <col min="3846" max="3846" width="13.28515625" style="213" bestFit="1" customWidth="1"/>
    <col min="3847" max="3847" width="8.5703125" style="213" bestFit="1" customWidth="1"/>
    <col min="3848" max="3848" width="7.28515625" style="213" bestFit="1" customWidth="1"/>
    <col min="3849" max="3849" width="14.28515625" style="213" bestFit="1" customWidth="1"/>
    <col min="3850" max="4089" width="9.140625" style="213" customWidth="1"/>
    <col min="4090" max="4090" width="10.140625" style="213" customWidth="1"/>
    <col min="4091" max="4091" width="6.85546875" style="213" customWidth="1"/>
    <col min="4092" max="4092" width="32.7109375" style="213" bestFit="1" customWidth="1"/>
    <col min="4093" max="4093" width="9.42578125" style="213"/>
    <col min="4094" max="4094" width="6.7109375" style="213" customWidth="1"/>
    <col min="4095" max="4095" width="7.7109375" style="213" customWidth="1"/>
    <col min="4096" max="4096" width="36.85546875" style="213" customWidth="1"/>
    <col min="4097" max="4097" width="11.85546875" style="213" bestFit="1" customWidth="1"/>
    <col min="4098" max="4098" width="10.5703125" style="213" bestFit="1" customWidth="1"/>
    <col min="4099" max="4099" width="7.140625" style="213" bestFit="1" customWidth="1"/>
    <col min="4100" max="4100" width="6.85546875" style="213" bestFit="1" customWidth="1"/>
    <col min="4101" max="4101" width="7.7109375" style="213" bestFit="1" customWidth="1"/>
    <col min="4102" max="4102" width="13.28515625" style="213" bestFit="1" customWidth="1"/>
    <col min="4103" max="4103" width="8.5703125" style="213" bestFit="1" customWidth="1"/>
    <col min="4104" max="4104" width="7.28515625" style="213" bestFit="1" customWidth="1"/>
    <col min="4105" max="4105" width="14.28515625" style="213" bestFit="1" customWidth="1"/>
    <col min="4106" max="4345" width="9.140625" style="213" customWidth="1"/>
    <col min="4346" max="4346" width="10.140625" style="213" customWidth="1"/>
    <col min="4347" max="4347" width="6.85546875" style="213" customWidth="1"/>
    <col min="4348" max="4348" width="32.7109375" style="213" bestFit="1" customWidth="1"/>
    <col min="4349" max="4349" width="9.42578125" style="213"/>
    <col min="4350" max="4350" width="6.7109375" style="213" customWidth="1"/>
    <col min="4351" max="4351" width="7.7109375" style="213" customWidth="1"/>
    <col min="4352" max="4352" width="36.85546875" style="213" customWidth="1"/>
    <col min="4353" max="4353" width="11.85546875" style="213" bestFit="1" customWidth="1"/>
    <col min="4354" max="4354" width="10.5703125" style="213" bestFit="1" customWidth="1"/>
    <col min="4355" max="4355" width="7.140625" style="213" bestFit="1" customWidth="1"/>
    <col min="4356" max="4356" width="6.85546875" style="213" bestFit="1" customWidth="1"/>
    <col min="4357" max="4357" width="7.7109375" style="213" bestFit="1" customWidth="1"/>
    <col min="4358" max="4358" width="13.28515625" style="213" bestFit="1" customWidth="1"/>
    <col min="4359" max="4359" width="8.5703125" style="213" bestFit="1" customWidth="1"/>
    <col min="4360" max="4360" width="7.28515625" style="213" bestFit="1" customWidth="1"/>
    <col min="4361" max="4361" width="14.28515625" style="213" bestFit="1" customWidth="1"/>
    <col min="4362" max="4601" width="9.140625" style="213" customWidth="1"/>
    <col min="4602" max="4602" width="10.140625" style="213" customWidth="1"/>
    <col min="4603" max="4603" width="6.85546875" style="213" customWidth="1"/>
    <col min="4604" max="4604" width="32.7109375" style="213" bestFit="1" customWidth="1"/>
    <col min="4605" max="4605" width="9.42578125" style="213"/>
    <col min="4606" max="4606" width="6.7109375" style="213" customWidth="1"/>
    <col min="4607" max="4607" width="7.7109375" style="213" customWidth="1"/>
    <col min="4608" max="4608" width="36.85546875" style="213" customWidth="1"/>
    <col min="4609" max="4609" width="11.85546875" style="213" bestFit="1" customWidth="1"/>
    <col min="4610" max="4610" width="10.5703125" style="213" bestFit="1" customWidth="1"/>
    <col min="4611" max="4611" width="7.140625" style="213" bestFit="1" customWidth="1"/>
    <col min="4612" max="4612" width="6.85546875" style="213" bestFit="1" customWidth="1"/>
    <col min="4613" max="4613" width="7.7109375" style="213" bestFit="1" customWidth="1"/>
    <col min="4614" max="4614" width="13.28515625" style="213" bestFit="1" customWidth="1"/>
    <col min="4615" max="4615" width="8.5703125" style="213" bestFit="1" customWidth="1"/>
    <col min="4616" max="4616" width="7.28515625" style="213" bestFit="1" customWidth="1"/>
    <col min="4617" max="4617" width="14.28515625" style="213" bestFit="1" customWidth="1"/>
    <col min="4618" max="4857" width="9.140625" style="213" customWidth="1"/>
    <col min="4858" max="4858" width="10.140625" style="213" customWidth="1"/>
    <col min="4859" max="4859" width="6.85546875" style="213" customWidth="1"/>
    <col min="4860" max="4860" width="32.7109375" style="213" bestFit="1" customWidth="1"/>
    <col min="4861" max="4861" width="9.42578125" style="213"/>
    <col min="4862" max="4862" width="6.7109375" style="213" customWidth="1"/>
    <col min="4863" max="4863" width="7.7109375" style="213" customWidth="1"/>
    <col min="4864" max="4864" width="36.85546875" style="213" customWidth="1"/>
    <col min="4865" max="4865" width="11.85546875" style="213" bestFit="1" customWidth="1"/>
    <col min="4866" max="4866" width="10.5703125" style="213" bestFit="1" customWidth="1"/>
    <col min="4867" max="4867" width="7.140625" style="213" bestFit="1" customWidth="1"/>
    <col min="4868" max="4868" width="6.85546875" style="213" bestFit="1" customWidth="1"/>
    <col min="4869" max="4869" width="7.7109375" style="213" bestFit="1" customWidth="1"/>
    <col min="4870" max="4870" width="13.28515625" style="213" bestFit="1" customWidth="1"/>
    <col min="4871" max="4871" width="8.5703125" style="213" bestFit="1" customWidth="1"/>
    <col min="4872" max="4872" width="7.28515625" style="213" bestFit="1" customWidth="1"/>
    <col min="4873" max="4873" width="14.28515625" style="213" bestFit="1" customWidth="1"/>
    <col min="4874" max="5113" width="9.140625" style="213" customWidth="1"/>
    <col min="5114" max="5114" width="10.140625" style="213" customWidth="1"/>
    <col min="5115" max="5115" width="6.85546875" style="213" customWidth="1"/>
    <col min="5116" max="5116" width="32.7109375" style="213" bestFit="1" customWidth="1"/>
    <col min="5117" max="5117" width="9.42578125" style="213"/>
    <col min="5118" max="5118" width="6.7109375" style="213" customWidth="1"/>
    <col min="5119" max="5119" width="7.7109375" style="213" customWidth="1"/>
    <col min="5120" max="5120" width="36.85546875" style="213" customWidth="1"/>
    <col min="5121" max="5121" width="11.85546875" style="213" bestFit="1" customWidth="1"/>
    <col min="5122" max="5122" width="10.5703125" style="213" bestFit="1" customWidth="1"/>
    <col min="5123" max="5123" width="7.140625" style="213" bestFit="1" customWidth="1"/>
    <col min="5124" max="5124" width="6.85546875" style="213" bestFit="1" customWidth="1"/>
    <col min="5125" max="5125" width="7.7109375" style="213" bestFit="1" customWidth="1"/>
    <col min="5126" max="5126" width="13.28515625" style="213" bestFit="1" customWidth="1"/>
    <col min="5127" max="5127" width="8.5703125" style="213" bestFit="1" customWidth="1"/>
    <col min="5128" max="5128" width="7.28515625" style="213" bestFit="1" customWidth="1"/>
    <col min="5129" max="5129" width="14.28515625" style="213" bestFit="1" customWidth="1"/>
    <col min="5130" max="5369" width="9.140625" style="213" customWidth="1"/>
    <col min="5370" max="5370" width="10.140625" style="213" customWidth="1"/>
    <col min="5371" max="5371" width="6.85546875" style="213" customWidth="1"/>
    <col min="5372" max="5372" width="32.7109375" style="213" bestFit="1" customWidth="1"/>
    <col min="5373" max="5373" width="9.42578125" style="213"/>
    <col min="5374" max="5374" width="6.7109375" style="213" customWidth="1"/>
    <col min="5375" max="5375" width="7.7109375" style="213" customWidth="1"/>
    <col min="5376" max="5376" width="36.85546875" style="213" customWidth="1"/>
    <col min="5377" max="5377" width="11.85546875" style="213" bestFit="1" customWidth="1"/>
    <col min="5378" max="5378" width="10.5703125" style="213" bestFit="1" customWidth="1"/>
    <col min="5379" max="5379" width="7.140625" style="213" bestFit="1" customWidth="1"/>
    <col min="5380" max="5380" width="6.85546875" style="213" bestFit="1" customWidth="1"/>
    <col min="5381" max="5381" width="7.7109375" style="213" bestFit="1" customWidth="1"/>
    <col min="5382" max="5382" width="13.28515625" style="213" bestFit="1" customWidth="1"/>
    <col min="5383" max="5383" width="8.5703125" style="213" bestFit="1" customWidth="1"/>
    <col min="5384" max="5384" width="7.28515625" style="213" bestFit="1" customWidth="1"/>
    <col min="5385" max="5385" width="14.28515625" style="213" bestFit="1" customWidth="1"/>
    <col min="5386" max="5625" width="9.140625" style="213" customWidth="1"/>
    <col min="5626" max="5626" width="10.140625" style="213" customWidth="1"/>
    <col min="5627" max="5627" width="6.85546875" style="213" customWidth="1"/>
    <col min="5628" max="5628" width="32.7109375" style="213" bestFit="1" customWidth="1"/>
    <col min="5629" max="5629" width="9.42578125" style="213"/>
    <col min="5630" max="5630" width="6.7109375" style="213" customWidth="1"/>
    <col min="5631" max="5631" width="7.7109375" style="213" customWidth="1"/>
    <col min="5632" max="5632" width="36.85546875" style="213" customWidth="1"/>
    <col min="5633" max="5633" width="11.85546875" style="213" bestFit="1" customWidth="1"/>
    <col min="5634" max="5634" width="10.5703125" style="213" bestFit="1" customWidth="1"/>
    <col min="5635" max="5635" width="7.140625" style="213" bestFit="1" customWidth="1"/>
    <col min="5636" max="5636" width="6.85546875" style="213" bestFit="1" customWidth="1"/>
    <col min="5637" max="5637" width="7.7109375" style="213" bestFit="1" customWidth="1"/>
    <col min="5638" max="5638" width="13.28515625" style="213" bestFit="1" customWidth="1"/>
    <col min="5639" max="5639" width="8.5703125" style="213" bestFit="1" customWidth="1"/>
    <col min="5640" max="5640" width="7.28515625" style="213" bestFit="1" customWidth="1"/>
    <col min="5641" max="5641" width="14.28515625" style="213" bestFit="1" customWidth="1"/>
    <col min="5642" max="5881" width="9.140625" style="213" customWidth="1"/>
    <col min="5882" max="5882" width="10.140625" style="213" customWidth="1"/>
    <col min="5883" max="5883" width="6.85546875" style="213" customWidth="1"/>
    <col min="5884" max="5884" width="32.7109375" style="213" bestFit="1" customWidth="1"/>
    <col min="5885" max="5885" width="9.42578125" style="213"/>
    <col min="5886" max="5886" width="6.7109375" style="213" customWidth="1"/>
    <col min="5887" max="5887" width="7.7109375" style="213" customWidth="1"/>
    <col min="5888" max="5888" width="36.85546875" style="213" customWidth="1"/>
    <col min="5889" max="5889" width="11.85546875" style="213" bestFit="1" customWidth="1"/>
    <col min="5890" max="5890" width="10.5703125" style="213" bestFit="1" customWidth="1"/>
    <col min="5891" max="5891" width="7.140625" style="213" bestFit="1" customWidth="1"/>
    <col min="5892" max="5892" width="6.85546875" style="213" bestFit="1" customWidth="1"/>
    <col min="5893" max="5893" width="7.7109375" style="213" bestFit="1" customWidth="1"/>
    <col min="5894" max="5894" width="13.28515625" style="213" bestFit="1" customWidth="1"/>
    <col min="5895" max="5895" width="8.5703125" style="213" bestFit="1" customWidth="1"/>
    <col min="5896" max="5896" width="7.28515625" style="213" bestFit="1" customWidth="1"/>
    <col min="5897" max="5897" width="14.28515625" style="213" bestFit="1" customWidth="1"/>
    <col min="5898" max="6137" width="9.140625" style="213" customWidth="1"/>
    <col min="6138" max="6138" width="10.140625" style="213" customWidth="1"/>
    <col min="6139" max="6139" width="6.85546875" style="213" customWidth="1"/>
    <col min="6140" max="6140" width="32.7109375" style="213" bestFit="1" customWidth="1"/>
    <col min="6141" max="6141" width="9.42578125" style="213"/>
    <col min="6142" max="6142" width="6.7109375" style="213" customWidth="1"/>
    <col min="6143" max="6143" width="7.7109375" style="213" customWidth="1"/>
    <col min="6144" max="6144" width="36.85546875" style="213" customWidth="1"/>
    <col min="6145" max="6145" width="11.85546875" style="213" bestFit="1" customWidth="1"/>
    <col min="6146" max="6146" width="10.5703125" style="213" bestFit="1" customWidth="1"/>
    <col min="6147" max="6147" width="7.140625" style="213" bestFit="1" customWidth="1"/>
    <col min="6148" max="6148" width="6.85546875" style="213" bestFit="1" customWidth="1"/>
    <col min="6149" max="6149" width="7.7109375" style="213" bestFit="1" customWidth="1"/>
    <col min="6150" max="6150" width="13.28515625" style="213" bestFit="1" customWidth="1"/>
    <col min="6151" max="6151" width="8.5703125" style="213" bestFit="1" customWidth="1"/>
    <col min="6152" max="6152" width="7.28515625" style="213" bestFit="1" customWidth="1"/>
    <col min="6153" max="6153" width="14.28515625" style="213" bestFit="1" customWidth="1"/>
    <col min="6154" max="6393" width="9.140625" style="213" customWidth="1"/>
    <col min="6394" max="6394" width="10.140625" style="213" customWidth="1"/>
    <col min="6395" max="6395" width="6.85546875" style="213" customWidth="1"/>
    <col min="6396" max="6396" width="32.7109375" style="213" bestFit="1" customWidth="1"/>
    <col min="6397" max="6397" width="9.42578125" style="213"/>
    <col min="6398" max="6398" width="6.7109375" style="213" customWidth="1"/>
    <col min="6399" max="6399" width="7.7109375" style="213" customWidth="1"/>
    <col min="6400" max="6400" width="36.85546875" style="213" customWidth="1"/>
    <col min="6401" max="6401" width="11.85546875" style="213" bestFit="1" customWidth="1"/>
    <col min="6402" max="6402" width="10.5703125" style="213" bestFit="1" customWidth="1"/>
    <col min="6403" max="6403" width="7.140625" style="213" bestFit="1" customWidth="1"/>
    <col min="6404" max="6404" width="6.85546875" style="213" bestFit="1" customWidth="1"/>
    <col min="6405" max="6405" width="7.7109375" style="213" bestFit="1" customWidth="1"/>
    <col min="6406" max="6406" width="13.28515625" style="213" bestFit="1" customWidth="1"/>
    <col min="6407" max="6407" width="8.5703125" style="213" bestFit="1" customWidth="1"/>
    <col min="6408" max="6408" width="7.28515625" style="213" bestFit="1" customWidth="1"/>
    <col min="6409" max="6409" width="14.28515625" style="213" bestFit="1" customWidth="1"/>
    <col min="6410" max="6649" width="9.140625" style="213" customWidth="1"/>
    <col min="6650" max="6650" width="10.140625" style="213" customWidth="1"/>
    <col min="6651" max="6651" width="6.85546875" style="213" customWidth="1"/>
    <col min="6652" max="6652" width="32.7109375" style="213" bestFit="1" customWidth="1"/>
    <col min="6653" max="6653" width="9.42578125" style="213"/>
    <col min="6654" max="6654" width="6.7109375" style="213" customWidth="1"/>
    <col min="6655" max="6655" width="7.7109375" style="213" customWidth="1"/>
    <col min="6656" max="6656" width="36.85546875" style="213" customWidth="1"/>
    <col min="6657" max="6657" width="11.85546875" style="213" bestFit="1" customWidth="1"/>
    <col min="6658" max="6658" width="10.5703125" style="213" bestFit="1" customWidth="1"/>
    <col min="6659" max="6659" width="7.140625" style="213" bestFit="1" customWidth="1"/>
    <col min="6660" max="6660" width="6.85546875" style="213" bestFit="1" customWidth="1"/>
    <col min="6661" max="6661" width="7.7109375" style="213" bestFit="1" customWidth="1"/>
    <col min="6662" max="6662" width="13.28515625" style="213" bestFit="1" customWidth="1"/>
    <col min="6663" max="6663" width="8.5703125" style="213" bestFit="1" customWidth="1"/>
    <col min="6664" max="6664" width="7.28515625" style="213" bestFit="1" customWidth="1"/>
    <col min="6665" max="6665" width="14.28515625" style="213" bestFit="1" customWidth="1"/>
    <col min="6666" max="6905" width="9.140625" style="213" customWidth="1"/>
    <col min="6906" max="6906" width="10.140625" style="213" customWidth="1"/>
    <col min="6907" max="6907" width="6.85546875" style="213" customWidth="1"/>
    <col min="6908" max="6908" width="32.7109375" style="213" bestFit="1" customWidth="1"/>
    <col min="6909" max="6909" width="9.42578125" style="213"/>
    <col min="6910" max="6910" width="6.7109375" style="213" customWidth="1"/>
    <col min="6911" max="6911" width="7.7109375" style="213" customWidth="1"/>
    <col min="6912" max="6912" width="36.85546875" style="213" customWidth="1"/>
    <col min="6913" max="6913" width="11.85546875" style="213" bestFit="1" customWidth="1"/>
    <col min="6914" max="6914" width="10.5703125" style="213" bestFit="1" customWidth="1"/>
    <col min="6915" max="6915" width="7.140625" style="213" bestFit="1" customWidth="1"/>
    <col min="6916" max="6916" width="6.85546875" style="213" bestFit="1" customWidth="1"/>
    <col min="6917" max="6917" width="7.7109375" style="213" bestFit="1" customWidth="1"/>
    <col min="6918" max="6918" width="13.28515625" style="213" bestFit="1" customWidth="1"/>
    <col min="6919" max="6919" width="8.5703125" style="213" bestFit="1" customWidth="1"/>
    <col min="6920" max="6920" width="7.28515625" style="213" bestFit="1" customWidth="1"/>
    <col min="6921" max="6921" width="14.28515625" style="213" bestFit="1" customWidth="1"/>
    <col min="6922" max="7161" width="9.140625" style="213" customWidth="1"/>
    <col min="7162" max="7162" width="10.140625" style="213" customWidth="1"/>
    <col min="7163" max="7163" width="6.85546875" style="213" customWidth="1"/>
    <col min="7164" max="7164" width="32.7109375" style="213" bestFit="1" customWidth="1"/>
    <col min="7165" max="7165" width="9.42578125" style="213"/>
    <col min="7166" max="7166" width="6.7109375" style="213" customWidth="1"/>
    <col min="7167" max="7167" width="7.7109375" style="213" customWidth="1"/>
    <col min="7168" max="7168" width="36.85546875" style="213" customWidth="1"/>
    <col min="7169" max="7169" width="11.85546875" style="213" bestFit="1" customWidth="1"/>
    <col min="7170" max="7170" width="10.5703125" style="213" bestFit="1" customWidth="1"/>
    <col min="7171" max="7171" width="7.140625" style="213" bestFit="1" customWidth="1"/>
    <col min="7172" max="7172" width="6.85546875" style="213" bestFit="1" customWidth="1"/>
    <col min="7173" max="7173" width="7.7109375" style="213" bestFit="1" customWidth="1"/>
    <col min="7174" max="7174" width="13.28515625" style="213" bestFit="1" customWidth="1"/>
    <col min="7175" max="7175" width="8.5703125" style="213" bestFit="1" customWidth="1"/>
    <col min="7176" max="7176" width="7.28515625" style="213" bestFit="1" customWidth="1"/>
    <col min="7177" max="7177" width="14.28515625" style="213" bestFit="1" customWidth="1"/>
    <col min="7178" max="7417" width="9.140625" style="213" customWidth="1"/>
    <col min="7418" max="7418" width="10.140625" style="213" customWidth="1"/>
    <col min="7419" max="7419" width="6.85546875" style="213" customWidth="1"/>
    <col min="7420" max="7420" width="32.7109375" style="213" bestFit="1" customWidth="1"/>
    <col min="7421" max="7421" width="9.42578125" style="213"/>
    <col min="7422" max="7422" width="6.7109375" style="213" customWidth="1"/>
    <col min="7423" max="7423" width="7.7109375" style="213" customWidth="1"/>
    <col min="7424" max="7424" width="36.85546875" style="213" customWidth="1"/>
    <col min="7425" max="7425" width="11.85546875" style="213" bestFit="1" customWidth="1"/>
    <col min="7426" max="7426" width="10.5703125" style="213" bestFit="1" customWidth="1"/>
    <col min="7427" max="7427" width="7.140625" style="213" bestFit="1" customWidth="1"/>
    <col min="7428" max="7428" width="6.85546875" style="213" bestFit="1" customWidth="1"/>
    <col min="7429" max="7429" width="7.7109375" style="213" bestFit="1" customWidth="1"/>
    <col min="7430" max="7430" width="13.28515625" style="213" bestFit="1" customWidth="1"/>
    <col min="7431" max="7431" width="8.5703125" style="213" bestFit="1" customWidth="1"/>
    <col min="7432" max="7432" width="7.28515625" style="213" bestFit="1" customWidth="1"/>
    <col min="7433" max="7433" width="14.28515625" style="213" bestFit="1" customWidth="1"/>
    <col min="7434" max="7673" width="9.140625" style="213" customWidth="1"/>
    <col min="7674" max="7674" width="10.140625" style="213" customWidth="1"/>
    <col min="7675" max="7675" width="6.85546875" style="213" customWidth="1"/>
    <col min="7676" max="7676" width="32.7109375" style="213" bestFit="1" customWidth="1"/>
    <col min="7677" max="7677" width="9.42578125" style="213"/>
    <col min="7678" max="7678" width="6.7109375" style="213" customWidth="1"/>
    <col min="7679" max="7679" width="7.7109375" style="213" customWidth="1"/>
    <col min="7680" max="7680" width="36.85546875" style="213" customWidth="1"/>
    <col min="7681" max="7681" width="11.85546875" style="213" bestFit="1" customWidth="1"/>
    <col min="7682" max="7682" width="10.5703125" style="213" bestFit="1" customWidth="1"/>
    <col min="7683" max="7683" width="7.140625" style="213" bestFit="1" customWidth="1"/>
    <col min="7684" max="7684" width="6.85546875" style="213" bestFit="1" customWidth="1"/>
    <col min="7685" max="7685" width="7.7109375" style="213" bestFit="1" customWidth="1"/>
    <col min="7686" max="7686" width="13.28515625" style="213" bestFit="1" customWidth="1"/>
    <col min="7687" max="7687" width="8.5703125" style="213" bestFit="1" customWidth="1"/>
    <col min="7688" max="7688" width="7.28515625" style="213" bestFit="1" customWidth="1"/>
    <col min="7689" max="7689" width="14.28515625" style="213" bestFit="1" customWidth="1"/>
    <col min="7690" max="7929" width="9.140625" style="213" customWidth="1"/>
    <col min="7930" max="7930" width="10.140625" style="213" customWidth="1"/>
    <col min="7931" max="7931" width="6.85546875" style="213" customWidth="1"/>
    <col min="7932" max="7932" width="32.7109375" style="213" bestFit="1" customWidth="1"/>
    <col min="7933" max="7933" width="9.42578125" style="213"/>
    <col min="7934" max="7934" width="6.7109375" style="213" customWidth="1"/>
    <col min="7935" max="7935" width="7.7109375" style="213" customWidth="1"/>
    <col min="7936" max="7936" width="36.85546875" style="213" customWidth="1"/>
    <col min="7937" max="7937" width="11.85546875" style="213" bestFit="1" customWidth="1"/>
    <col min="7938" max="7938" width="10.5703125" style="213" bestFit="1" customWidth="1"/>
    <col min="7939" max="7939" width="7.140625" style="213" bestFit="1" customWidth="1"/>
    <col min="7940" max="7940" width="6.85546875" style="213" bestFit="1" customWidth="1"/>
    <col min="7941" max="7941" width="7.7109375" style="213" bestFit="1" customWidth="1"/>
    <col min="7942" max="7942" width="13.28515625" style="213" bestFit="1" customWidth="1"/>
    <col min="7943" max="7943" width="8.5703125" style="213" bestFit="1" customWidth="1"/>
    <col min="7944" max="7944" width="7.28515625" style="213" bestFit="1" customWidth="1"/>
    <col min="7945" max="7945" width="14.28515625" style="213" bestFit="1" customWidth="1"/>
    <col min="7946" max="8185" width="9.140625" style="213" customWidth="1"/>
    <col min="8186" max="8186" width="10.140625" style="213" customWidth="1"/>
    <col min="8187" max="8187" width="6.85546875" style="213" customWidth="1"/>
    <col min="8188" max="8188" width="32.7109375" style="213" bestFit="1" customWidth="1"/>
    <col min="8189" max="8189" width="9.42578125" style="213"/>
    <col min="8190" max="8190" width="6.7109375" style="213" customWidth="1"/>
    <col min="8191" max="8191" width="7.7109375" style="213" customWidth="1"/>
    <col min="8192" max="8192" width="36.85546875" style="213" customWidth="1"/>
    <col min="8193" max="8193" width="11.85546875" style="213" bestFit="1" customWidth="1"/>
    <col min="8194" max="8194" width="10.5703125" style="213" bestFit="1" customWidth="1"/>
    <col min="8195" max="8195" width="7.140625" style="213" bestFit="1" customWidth="1"/>
    <col min="8196" max="8196" width="6.85546875" style="213" bestFit="1" customWidth="1"/>
    <col min="8197" max="8197" width="7.7109375" style="213" bestFit="1" customWidth="1"/>
    <col min="8198" max="8198" width="13.28515625" style="213" bestFit="1" customWidth="1"/>
    <col min="8199" max="8199" width="8.5703125" style="213" bestFit="1" customWidth="1"/>
    <col min="8200" max="8200" width="7.28515625" style="213" bestFit="1" customWidth="1"/>
    <col min="8201" max="8201" width="14.28515625" style="213" bestFit="1" customWidth="1"/>
    <col min="8202" max="8441" width="9.140625" style="213" customWidth="1"/>
    <col min="8442" max="8442" width="10.140625" style="213" customWidth="1"/>
    <col min="8443" max="8443" width="6.85546875" style="213" customWidth="1"/>
    <col min="8444" max="8444" width="32.7109375" style="213" bestFit="1" customWidth="1"/>
    <col min="8445" max="8445" width="9.42578125" style="213"/>
    <col min="8446" max="8446" width="6.7109375" style="213" customWidth="1"/>
    <col min="8447" max="8447" width="7.7109375" style="213" customWidth="1"/>
    <col min="8448" max="8448" width="36.85546875" style="213" customWidth="1"/>
    <col min="8449" max="8449" width="11.85546875" style="213" bestFit="1" customWidth="1"/>
    <col min="8450" max="8450" width="10.5703125" style="213" bestFit="1" customWidth="1"/>
    <col min="8451" max="8451" width="7.140625" style="213" bestFit="1" customWidth="1"/>
    <col min="8452" max="8452" width="6.85546875" style="213" bestFit="1" customWidth="1"/>
    <col min="8453" max="8453" width="7.7109375" style="213" bestFit="1" customWidth="1"/>
    <col min="8454" max="8454" width="13.28515625" style="213" bestFit="1" customWidth="1"/>
    <col min="8455" max="8455" width="8.5703125" style="213" bestFit="1" customWidth="1"/>
    <col min="8456" max="8456" width="7.28515625" style="213" bestFit="1" customWidth="1"/>
    <col min="8457" max="8457" width="14.28515625" style="213" bestFit="1" customWidth="1"/>
    <col min="8458" max="8697" width="9.140625" style="213" customWidth="1"/>
    <col min="8698" max="8698" width="10.140625" style="213" customWidth="1"/>
    <col min="8699" max="8699" width="6.85546875" style="213" customWidth="1"/>
    <col min="8700" max="8700" width="32.7109375" style="213" bestFit="1" customWidth="1"/>
    <col min="8701" max="8701" width="9.42578125" style="213"/>
    <col min="8702" max="8702" width="6.7109375" style="213" customWidth="1"/>
    <col min="8703" max="8703" width="7.7109375" style="213" customWidth="1"/>
    <col min="8704" max="8704" width="36.85546875" style="213" customWidth="1"/>
    <col min="8705" max="8705" width="11.85546875" style="213" bestFit="1" customWidth="1"/>
    <col min="8706" max="8706" width="10.5703125" style="213" bestFit="1" customWidth="1"/>
    <col min="8707" max="8707" width="7.140625" style="213" bestFit="1" customWidth="1"/>
    <col min="8708" max="8708" width="6.85546875" style="213" bestFit="1" customWidth="1"/>
    <col min="8709" max="8709" width="7.7109375" style="213" bestFit="1" customWidth="1"/>
    <col min="8710" max="8710" width="13.28515625" style="213" bestFit="1" customWidth="1"/>
    <col min="8711" max="8711" width="8.5703125" style="213" bestFit="1" customWidth="1"/>
    <col min="8712" max="8712" width="7.28515625" style="213" bestFit="1" customWidth="1"/>
    <col min="8713" max="8713" width="14.28515625" style="213" bestFit="1" customWidth="1"/>
    <col min="8714" max="8953" width="9.140625" style="213" customWidth="1"/>
    <col min="8954" max="8954" width="10.140625" style="213" customWidth="1"/>
    <col min="8955" max="8955" width="6.85546875" style="213" customWidth="1"/>
    <col min="8956" max="8956" width="32.7109375" style="213" bestFit="1" customWidth="1"/>
    <col min="8957" max="8957" width="9.42578125" style="213"/>
    <col min="8958" max="8958" width="6.7109375" style="213" customWidth="1"/>
    <col min="8959" max="8959" width="7.7109375" style="213" customWidth="1"/>
    <col min="8960" max="8960" width="36.85546875" style="213" customWidth="1"/>
    <col min="8961" max="8961" width="11.85546875" style="213" bestFit="1" customWidth="1"/>
    <col min="8962" max="8962" width="10.5703125" style="213" bestFit="1" customWidth="1"/>
    <col min="8963" max="8963" width="7.140625" style="213" bestFit="1" customWidth="1"/>
    <col min="8964" max="8964" width="6.85546875" style="213" bestFit="1" customWidth="1"/>
    <col min="8965" max="8965" width="7.7109375" style="213" bestFit="1" customWidth="1"/>
    <col min="8966" max="8966" width="13.28515625" style="213" bestFit="1" customWidth="1"/>
    <col min="8967" max="8967" width="8.5703125" style="213" bestFit="1" customWidth="1"/>
    <col min="8968" max="8968" width="7.28515625" style="213" bestFit="1" customWidth="1"/>
    <col min="8969" max="8969" width="14.28515625" style="213" bestFit="1" customWidth="1"/>
    <col min="8970" max="9209" width="9.140625" style="213" customWidth="1"/>
    <col min="9210" max="9210" width="10.140625" style="213" customWidth="1"/>
    <col min="9211" max="9211" width="6.85546875" style="213" customWidth="1"/>
    <col min="9212" max="9212" width="32.7109375" style="213" bestFit="1" customWidth="1"/>
    <col min="9213" max="9213" width="9.42578125" style="213"/>
    <col min="9214" max="9214" width="6.7109375" style="213" customWidth="1"/>
    <col min="9215" max="9215" width="7.7109375" style="213" customWidth="1"/>
    <col min="9216" max="9216" width="36.85546875" style="213" customWidth="1"/>
    <col min="9217" max="9217" width="11.85546875" style="213" bestFit="1" customWidth="1"/>
    <col min="9218" max="9218" width="10.5703125" style="213" bestFit="1" customWidth="1"/>
    <col min="9219" max="9219" width="7.140625" style="213" bestFit="1" customWidth="1"/>
    <col min="9220" max="9220" width="6.85546875" style="213" bestFit="1" customWidth="1"/>
    <col min="9221" max="9221" width="7.7109375" style="213" bestFit="1" customWidth="1"/>
    <col min="9222" max="9222" width="13.28515625" style="213" bestFit="1" customWidth="1"/>
    <col min="9223" max="9223" width="8.5703125" style="213" bestFit="1" customWidth="1"/>
    <col min="9224" max="9224" width="7.28515625" style="213" bestFit="1" customWidth="1"/>
    <col min="9225" max="9225" width="14.28515625" style="213" bestFit="1" customWidth="1"/>
    <col min="9226" max="9465" width="9.140625" style="213" customWidth="1"/>
    <col min="9466" max="9466" width="10.140625" style="213" customWidth="1"/>
    <col min="9467" max="9467" width="6.85546875" style="213" customWidth="1"/>
    <col min="9468" max="9468" width="32.7109375" style="213" bestFit="1" customWidth="1"/>
    <col min="9469" max="9469" width="9.42578125" style="213"/>
    <col min="9470" max="9470" width="6.7109375" style="213" customWidth="1"/>
    <col min="9471" max="9471" width="7.7109375" style="213" customWidth="1"/>
    <col min="9472" max="9472" width="36.85546875" style="213" customWidth="1"/>
    <col min="9473" max="9473" width="11.85546875" style="213" bestFit="1" customWidth="1"/>
    <col min="9474" max="9474" width="10.5703125" style="213" bestFit="1" customWidth="1"/>
    <col min="9475" max="9475" width="7.140625" style="213" bestFit="1" customWidth="1"/>
    <col min="9476" max="9476" width="6.85546875" style="213" bestFit="1" customWidth="1"/>
    <col min="9477" max="9477" width="7.7109375" style="213" bestFit="1" customWidth="1"/>
    <col min="9478" max="9478" width="13.28515625" style="213" bestFit="1" customWidth="1"/>
    <col min="9479" max="9479" width="8.5703125" style="213" bestFit="1" customWidth="1"/>
    <col min="9480" max="9480" width="7.28515625" style="213" bestFit="1" customWidth="1"/>
    <col min="9481" max="9481" width="14.28515625" style="213" bestFit="1" customWidth="1"/>
    <col min="9482" max="9721" width="9.140625" style="213" customWidth="1"/>
    <col min="9722" max="9722" width="10.140625" style="213" customWidth="1"/>
    <col min="9723" max="9723" width="6.85546875" style="213" customWidth="1"/>
    <col min="9724" max="9724" width="32.7109375" style="213" bestFit="1" customWidth="1"/>
    <col min="9725" max="9725" width="9.42578125" style="213"/>
    <col min="9726" max="9726" width="6.7109375" style="213" customWidth="1"/>
    <col min="9727" max="9727" width="7.7109375" style="213" customWidth="1"/>
    <col min="9728" max="9728" width="36.85546875" style="213" customWidth="1"/>
    <col min="9729" max="9729" width="11.85546875" style="213" bestFit="1" customWidth="1"/>
    <col min="9730" max="9730" width="10.5703125" style="213" bestFit="1" customWidth="1"/>
    <col min="9731" max="9731" width="7.140625" style="213" bestFit="1" customWidth="1"/>
    <col min="9732" max="9732" width="6.85546875" style="213" bestFit="1" customWidth="1"/>
    <col min="9733" max="9733" width="7.7109375" style="213" bestFit="1" customWidth="1"/>
    <col min="9734" max="9734" width="13.28515625" style="213" bestFit="1" customWidth="1"/>
    <col min="9735" max="9735" width="8.5703125" style="213" bestFit="1" customWidth="1"/>
    <col min="9736" max="9736" width="7.28515625" style="213" bestFit="1" customWidth="1"/>
    <col min="9737" max="9737" width="14.28515625" style="213" bestFit="1" customWidth="1"/>
    <col min="9738" max="9977" width="9.140625" style="213" customWidth="1"/>
    <col min="9978" max="9978" width="10.140625" style="213" customWidth="1"/>
    <col min="9979" max="9979" width="6.85546875" style="213" customWidth="1"/>
    <col min="9980" max="9980" width="32.7109375" style="213" bestFit="1" customWidth="1"/>
    <col min="9981" max="9981" width="9.42578125" style="213"/>
    <col min="9982" max="9982" width="6.7109375" style="213" customWidth="1"/>
    <col min="9983" max="9983" width="7.7109375" style="213" customWidth="1"/>
    <col min="9984" max="9984" width="36.85546875" style="213" customWidth="1"/>
    <col min="9985" max="9985" width="11.85546875" style="213" bestFit="1" customWidth="1"/>
    <col min="9986" max="9986" width="10.5703125" style="213" bestFit="1" customWidth="1"/>
    <col min="9987" max="9987" width="7.140625" style="213" bestFit="1" customWidth="1"/>
    <col min="9988" max="9988" width="6.85546875" style="213" bestFit="1" customWidth="1"/>
    <col min="9989" max="9989" width="7.7109375" style="213" bestFit="1" customWidth="1"/>
    <col min="9990" max="9990" width="13.28515625" style="213" bestFit="1" customWidth="1"/>
    <col min="9991" max="9991" width="8.5703125" style="213" bestFit="1" customWidth="1"/>
    <col min="9992" max="9992" width="7.28515625" style="213" bestFit="1" customWidth="1"/>
    <col min="9993" max="9993" width="14.28515625" style="213" bestFit="1" customWidth="1"/>
    <col min="9994" max="10233" width="9.140625" style="213" customWidth="1"/>
    <col min="10234" max="10234" width="10.140625" style="213" customWidth="1"/>
    <col min="10235" max="10235" width="6.85546875" style="213" customWidth="1"/>
    <col min="10236" max="10236" width="32.7109375" style="213" bestFit="1" customWidth="1"/>
    <col min="10237" max="10237" width="9.42578125" style="213"/>
    <col min="10238" max="10238" width="6.7109375" style="213" customWidth="1"/>
    <col min="10239" max="10239" width="7.7109375" style="213" customWidth="1"/>
    <col min="10240" max="10240" width="36.85546875" style="213" customWidth="1"/>
    <col min="10241" max="10241" width="11.85546875" style="213" bestFit="1" customWidth="1"/>
    <col min="10242" max="10242" width="10.5703125" style="213" bestFit="1" customWidth="1"/>
    <col min="10243" max="10243" width="7.140625" style="213" bestFit="1" customWidth="1"/>
    <col min="10244" max="10244" width="6.85546875" style="213" bestFit="1" customWidth="1"/>
    <col min="10245" max="10245" width="7.7109375" style="213" bestFit="1" customWidth="1"/>
    <col min="10246" max="10246" width="13.28515625" style="213" bestFit="1" customWidth="1"/>
    <col min="10247" max="10247" width="8.5703125" style="213" bestFit="1" customWidth="1"/>
    <col min="10248" max="10248" width="7.28515625" style="213" bestFit="1" customWidth="1"/>
    <col min="10249" max="10249" width="14.28515625" style="213" bestFit="1" customWidth="1"/>
    <col min="10250" max="10489" width="9.140625" style="213" customWidth="1"/>
    <col min="10490" max="10490" width="10.140625" style="213" customWidth="1"/>
    <col min="10491" max="10491" width="6.85546875" style="213" customWidth="1"/>
    <col min="10492" max="10492" width="32.7109375" style="213" bestFit="1" customWidth="1"/>
    <col min="10493" max="10493" width="9.42578125" style="213"/>
    <col min="10494" max="10494" width="6.7109375" style="213" customWidth="1"/>
    <col min="10495" max="10495" width="7.7109375" style="213" customWidth="1"/>
    <col min="10496" max="10496" width="36.85546875" style="213" customWidth="1"/>
    <col min="10497" max="10497" width="11.85546875" style="213" bestFit="1" customWidth="1"/>
    <col min="10498" max="10498" width="10.5703125" style="213" bestFit="1" customWidth="1"/>
    <col min="10499" max="10499" width="7.140625" style="213" bestFit="1" customWidth="1"/>
    <col min="10500" max="10500" width="6.85546875" style="213" bestFit="1" customWidth="1"/>
    <col min="10501" max="10501" width="7.7109375" style="213" bestFit="1" customWidth="1"/>
    <col min="10502" max="10502" width="13.28515625" style="213" bestFit="1" customWidth="1"/>
    <col min="10503" max="10503" width="8.5703125" style="213" bestFit="1" customWidth="1"/>
    <col min="10504" max="10504" width="7.28515625" style="213" bestFit="1" customWidth="1"/>
    <col min="10505" max="10505" width="14.28515625" style="213" bestFit="1" customWidth="1"/>
    <col min="10506" max="10745" width="9.140625" style="213" customWidth="1"/>
    <col min="10746" max="10746" width="10.140625" style="213" customWidth="1"/>
    <col min="10747" max="10747" width="6.85546875" style="213" customWidth="1"/>
    <col min="10748" max="10748" width="32.7109375" style="213" bestFit="1" customWidth="1"/>
    <col min="10749" max="10749" width="9.42578125" style="213"/>
    <col min="10750" max="10750" width="6.7109375" style="213" customWidth="1"/>
    <col min="10751" max="10751" width="7.7109375" style="213" customWidth="1"/>
    <col min="10752" max="10752" width="36.85546875" style="213" customWidth="1"/>
    <col min="10753" max="10753" width="11.85546875" style="213" bestFit="1" customWidth="1"/>
    <col min="10754" max="10754" width="10.5703125" style="213" bestFit="1" customWidth="1"/>
    <col min="10755" max="10755" width="7.140625" style="213" bestFit="1" customWidth="1"/>
    <col min="10756" max="10756" width="6.85546875" style="213" bestFit="1" customWidth="1"/>
    <col min="10757" max="10757" width="7.7109375" style="213" bestFit="1" customWidth="1"/>
    <col min="10758" max="10758" width="13.28515625" style="213" bestFit="1" customWidth="1"/>
    <col min="10759" max="10759" width="8.5703125" style="213" bestFit="1" customWidth="1"/>
    <col min="10760" max="10760" width="7.28515625" style="213" bestFit="1" customWidth="1"/>
    <col min="10761" max="10761" width="14.28515625" style="213" bestFit="1" customWidth="1"/>
    <col min="10762" max="11001" width="9.140625" style="213" customWidth="1"/>
    <col min="11002" max="11002" width="10.140625" style="213" customWidth="1"/>
    <col min="11003" max="11003" width="6.85546875" style="213" customWidth="1"/>
    <col min="11004" max="11004" width="32.7109375" style="213" bestFit="1" customWidth="1"/>
    <col min="11005" max="11005" width="9.42578125" style="213"/>
    <col min="11006" max="11006" width="6.7109375" style="213" customWidth="1"/>
    <col min="11007" max="11007" width="7.7109375" style="213" customWidth="1"/>
    <col min="11008" max="11008" width="36.85546875" style="213" customWidth="1"/>
    <col min="11009" max="11009" width="11.85546875" style="213" bestFit="1" customWidth="1"/>
    <col min="11010" max="11010" width="10.5703125" style="213" bestFit="1" customWidth="1"/>
    <col min="11011" max="11011" width="7.140625" style="213" bestFit="1" customWidth="1"/>
    <col min="11012" max="11012" width="6.85546875" style="213" bestFit="1" customWidth="1"/>
    <col min="11013" max="11013" width="7.7109375" style="213" bestFit="1" customWidth="1"/>
    <col min="11014" max="11014" width="13.28515625" style="213" bestFit="1" customWidth="1"/>
    <col min="11015" max="11015" width="8.5703125" style="213" bestFit="1" customWidth="1"/>
    <col min="11016" max="11016" width="7.28515625" style="213" bestFit="1" customWidth="1"/>
    <col min="11017" max="11017" width="14.28515625" style="213" bestFit="1" customWidth="1"/>
    <col min="11018" max="11257" width="9.140625" style="213" customWidth="1"/>
    <col min="11258" max="11258" width="10.140625" style="213" customWidth="1"/>
    <col min="11259" max="11259" width="6.85546875" style="213" customWidth="1"/>
    <col min="11260" max="11260" width="32.7109375" style="213" bestFit="1" customWidth="1"/>
    <col min="11261" max="11261" width="9.42578125" style="213"/>
    <col min="11262" max="11262" width="6.7109375" style="213" customWidth="1"/>
    <col min="11263" max="11263" width="7.7109375" style="213" customWidth="1"/>
    <col min="11264" max="11264" width="36.85546875" style="213" customWidth="1"/>
    <col min="11265" max="11265" width="11.85546875" style="213" bestFit="1" customWidth="1"/>
    <col min="11266" max="11266" width="10.5703125" style="213" bestFit="1" customWidth="1"/>
    <col min="11267" max="11267" width="7.140625" style="213" bestFit="1" customWidth="1"/>
    <col min="11268" max="11268" width="6.85546875" style="213" bestFit="1" customWidth="1"/>
    <col min="11269" max="11269" width="7.7109375" style="213" bestFit="1" customWidth="1"/>
    <col min="11270" max="11270" width="13.28515625" style="213" bestFit="1" customWidth="1"/>
    <col min="11271" max="11271" width="8.5703125" style="213" bestFit="1" customWidth="1"/>
    <col min="11272" max="11272" width="7.28515625" style="213" bestFit="1" customWidth="1"/>
    <col min="11273" max="11273" width="14.28515625" style="213" bestFit="1" customWidth="1"/>
    <col min="11274" max="11513" width="9.140625" style="213" customWidth="1"/>
    <col min="11514" max="11514" width="10.140625" style="213" customWidth="1"/>
    <col min="11515" max="11515" width="6.85546875" style="213" customWidth="1"/>
    <col min="11516" max="11516" width="32.7109375" style="213" bestFit="1" customWidth="1"/>
    <col min="11517" max="11517" width="9.42578125" style="213"/>
    <col min="11518" max="11518" width="6.7109375" style="213" customWidth="1"/>
    <col min="11519" max="11519" width="7.7109375" style="213" customWidth="1"/>
    <col min="11520" max="11520" width="36.85546875" style="213" customWidth="1"/>
    <col min="11521" max="11521" width="11.85546875" style="213" bestFit="1" customWidth="1"/>
    <col min="11522" max="11522" width="10.5703125" style="213" bestFit="1" customWidth="1"/>
    <col min="11523" max="11523" width="7.140625" style="213" bestFit="1" customWidth="1"/>
    <col min="11524" max="11524" width="6.85546875" style="213" bestFit="1" customWidth="1"/>
    <col min="11525" max="11525" width="7.7109375" style="213" bestFit="1" customWidth="1"/>
    <col min="11526" max="11526" width="13.28515625" style="213" bestFit="1" customWidth="1"/>
    <col min="11527" max="11527" width="8.5703125" style="213" bestFit="1" customWidth="1"/>
    <col min="11528" max="11528" width="7.28515625" style="213" bestFit="1" customWidth="1"/>
    <col min="11529" max="11529" width="14.28515625" style="213" bestFit="1" customWidth="1"/>
    <col min="11530" max="11769" width="9.140625" style="213" customWidth="1"/>
    <col min="11770" max="11770" width="10.140625" style="213" customWidth="1"/>
    <col min="11771" max="11771" width="6.85546875" style="213" customWidth="1"/>
    <col min="11772" max="11772" width="32.7109375" style="213" bestFit="1" customWidth="1"/>
    <col min="11773" max="11773" width="9.42578125" style="213"/>
    <col min="11774" max="11774" width="6.7109375" style="213" customWidth="1"/>
    <col min="11775" max="11775" width="7.7109375" style="213" customWidth="1"/>
    <col min="11776" max="11776" width="36.85546875" style="213" customWidth="1"/>
    <col min="11777" max="11777" width="11.85546875" style="213" bestFit="1" customWidth="1"/>
    <col min="11778" max="11778" width="10.5703125" style="213" bestFit="1" customWidth="1"/>
    <col min="11779" max="11779" width="7.140625" style="213" bestFit="1" customWidth="1"/>
    <col min="11780" max="11780" width="6.85546875" style="213" bestFit="1" customWidth="1"/>
    <col min="11781" max="11781" width="7.7109375" style="213" bestFit="1" customWidth="1"/>
    <col min="11782" max="11782" width="13.28515625" style="213" bestFit="1" customWidth="1"/>
    <col min="11783" max="11783" width="8.5703125" style="213" bestFit="1" customWidth="1"/>
    <col min="11784" max="11784" width="7.28515625" style="213" bestFit="1" customWidth="1"/>
    <col min="11785" max="11785" width="14.28515625" style="213" bestFit="1" customWidth="1"/>
    <col min="11786" max="12025" width="9.140625" style="213" customWidth="1"/>
    <col min="12026" max="12026" width="10.140625" style="213" customWidth="1"/>
    <col min="12027" max="12027" width="6.85546875" style="213" customWidth="1"/>
    <col min="12028" max="12028" width="32.7109375" style="213" bestFit="1" customWidth="1"/>
    <col min="12029" max="12029" width="9.42578125" style="213"/>
    <col min="12030" max="12030" width="6.7109375" style="213" customWidth="1"/>
    <col min="12031" max="12031" width="7.7109375" style="213" customWidth="1"/>
    <col min="12032" max="12032" width="36.85546875" style="213" customWidth="1"/>
    <col min="12033" max="12033" width="11.85546875" style="213" bestFit="1" customWidth="1"/>
    <col min="12034" max="12034" width="10.5703125" style="213" bestFit="1" customWidth="1"/>
    <col min="12035" max="12035" width="7.140625" style="213" bestFit="1" customWidth="1"/>
    <col min="12036" max="12036" width="6.85546875" style="213" bestFit="1" customWidth="1"/>
    <col min="12037" max="12037" width="7.7109375" style="213" bestFit="1" customWidth="1"/>
    <col min="12038" max="12038" width="13.28515625" style="213" bestFit="1" customWidth="1"/>
    <col min="12039" max="12039" width="8.5703125" style="213" bestFit="1" customWidth="1"/>
    <col min="12040" max="12040" width="7.28515625" style="213" bestFit="1" customWidth="1"/>
    <col min="12041" max="12041" width="14.28515625" style="213" bestFit="1" customWidth="1"/>
    <col min="12042" max="12281" width="9.140625" style="213" customWidth="1"/>
    <col min="12282" max="12282" width="10.140625" style="213" customWidth="1"/>
    <col min="12283" max="12283" width="6.85546875" style="213" customWidth="1"/>
    <col min="12284" max="12284" width="32.7109375" style="213" bestFit="1" customWidth="1"/>
    <col min="12285" max="12285" width="9.42578125" style="213"/>
    <col min="12286" max="12286" width="6.7109375" style="213" customWidth="1"/>
    <col min="12287" max="12287" width="7.7109375" style="213" customWidth="1"/>
    <col min="12288" max="12288" width="36.85546875" style="213" customWidth="1"/>
    <col min="12289" max="12289" width="11.85546875" style="213" bestFit="1" customWidth="1"/>
    <col min="12290" max="12290" width="10.5703125" style="213" bestFit="1" customWidth="1"/>
    <col min="12291" max="12291" width="7.140625" style="213" bestFit="1" customWidth="1"/>
    <col min="12292" max="12292" width="6.85546875" style="213" bestFit="1" customWidth="1"/>
    <col min="12293" max="12293" width="7.7109375" style="213" bestFit="1" customWidth="1"/>
    <col min="12294" max="12294" width="13.28515625" style="213" bestFit="1" customWidth="1"/>
    <col min="12295" max="12295" width="8.5703125" style="213" bestFit="1" customWidth="1"/>
    <col min="12296" max="12296" width="7.28515625" style="213" bestFit="1" customWidth="1"/>
    <col min="12297" max="12297" width="14.28515625" style="213" bestFit="1" customWidth="1"/>
    <col min="12298" max="12537" width="9.140625" style="213" customWidth="1"/>
    <col min="12538" max="12538" width="10.140625" style="213" customWidth="1"/>
    <col min="12539" max="12539" width="6.85546875" style="213" customWidth="1"/>
    <col min="12540" max="12540" width="32.7109375" style="213" bestFit="1" customWidth="1"/>
    <col min="12541" max="12541" width="9.42578125" style="213"/>
    <col min="12542" max="12542" width="6.7109375" style="213" customWidth="1"/>
    <col min="12543" max="12543" width="7.7109375" style="213" customWidth="1"/>
    <col min="12544" max="12544" width="36.85546875" style="213" customWidth="1"/>
    <col min="12545" max="12545" width="11.85546875" style="213" bestFit="1" customWidth="1"/>
    <col min="12546" max="12546" width="10.5703125" style="213" bestFit="1" customWidth="1"/>
    <col min="12547" max="12547" width="7.140625" style="213" bestFit="1" customWidth="1"/>
    <col min="12548" max="12548" width="6.85546875" style="213" bestFit="1" customWidth="1"/>
    <col min="12549" max="12549" width="7.7109375" style="213" bestFit="1" customWidth="1"/>
    <col min="12550" max="12550" width="13.28515625" style="213" bestFit="1" customWidth="1"/>
    <col min="12551" max="12551" width="8.5703125" style="213" bestFit="1" customWidth="1"/>
    <col min="12552" max="12552" width="7.28515625" style="213" bestFit="1" customWidth="1"/>
    <col min="12553" max="12553" width="14.28515625" style="213" bestFit="1" customWidth="1"/>
    <col min="12554" max="12793" width="9.140625" style="213" customWidth="1"/>
    <col min="12794" max="12794" width="10.140625" style="213" customWidth="1"/>
    <col min="12795" max="12795" width="6.85546875" style="213" customWidth="1"/>
    <col min="12796" max="12796" width="32.7109375" style="213" bestFit="1" customWidth="1"/>
    <col min="12797" max="12797" width="9.42578125" style="213"/>
    <col min="12798" max="12798" width="6.7109375" style="213" customWidth="1"/>
    <col min="12799" max="12799" width="7.7109375" style="213" customWidth="1"/>
    <col min="12800" max="12800" width="36.85546875" style="213" customWidth="1"/>
    <col min="12801" max="12801" width="11.85546875" style="213" bestFit="1" customWidth="1"/>
    <col min="12802" max="12802" width="10.5703125" style="213" bestFit="1" customWidth="1"/>
    <col min="12803" max="12803" width="7.140625" style="213" bestFit="1" customWidth="1"/>
    <col min="12804" max="12804" width="6.85546875" style="213" bestFit="1" customWidth="1"/>
    <col min="12805" max="12805" width="7.7109375" style="213" bestFit="1" customWidth="1"/>
    <col min="12806" max="12806" width="13.28515625" style="213" bestFit="1" customWidth="1"/>
    <col min="12807" max="12807" width="8.5703125" style="213" bestFit="1" customWidth="1"/>
    <col min="12808" max="12808" width="7.28515625" style="213" bestFit="1" customWidth="1"/>
    <col min="12809" max="12809" width="14.28515625" style="213" bestFit="1" customWidth="1"/>
    <col min="12810" max="13049" width="9.140625" style="213" customWidth="1"/>
    <col min="13050" max="13050" width="10.140625" style="213" customWidth="1"/>
    <col min="13051" max="13051" width="6.85546875" style="213" customWidth="1"/>
    <col min="13052" max="13052" width="32.7109375" style="213" bestFit="1" customWidth="1"/>
    <col min="13053" max="13053" width="9.42578125" style="213"/>
    <col min="13054" max="13054" width="6.7109375" style="213" customWidth="1"/>
    <col min="13055" max="13055" width="7.7109375" style="213" customWidth="1"/>
    <col min="13056" max="13056" width="36.85546875" style="213" customWidth="1"/>
    <col min="13057" max="13057" width="11.85546875" style="213" bestFit="1" customWidth="1"/>
    <col min="13058" max="13058" width="10.5703125" style="213" bestFit="1" customWidth="1"/>
    <col min="13059" max="13059" width="7.140625" style="213" bestFit="1" customWidth="1"/>
    <col min="13060" max="13060" width="6.85546875" style="213" bestFit="1" customWidth="1"/>
    <col min="13061" max="13061" width="7.7109375" style="213" bestFit="1" customWidth="1"/>
    <col min="13062" max="13062" width="13.28515625" style="213" bestFit="1" customWidth="1"/>
    <col min="13063" max="13063" width="8.5703125" style="213" bestFit="1" customWidth="1"/>
    <col min="13064" max="13064" width="7.28515625" style="213" bestFit="1" customWidth="1"/>
    <col min="13065" max="13065" width="14.28515625" style="213" bestFit="1" customWidth="1"/>
    <col min="13066" max="13305" width="9.140625" style="213" customWidth="1"/>
    <col min="13306" max="13306" width="10.140625" style="213" customWidth="1"/>
    <col min="13307" max="13307" width="6.85546875" style="213" customWidth="1"/>
    <col min="13308" max="13308" width="32.7109375" style="213" bestFit="1" customWidth="1"/>
    <col min="13309" max="13309" width="9.42578125" style="213"/>
    <col min="13310" max="13310" width="6.7109375" style="213" customWidth="1"/>
    <col min="13311" max="13311" width="7.7109375" style="213" customWidth="1"/>
    <col min="13312" max="13312" width="36.85546875" style="213" customWidth="1"/>
    <col min="13313" max="13313" width="11.85546875" style="213" bestFit="1" customWidth="1"/>
    <col min="13314" max="13314" width="10.5703125" style="213" bestFit="1" customWidth="1"/>
    <col min="13315" max="13315" width="7.140625" style="213" bestFit="1" customWidth="1"/>
    <col min="13316" max="13316" width="6.85546875" style="213" bestFit="1" customWidth="1"/>
    <col min="13317" max="13317" width="7.7109375" style="213" bestFit="1" customWidth="1"/>
    <col min="13318" max="13318" width="13.28515625" style="213" bestFit="1" customWidth="1"/>
    <col min="13319" max="13319" width="8.5703125" style="213" bestFit="1" customWidth="1"/>
    <col min="13320" max="13320" width="7.28515625" style="213" bestFit="1" customWidth="1"/>
    <col min="13321" max="13321" width="14.28515625" style="213" bestFit="1" customWidth="1"/>
    <col min="13322" max="13561" width="9.140625" style="213" customWidth="1"/>
    <col min="13562" max="13562" width="10.140625" style="213" customWidth="1"/>
    <col min="13563" max="13563" width="6.85546875" style="213" customWidth="1"/>
    <col min="13564" max="13564" width="32.7109375" style="213" bestFit="1" customWidth="1"/>
    <col min="13565" max="13565" width="9.42578125" style="213"/>
    <col min="13566" max="13566" width="6.7109375" style="213" customWidth="1"/>
    <col min="13567" max="13567" width="7.7109375" style="213" customWidth="1"/>
    <col min="13568" max="13568" width="36.85546875" style="213" customWidth="1"/>
    <col min="13569" max="13569" width="11.85546875" style="213" bestFit="1" customWidth="1"/>
    <col min="13570" max="13570" width="10.5703125" style="213" bestFit="1" customWidth="1"/>
    <col min="13571" max="13571" width="7.140625" style="213" bestFit="1" customWidth="1"/>
    <col min="13572" max="13572" width="6.85546875" style="213" bestFit="1" customWidth="1"/>
    <col min="13573" max="13573" width="7.7109375" style="213" bestFit="1" customWidth="1"/>
    <col min="13574" max="13574" width="13.28515625" style="213" bestFit="1" customWidth="1"/>
    <col min="13575" max="13575" width="8.5703125" style="213" bestFit="1" customWidth="1"/>
    <col min="13576" max="13576" width="7.28515625" style="213" bestFit="1" customWidth="1"/>
    <col min="13577" max="13577" width="14.28515625" style="213" bestFit="1" customWidth="1"/>
    <col min="13578" max="13817" width="9.140625" style="213" customWidth="1"/>
    <col min="13818" max="13818" width="10.140625" style="213" customWidth="1"/>
    <col min="13819" max="13819" width="6.85546875" style="213" customWidth="1"/>
    <col min="13820" max="13820" width="32.7109375" style="213" bestFit="1" customWidth="1"/>
    <col min="13821" max="13821" width="9.42578125" style="213"/>
    <col min="13822" max="13822" width="6.7109375" style="213" customWidth="1"/>
    <col min="13823" max="13823" width="7.7109375" style="213" customWidth="1"/>
    <col min="13824" max="13824" width="36.85546875" style="213" customWidth="1"/>
    <col min="13825" max="13825" width="11.85546875" style="213" bestFit="1" customWidth="1"/>
    <col min="13826" max="13826" width="10.5703125" style="213" bestFit="1" customWidth="1"/>
    <col min="13827" max="13827" width="7.140625" style="213" bestFit="1" customWidth="1"/>
    <col min="13828" max="13828" width="6.85546875" style="213" bestFit="1" customWidth="1"/>
    <col min="13829" max="13829" width="7.7109375" style="213" bestFit="1" customWidth="1"/>
    <col min="13830" max="13830" width="13.28515625" style="213" bestFit="1" customWidth="1"/>
    <col min="13831" max="13831" width="8.5703125" style="213" bestFit="1" customWidth="1"/>
    <col min="13832" max="13832" width="7.28515625" style="213" bestFit="1" customWidth="1"/>
    <col min="13833" max="13833" width="14.28515625" style="213" bestFit="1" customWidth="1"/>
    <col min="13834" max="14073" width="9.140625" style="213" customWidth="1"/>
    <col min="14074" max="14074" width="10.140625" style="213" customWidth="1"/>
    <col min="14075" max="14075" width="6.85546875" style="213" customWidth="1"/>
    <col min="14076" max="14076" width="32.7109375" style="213" bestFit="1" customWidth="1"/>
    <col min="14077" max="14077" width="9.42578125" style="213"/>
    <col min="14078" max="14078" width="6.7109375" style="213" customWidth="1"/>
    <col min="14079" max="14079" width="7.7109375" style="213" customWidth="1"/>
    <col min="14080" max="14080" width="36.85546875" style="213" customWidth="1"/>
    <col min="14081" max="14081" width="11.85546875" style="213" bestFit="1" customWidth="1"/>
    <col min="14082" max="14082" width="10.5703125" style="213" bestFit="1" customWidth="1"/>
    <col min="14083" max="14083" width="7.140625" style="213" bestFit="1" customWidth="1"/>
    <col min="14084" max="14084" width="6.85546875" style="213" bestFit="1" customWidth="1"/>
    <col min="14085" max="14085" width="7.7109375" style="213" bestFit="1" customWidth="1"/>
    <col min="14086" max="14086" width="13.28515625" style="213" bestFit="1" customWidth="1"/>
    <col min="14087" max="14087" width="8.5703125" style="213" bestFit="1" customWidth="1"/>
    <col min="14088" max="14088" width="7.28515625" style="213" bestFit="1" customWidth="1"/>
    <col min="14089" max="14089" width="14.28515625" style="213" bestFit="1" customWidth="1"/>
    <col min="14090" max="14329" width="9.140625" style="213" customWidth="1"/>
    <col min="14330" max="14330" width="10.140625" style="213" customWidth="1"/>
    <col min="14331" max="14331" width="6.85546875" style="213" customWidth="1"/>
    <col min="14332" max="14332" width="32.7109375" style="213" bestFit="1" customWidth="1"/>
    <col min="14333" max="14333" width="9.42578125" style="213"/>
    <col min="14334" max="14334" width="6.7109375" style="213" customWidth="1"/>
    <col min="14335" max="14335" width="7.7109375" style="213" customWidth="1"/>
    <col min="14336" max="14336" width="36.85546875" style="213" customWidth="1"/>
    <col min="14337" max="14337" width="11.85546875" style="213" bestFit="1" customWidth="1"/>
    <col min="14338" max="14338" width="10.5703125" style="213" bestFit="1" customWidth="1"/>
    <col min="14339" max="14339" width="7.140625" style="213" bestFit="1" customWidth="1"/>
    <col min="14340" max="14340" width="6.85546875" style="213" bestFit="1" customWidth="1"/>
    <col min="14341" max="14341" width="7.7109375" style="213" bestFit="1" customWidth="1"/>
    <col min="14342" max="14342" width="13.28515625" style="213" bestFit="1" customWidth="1"/>
    <col min="14343" max="14343" width="8.5703125" style="213" bestFit="1" customWidth="1"/>
    <col min="14344" max="14344" width="7.28515625" style="213" bestFit="1" customWidth="1"/>
    <col min="14345" max="14345" width="14.28515625" style="213" bestFit="1" customWidth="1"/>
    <col min="14346" max="14585" width="9.140625" style="213" customWidth="1"/>
    <col min="14586" max="14586" width="10.140625" style="213" customWidth="1"/>
    <col min="14587" max="14587" width="6.85546875" style="213" customWidth="1"/>
    <col min="14588" max="14588" width="32.7109375" style="213" bestFit="1" customWidth="1"/>
    <col min="14589" max="14589" width="9.42578125" style="213"/>
    <col min="14590" max="14590" width="6.7109375" style="213" customWidth="1"/>
    <col min="14591" max="14591" width="7.7109375" style="213" customWidth="1"/>
    <col min="14592" max="14592" width="36.85546875" style="213" customWidth="1"/>
    <col min="14593" max="14593" width="11.85546875" style="213" bestFit="1" customWidth="1"/>
    <col min="14594" max="14594" width="10.5703125" style="213" bestFit="1" customWidth="1"/>
    <col min="14595" max="14595" width="7.140625" style="213" bestFit="1" customWidth="1"/>
    <col min="14596" max="14596" width="6.85546875" style="213" bestFit="1" customWidth="1"/>
    <col min="14597" max="14597" width="7.7109375" style="213" bestFit="1" customWidth="1"/>
    <col min="14598" max="14598" width="13.28515625" style="213" bestFit="1" customWidth="1"/>
    <col min="14599" max="14599" width="8.5703125" style="213" bestFit="1" customWidth="1"/>
    <col min="14600" max="14600" width="7.28515625" style="213" bestFit="1" customWidth="1"/>
    <col min="14601" max="14601" width="14.28515625" style="213" bestFit="1" customWidth="1"/>
    <col min="14602" max="14841" width="9.140625" style="213" customWidth="1"/>
    <col min="14842" max="14842" width="10.140625" style="213" customWidth="1"/>
    <col min="14843" max="14843" width="6.85546875" style="213" customWidth="1"/>
    <col min="14844" max="14844" width="32.7109375" style="213" bestFit="1" customWidth="1"/>
    <col min="14845" max="14845" width="9.42578125" style="213"/>
    <col min="14846" max="14846" width="6.7109375" style="213" customWidth="1"/>
    <col min="14847" max="14847" width="7.7109375" style="213" customWidth="1"/>
    <col min="14848" max="14848" width="36.85546875" style="213" customWidth="1"/>
    <col min="14849" max="14849" width="11.85546875" style="213" bestFit="1" customWidth="1"/>
    <col min="14850" max="14850" width="10.5703125" style="213" bestFit="1" customWidth="1"/>
    <col min="14851" max="14851" width="7.140625" style="213" bestFit="1" customWidth="1"/>
    <col min="14852" max="14852" width="6.85546875" style="213" bestFit="1" customWidth="1"/>
    <col min="14853" max="14853" width="7.7109375" style="213" bestFit="1" customWidth="1"/>
    <col min="14854" max="14854" width="13.28515625" style="213" bestFit="1" customWidth="1"/>
    <col min="14855" max="14855" width="8.5703125" style="213" bestFit="1" customWidth="1"/>
    <col min="14856" max="14856" width="7.28515625" style="213" bestFit="1" customWidth="1"/>
    <col min="14857" max="14857" width="14.28515625" style="213" bestFit="1" customWidth="1"/>
    <col min="14858" max="15097" width="9.140625" style="213" customWidth="1"/>
    <col min="15098" max="15098" width="10.140625" style="213" customWidth="1"/>
    <col min="15099" max="15099" width="6.85546875" style="213" customWidth="1"/>
    <col min="15100" max="15100" width="32.7109375" style="213" bestFit="1" customWidth="1"/>
    <col min="15101" max="15101" width="9.42578125" style="213"/>
    <col min="15102" max="15102" width="6.7109375" style="213" customWidth="1"/>
    <col min="15103" max="15103" width="7.7109375" style="213" customWidth="1"/>
    <col min="15104" max="15104" width="36.85546875" style="213" customWidth="1"/>
    <col min="15105" max="15105" width="11.85546875" style="213" bestFit="1" customWidth="1"/>
    <col min="15106" max="15106" width="10.5703125" style="213" bestFit="1" customWidth="1"/>
    <col min="15107" max="15107" width="7.140625" style="213" bestFit="1" customWidth="1"/>
    <col min="15108" max="15108" width="6.85546875" style="213" bestFit="1" customWidth="1"/>
    <col min="15109" max="15109" width="7.7109375" style="213" bestFit="1" customWidth="1"/>
    <col min="15110" max="15110" width="13.28515625" style="213" bestFit="1" customWidth="1"/>
    <col min="15111" max="15111" width="8.5703125" style="213" bestFit="1" customWidth="1"/>
    <col min="15112" max="15112" width="7.28515625" style="213" bestFit="1" customWidth="1"/>
    <col min="15113" max="15113" width="14.28515625" style="213" bestFit="1" customWidth="1"/>
    <col min="15114" max="15353" width="9.140625" style="213" customWidth="1"/>
    <col min="15354" max="15354" width="10.140625" style="213" customWidth="1"/>
    <col min="15355" max="15355" width="6.85546875" style="213" customWidth="1"/>
    <col min="15356" max="15356" width="32.7109375" style="213" bestFit="1" customWidth="1"/>
    <col min="15357" max="15357" width="9.42578125" style="213"/>
    <col min="15358" max="15358" width="6.7109375" style="213" customWidth="1"/>
    <col min="15359" max="15359" width="7.7109375" style="213" customWidth="1"/>
    <col min="15360" max="15360" width="36.85546875" style="213" customWidth="1"/>
    <col min="15361" max="15361" width="11.85546875" style="213" bestFit="1" customWidth="1"/>
    <col min="15362" max="15362" width="10.5703125" style="213" bestFit="1" customWidth="1"/>
    <col min="15363" max="15363" width="7.140625" style="213" bestFit="1" customWidth="1"/>
    <col min="15364" max="15364" width="6.85546875" style="213" bestFit="1" customWidth="1"/>
    <col min="15365" max="15365" width="7.7109375" style="213" bestFit="1" customWidth="1"/>
    <col min="15366" max="15366" width="13.28515625" style="213" bestFit="1" customWidth="1"/>
    <col min="15367" max="15367" width="8.5703125" style="213" bestFit="1" customWidth="1"/>
    <col min="15368" max="15368" width="7.28515625" style="213" bestFit="1" customWidth="1"/>
    <col min="15369" max="15369" width="14.28515625" style="213" bestFit="1" customWidth="1"/>
    <col min="15370" max="15609" width="9.140625" style="213" customWidth="1"/>
    <col min="15610" max="15610" width="10.140625" style="213" customWidth="1"/>
    <col min="15611" max="15611" width="6.85546875" style="213" customWidth="1"/>
    <col min="15612" max="15612" width="32.7109375" style="213" bestFit="1" customWidth="1"/>
    <col min="15613" max="15613" width="9.42578125" style="213"/>
    <col min="15614" max="15614" width="6.7109375" style="213" customWidth="1"/>
    <col min="15615" max="15615" width="7.7109375" style="213" customWidth="1"/>
    <col min="15616" max="15616" width="36.85546875" style="213" customWidth="1"/>
    <col min="15617" max="15617" width="11.85546875" style="213" bestFit="1" customWidth="1"/>
    <col min="15618" max="15618" width="10.5703125" style="213" bestFit="1" customWidth="1"/>
    <col min="15619" max="15619" width="7.140625" style="213" bestFit="1" customWidth="1"/>
    <col min="15620" max="15620" width="6.85546875" style="213" bestFit="1" customWidth="1"/>
    <col min="15621" max="15621" width="7.7109375" style="213" bestFit="1" customWidth="1"/>
    <col min="15622" max="15622" width="13.28515625" style="213" bestFit="1" customWidth="1"/>
    <col min="15623" max="15623" width="8.5703125" style="213" bestFit="1" customWidth="1"/>
    <col min="15624" max="15624" width="7.28515625" style="213" bestFit="1" customWidth="1"/>
    <col min="15625" max="15625" width="14.28515625" style="213" bestFit="1" customWidth="1"/>
    <col min="15626" max="15865" width="9.140625" style="213" customWidth="1"/>
    <col min="15866" max="15866" width="10.140625" style="213" customWidth="1"/>
    <col min="15867" max="15867" width="6.85546875" style="213" customWidth="1"/>
    <col min="15868" max="15868" width="32.7109375" style="213" bestFit="1" customWidth="1"/>
    <col min="15869" max="15869" width="9.42578125" style="213"/>
    <col min="15870" max="15870" width="6.7109375" style="213" customWidth="1"/>
    <col min="15871" max="15871" width="7.7109375" style="213" customWidth="1"/>
    <col min="15872" max="15872" width="36.85546875" style="213" customWidth="1"/>
    <col min="15873" max="15873" width="11.85546875" style="213" bestFit="1" customWidth="1"/>
    <col min="15874" max="15874" width="10.5703125" style="213" bestFit="1" customWidth="1"/>
    <col min="15875" max="15875" width="7.140625" style="213" bestFit="1" customWidth="1"/>
    <col min="15876" max="15876" width="6.85546875" style="213" bestFit="1" customWidth="1"/>
    <col min="15877" max="15877" width="7.7109375" style="213" bestFit="1" customWidth="1"/>
    <col min="15878" max="15878" width="13.28515625" style="213" bestFit="1" customWidth="1"/>
    <col min="15879" max="15879" width="8.5703125" style="213" bestFit="1" customWidth="1"/>
    <col min="15880" max="15880" width="7.28515625" style="213" bestFit="1" customWidth="1"/>
    <col min="15881" max="15881" width="14.28515625" style="213" bestFit="1" customWidth="1"/>
    <col min="15882" max="16121" width="9.140625" style="213" customWidth="1"/>
    <col min="16122" max="16122" width="10.140625" style="213" customWidth="1"/>
    <col min="16123" max="16123" width="6.85546875" style="213" customWidth="1"/>
    <col min="16124" max="16124" width="32.7109375" style="213" bestFit="1" customWidth="1"/>
    <col min="16125" max="16125" width="9.42578125" style="213"/>
    <col min="16126" max="16126" width="6.7109375" style="213" customWidth="1"/>
    <col min="16127" max="16127" width="7.7109375" style="213" customWidth="1"/>
    <col min="16128" max="16128" width="36.85546875" style="213" customWidth="1"/>
    <col min="16129" max="16129" width="11.85546875" style="213" bestFit="1" customWidth="1"/>
    <col min="16130" max="16130" width="10.5703125" style="213" bestFit="1" customWidth="1"/>
    <col min="16131" max="16131" width="7.140625" style="213" bestFit="1" customWidth="1"/>
    <col min="16132" max="16132" width="6.85546875" style="213" bestFit="1" customWidth="1"/>
    <col min="16133" max="16133" width="7.7109375" style="213" bestFit="1" customWidth="1"/>
    <col min="16134" max="16134" width="13.28515625" style="213" bestFit="1" customWidth="1"/>
    <col min="16135" max="16135" width="8.5703125" style="213" bestFit="1" customWidth="1"/>
    <col min="16136" max="16136" width="7.28515625" style="213" bestFit="1" customWidth="1"/>
    <col min="16137" max="16137" width="14.28515625" style="213" bestFit="1" customWidth="1"/>
    <col min="16138" max="16377" width="9.140625" style="213" customWidth="1"/>
    <col min="16378" max="16378" width="10.140625" style="213" customWidth="1"/>
    <col min="16379" max="16379" width="6.85546875" style="213" customWidth="1"/>
    <col min="16380" max="16380" width="32.7109375" style="213" bestFit="1" customWidth="1"/>
    <col min="16381" max="16384" width="9.42578125" style="213"/>
  </cols>
  <sheetData>
    <row r="1" spans="1:17" s="2" customFormat="1" ht="21.95" customHeight="1" x14ac:dyDescent="0.2">
      <c r="A1" s="1147" t="s">
        <v>568</v>
      </c>
      <c r="B1" s="1148"/>
      <c r="C1" s="1148"/>
      <c r="D1" s="1148"/>
      <c r="E1" s="1148"/>
      <c r="F1" s="1148"/>
      <c r="G1" s="1148"/>
      <c r="H1" s="1148"/>
      <c r="I1" s="1148"/>
      <c r="J1" s="1149"/>
      <c r="K1" s="1"/>
      <c r="L1" s="1"/>
      <c r="M1" s="1"/>
      <c r="N1" s="1"/>
      <c r="O1" s="1"/>
      <c r="P1" s="1"/>
      <c r="Q1" s="1"/>
    </row>
    <row r="2" spans="1:17" s="8" customFormat="1" ht="5.0999999999999996" customHeight="1" x14ac:dyDescent="0.2">
      <c r="A2" s="3"/>
      <c r="B2" s="4"/>
      <c r="C2" s="4"/>
      <c r="D2" s="5"/>
      <c r="E2" s="5"/>
      <c r="F2" s="6"/>
      <c r="G2" s="6"/>
      <c r="H2" s="5"/>
      <c r="I2" s="7"/>
      <c r="J2" s="166"/>
      <c r="L2" s="9"/>
    </row>
    <row r="3" spans="1:17" ht="14.1" customHeight="1" x14ac:dyDescent="0.2">
      <c r="A3" s="1294" t="s">
        <v>277</v>
      </c>
      <c r="B3" s="1295"/>
      <c r="C3" s="1295"/>
      <c r="D3" s="1295"/>
      <c r="E3" s="340"/>
      <c r="F3" s="854" t="s">
        <v>15</v>
      </c>
      <c r="G3" s="343" t="s">
        <v>16</v>
      </c>
      <c r="H3" s="344"/>
      <c r="I3" s="854" t="s">
        <v>12</v>
      </c>
      <c r="J3" s="499" t="s">
        <v>509</v>
      </c>
    </row>
    <row r="4" spans="1:17" ht="14.1" customHeight="1" x14ac:dyDescent="0.2">
      <c r="A4" s="500" t="s">
        <v>33</v>
      </c>
      <c r="B4" s="230" t="s">
        <v>458</v>
      </c>
      <c r="C4" s="230"/>
      <c r="D4" s="230"/>
      <c r="E4" s="231" t="s">
        <v>18</v>
      </c>
      <c r="F4" s="345">
        <f>F5+F8+F16</f>
        <v>0</v>
      </c>
      <c r="G4" s="233" t="s">
        <v>280</v>
      </c>
      <c r="H4" s="234" t="s">
        <v>19</v>
      </c>
      <c r="I4" s="345">
        <f>I5+I8+I16</f>
        <v>0</v>
      </c>
      <c r="J4" s="501" t="e">
        <f>J5+J8+J16</f>
        <v>#DIV/0!</v>
      </c>
    </row>
    <row r="5" spans="1:17" s="153" customFormat="1" ht="14.1" customHeight="1" x14ac:dyDescent="0.2">
      <c r="A5" s="502"/>
      <c r="B5" s="503" t="s">
        <v>276</v>
      </c>
      <c r="C5" s="504" t="str">
        <f>'(4)Comp.Pessoal'!B6</f>
        <v>Pessoal Operacional</v>
      </c>
      <c r="D5" s="505"/>
      <c r="E5" s="506" t="str">
        <f t="shared" ref="E5:E45" si="0">E4</f>
        <v>R$/mês</v>
      </c>
      <c r="F5" s="973">
        <f>SUM(F6:F7)</f>
        <v>0</v>
      </c>
      <c r="G5" s="508"/>
      <c r="H5" s="509" t="str">
        <f t="shared" ref="H5:H45" si="1">H4</f>
        <v>R$/ano</v>
      </c>
      <c r="I5" s="973">
        <f>SUM(I6:I7)</f>
        <v>0</v>
      </c>
      <c r="J5" s="974" t="e">
        <f>SUM(J6:J7)</f>
        <v>#DIV/0!</v>
      </c>
      <c r="L5" s="152"/>
    </row>
    <row r="6" spans="1:17" s="152" customFormat="1" ht="14.1" customHeight="1" x14ac:dyDescent="0.2">
      <c r="A6" s="154"/>
      <c r="B6" s="155"/>
      <c r="C6" s="335" t="s">
        <v>255</v>
      </c>
      <c r="D6" s="156" t="str">
        <f>'(4)Comp.Pessoal'!C7</f>
        <v>Supervisor</v>
      </c>
      <c r="E6" s="161" t="str">
        <f t="shared" si="0"/>
        <v>R$/mês</v>
      </c>
      <c r="F6" s="975">
        <f>'(4)Comp.Pessoal'!I7</f>
        <v>0</v>
      </c>
      <c r="G6" s="158">
        <v>2</v>
      </c>
      <c r="H6" s="162" t="str">
        <f t="shared" si="1"/>
        <v>R$/ano</v>
      </c>
      <c r="I6" s="975">
        <f>F6*G6</f>
        <v>0</v>
      </c>
      <c r="J6" s="976" t="e">
        <f>I6/$I$115</f>
        <v>#DIV/0!</v>
      </c>
      <c r="L6" s="153"/>
      <c r="M6" s="153"/>
      <c r="N6" s="153"/>
    </row>
    <row r="7" spans="1:17" s="152" customFormat="1" ht="14.1" customHeight="1" x14ac:dyDescent="0.2">
      <c r="A7" s="511"/>
      <c r="B7" s="236"/>
      <c r="C7" s="346" t="s">
        <v>256</v>
      </c>
      <c r="D7" s="336" t="str">
        <f>'(4)Comp.Pessoal'!C8</f>
        <v>Monitor</v>
      </c>
      <c r="E7" s="228" t="str">
        <f t="shared" si="0"/>
        <v>R$/mês</v>
      </c>
      <c r="F7" s="975">
        <f>'(4)Comp.Pessoal'!I8</f>
        <v>0</v>
      </c>
      <c r="G7" s="338">
        <f>G6</f>
        <v>2</v>
      </c>
      <c r="H7" s="229" t="str">
        <f t="shared" si="1"/>
        <v>R$/ano</v>
      </c>
      <c r="I7" s="977">
        <f>F7*G7</f>
        <v>0</v>
      </c>
      <c r="J7" s="978" t="e">
        <f>I7/$I$115</f>
        <v>#DIV/0!</v>
      </c>
      <c r="L7" s="153"/>
      <c r="M7" s="153"/>
      <c r="N7" s="153"/>
    </row>
    <row r="8" spans="1:17" s="153" customFormat="1" ht="14.1" customHeight="1" x14ac:dyDescent="0.2">
      <c r="A8" s="502"/>
      <c r="B8" s="503" t="s">
        <v>278</v>
      </c>
      <c r="C8" s="512" t="str">
        <f>'(4)Comp.Pessoal'!B11</f>
        <v>Pessoal Administrativo</v>
      </c>
      <c r="D8" s="504"/>
      <c r="E8" s="506" t="str">
        <f t="shared" si="0"/>
        <v>R$/mês</v>
      </c>
      <c r="F8" s="973">
        <f>SUM(F9:F15)</f>
        <v>0</v>
      </c>
      <c r="G8" s="513"/>
      <c r="H8" s="509" t="str">
        <f t="shared" si="1"/>
        <v>R$/ano</v>
      </c>
      <c r="I8" s="973">
        <f>SUM(I9:I15)</f>
        <v>0</v>
      </c>
      <c r="J8" s="974" t="e">
        <f>SUM(J9:J15)</f>
        <v>#DIV/0!</v>
      </c>
    </row>
    <row r="9" spans="1:17" s="160" customFormat="1" ht="14.1" customHeight="1" x14ac:dyDescent="0.2">
      <c r="A9" s="159"/>
      <c r="B9" s="156"/>
      <c r="C9" s="335" t="s">
        <v>255</v>
      </c>
      <c r="D9" s="156" t="str">
        <f>'(4)Comp.Pessoal'!C12</f>
        <v>Diretoria</v>
      </c>
      <c r="E9" s="161" t="str">
        <f t="shared" si="0"/>
        <v>R$/mês</v>
      </c>
      <c r="F9" s="975">
        <f>'(4)Comp.Pessoal'!I12</f>
        <v>0</v>
      </c>
      <c r="G9" s="158">
        <f>G7</f>
        <v>2</v>
      </c>
      <c r="H9" s="162" t="str">
        <f t="shared" si="1"/>
        <v>R$/ano</v>
      </c>
      <c r="I9" s="975">
        <f t="shared" ref="I9:I19" si="2">F9*G9</f>
        <v>0</v>
      </c>
      <c r="J9" s="976" t="e">
        <f t="shared" ref="J9:J15" si="3">I9/$I$115</f>
        <v>#DIV/0!</v>
      </c>
      <c r="L9" s="153"/>
      <c r="M9" s="153"/>
      <c r="N9" s="153"/>
      <c r="O9" s="152"/>
    </row>
    <row r="10" spans="1:17" s="160" customFormat="1" ht="14.1" customHeight="1" x14ac:dyDescent="0.2">
      <c r="A10" s="159"/>
      <c r="B10" s="156"/>
      <c r="C10" s="335" t="s">
        <v>256</v>
      </c>
      <c r="D10" s="156" t="str">
        <f>'(4)Comp.Pessoal'!C13</f>
        <v>Gerente Administrativo e Financeiro</v>
      </c>
      <c r="E10" s="161" t="str">
        <f t="shared" si="0"/>
        <v>R$/mês</v>
      </c>
      <c r="F10" s="975">
        <f>'(4)Comp.Pessoal'!I13</f>
        <v>0</v>
      </c>
      <c r="G10" s="158">
        <f t="shared" ref="G10:G15" si="4">G9</f>
        <v>2</v>
      </c>
      <c r="H10" s="162" t="str">
        <f t="shared" si="1"/>
        <v>R$/ano</v>
      </c>
      <c r="I10" s="975">
        <f t="shared" si="2"/>
        <v>0</v>
      </c>
      <c r="J10" s="976" t="e">
        <f t="shared" si="3"/>
        <v>#DIV/0!</v>
      </c>
      <c r="L10" s="153"/>
      <c r="M10" s="153"/>
      <c r="N10" s="153"/>
      <c r="O10" s="152"/>
    </row>
    <row r="11" spans="1:17" s="160" customFormat="1" ht="14.1" customHeight="1" x14ac:dyDescent="0.2">
      <c r="A11" s="159"/>
      <c r="B11" s="156"/>
      <c r="C11" s="335" t="s">
        <v>257</v>
      </c>
      <c r="D11" s="156" t="str">
        <f>'(4)Comp.Pessoal'!C14</f>
        <v>Assistente Administrativo - Financeiro</v>
      </c>
      <c r="E11" s="161" t="str">
        <f t="shared" si="0"/>
        <v>R$/mês</v>
      </c>
      <c r="F11" s="975">
        <f>'(4)Comp.Pessoal'!I14</f>
        <v>0</v>
      </c>
      <c r="G11" s="158">
        <f t="shared" si="4"/>
        <v>2</v>
      </c>
      <c r="H11" s="162" t="str">
        <f t="shared" si="1"/>
        <v>R$/ano</v>
      </c>
      <c r="I11" s="975">
        <f t="shared" si="2"/>
        <v>0</v>
      </c>
      <c r="J11" s="976" t="e">
        <f t="shared" si="3"/>
        <v>#DIV/0!</v>
      </c>
      <c r="L11" s="153"/>
      <c r="M11" s="153"/>
      <c r="N11" s="153"/>
      <c r="O11" s="152"/>
    </row>
    <row r="12" spans="1:17" s="160" customFormat="1" ht="14.1" customHeight="1" x14ac:dyDescent="0.2">
      <c r="A12" s="159"/>
      <c r="B12" s="156"/>
      <c r="C12" s="335" t="s">
        <v>258</v>
      </c>
      <c r="D12" s="156" t="str">
        <f>'(4)Comp.Pessoal'!C15</f>
        <v>Assistente Administrativo - Comercial</v>
      </c>
      <c r="E12" s="161" t="str">
        <f t="shared" si="0"/>
        <v>R$/mês</v>
      </c>
      <c r="F12" s="975">
        <f>'(4)Comp.Pessoal'!I15</f>
        <v>0</v>
      </c>
      <c r="G12" s="158">
        <f t="shared" si="4"/>
        <v>2</v>
      </c>
      <c r="H12" s="162" t="str">
        <f t="shared" si="1"/>
        <v>R$/ano</v>
      </c>
      <c r="I12" s="975">
        <f t="shared" si="2"/>
        <v>0</v>
      </c>
      <c r="J12" s="976" t="e">
        <f t="shared" si="3"/>
        <v>#DIV/0!</v>
      </c>
      <c r="L12" s="153"/>
      <c r="M12" s="153"/>
      <c r="N12" s="153"/>
      <c r="O12" s="152"/>
    </row>
    <row r="13" spans="1:17" s="160" customFormat="1" ht="14.1" customHeight="1" x14ac:dyDescent="0.2">
      <c r="A13" s="159"/>
      <c r="B13" s="156"/>
      <c r="C13" s="335" t="s">
        <v>305</v>
      </c>
      <c r="D13" s="156" t="str">
        <f>'(4)Comp.Pessoal'!C16</f>
        <v>Auxiliar Administrativo</v>
      </c>
      <c r="E13" s="161" t="str">
        <f t="shared" si="0"/>
        <v>R$/mês</v>
      </c>
      <c r="F13" s="975">
        <f>'(4)Comp.Pessoal'!I16</f>
        <v>0</v>
      </c>
      <c r="G13" s="158">
        <f t="shared" si="4"/>
        <v>2</v>
      </c>
      <c r="H13" s="162" t="str">
        <f t="shared" si="1"/>
        <v>R$/ano</v>
      </c>
      <c r="I13" s="975">
        <f t="shared" si="2"/>
        <v>0</v>
      </c>
      <c r="J13" s="976" t="e">
        <f t="shared" si="3"/>
        <v>#DIV/0!</v>
      </c>
      <c r="L13" s="153"/>
      <c r="M13" s="153"/>
      <c r="N13" s="153"/>
      <c r="O13" s="152"/>
    </row>
    <row r="14" spans="1:17" s="160" customFormat="1" ht="14.1" customHeight="1" x14ac:dyDescent="0.2">
      <c r="A14" s="159"/>
      <c r="B14" s="156"/>
      <c r="C14" s="335" t="s">
        <v>306</v>
      </c>
      <c r="D14" s="156" t="str">
        <f>'(4)Comp.Pessoal'!C17</f>
        <v>Atendente</v>
      </c>
      <c r="E14" s="161" t="str">
        <f t="shared" si="0"/>
        <v>R$/mês</v>
      </c>
      <c r="F14" s="975">
        <f>'(4)Comp.Pessoal'!I17</f>
        <v>0</v>
      </c>
      <c r="G14" s="158">
        <f t="shared" si="4"/>
        <v>2</v>
      </c>
      <c r="H14" s="162" t="str">
        <f t="shared" si="1"/>
        <v>R$/ano</v>
      </c>
      <c r="I14" s="975">
        <f t="shared" si="2"/>
        <v>0</v>
      </c>
      <c r="J14" s="976" t="e">
        <f t="shared" si="3"/>
        <v>#DIV/0!</v>
      </c>
      <c r="L14" s="153"/>
      <c r="M14" s="153"/>
      <c r="N14" s="153"/>
      <c r="O14" s="152"/>
    </row>
    <row r="15" spans="1:17" s="160" customFormat="1" ht="14.1" customHeight="1" x14ac:dyDescent="0.2">
      <c r="A15" s="514"/>
      <c r="B15" s="336"/>
      <c r="C15" s="335" t="s">
        <v>307</v>
      </c>
      <c r="D15" s="336" t="str">
        <f>'(4)Comp.Pessoal'!C18</f>
        <v>Telefonista</v>
      </c>
      <c r="E15" s="228" t="str">
        <f>E14</f>
        <v>R$/mês</v>
      </c>
      <c r="F15" s="975">
        <f>'(4)Comp.Pessoal'!I18</f>
        <v>0</v>
      </c>
      <c r="G15" s="338">
        <f t="shared" si="4"/>
        <v>2</v>
      </c>
      <c r="H15" s="229" t="str">
        <f>H14</f>
        <v>R$/ano</v>
      </c>
      <c r="I15" s="977">
        <f t="shared" si="2"/>
        <v>0</v>
      </c>
      <c r="J15" s="978" t="e">
        <f t="shared" si="3"/>
        <v>#DIV/0!</v>
      </c>
      <c r="L15" s="152"/>
      <c r="M15" s="152"/>
      <c r="N15" s="152"/>
      <c r="O15" s="152"/>
    </row>
    <row r="16" spans="1:17" s="153" customFormat="1" ht="14.1" customHeight="1" x14ac:dyDescent="0.2">
      <c r="A16" s="502"/>
      <c r="B16" s="503" t="s">
        <v>279</v>
      </c>
      <c r="C16" s="512" t="str">
        <f>'(4)Comp.Pessoal'!B21</f>
        <v>Pessoal de Manutenção</v>
      </c>
      <c r="D16" s="504"/>
      <c r="E16" s="506" t="str">
        <f>E14</f>
        <v>R$/mês</v>
      </c>
      <c r="F16" s="973">
        <f>SUM(F17:F19)</f>
        <v>0</v>
      </c>
      <c r="G16" s="513"/>
      <c r="H16" s="509" t="str">
        <f>H14</f>
        <v>R$/ano</v>
      </c>
      <c r="I16" s="973">
        <f>SUM(I17:I19)</f>
        <v>0</v>
      </c>
      <c r="J16" s="974" t="e">
        <f>SUM(J17:J19)</f>
        <v>#DIV/0!</v>
      </c>
      <c r="L16" s="152"/>
      <c r="M16" s="152"/>
      <c r="N16" s="152"/>
      <c r="O16" s="152"/>
    </row>
    <row r="17" spans="1:15" s="160" customFormat="1" ht="14.1" customHeight="1" x14ac:dyDescent="0.2">
      <c r="A17" s="159"/>
      <c r="B17" s="156"/>
      <c r="C17" s="335" t="s">
        <v>255</v>
      </c>
      <c r="D17" s="156" t="str">
        <f>'(4)Comp.Pessoal'!C22</f>
        <v>Técnico em TI</v>
      </c>
      <c r="E17" s="161" t="str">
        <f t="shared" si="0"/>
        <v>R$/mês</v>
      </c>
      <c r="F17" s="975">
        <f>'(4)Comp.Pessoal'!I22</f>
        <v>0</v>
      </c>
      <c r="G17" s="158">
        <f>G14</f>
        <v>2</v>
      </c>
      <c r="H17" s="162" t="str">
        <f t="shared" si="1"/>
        <v>R$/ano</v>
      </c>
      <c r="I17" s="975">
        <f t="shared" si="2"/>
        <v>0</v>
      </c>
      <c r="J17" s="976" t="e">
        <f>I17/$I$115</f>
        <v>#DIV/0!</v>
      </c>
      <c r="L17" s="152"/>
      <c r="M17" s="152"/>
      <c r="N17" s="152"/>
      <c r="O17" s="152"/>
    </row>
    <row r="18" spans="1:15" s="160" customFormat="1" ht="14.1" customHeight="1" x14ac:dyDescent="0.2">
      <c r="A18" s="159"/>
      <c r="B18" s="156"/>
      <c r="C18" s="335" t="s">
        <v>256</v>
      </c>
      <c r="D18" s="156" t="str">
        <f>'(4)Comp.Pessoal'!C23</f>
        <v>Técnico em Manutenção</v>
      </c>
      <c r="E18" s="161" t="str">
        <f t="shared" si="0"/>
        <v>R$/mês</v>
      </c>
      <c r="F18" s="975">
        <f>'(4)Comp.Pessoal'!I23</f>
        <v>0</v>
      </c>
      <c r="G18" s="158">
        <f>G17</f>
        <v>2</v>
      </c>
      <c r="H18" s="162" t="str">
        <f t="shared" si="1"/>
        <v>R$/ano</v>
      </c>
      <c r="I18" s="975">
        <f t="shared" si="2"/>
        <v>0</v>
      </c>
      <c r="J18" s="976" t="e">
        <f>I18/$I$115</f>
        <v>#DIV/0!</v>
      </c>
      <c r="L18" s="152"/>
      <c r="M18" s="152"/>
      <c r="N18" s="152"/>
      <c r="O18" s="152"/>
    </row>
    <row r="19" spans="1:15" s="160" customFormat="1" ht="14.1" customHeight="1" x14ac:dyDescent="0.2">
      <c r="A19" s="514"/>
      <c r="B19" s="336"/>
      <c r="C19" s="335" t="s">
        <v>257</v>
      </c>
      <c r="D19" s="156" t="str">
        <f>'(4)Comp.Pessoal'!C24</f>
        <v>Serviços Gerais</v>
      </c>
      <c r="E19" s="228" t="str">
        <f t="shared" si="0"/>
        <v>R$/mês</v>
      </c>
      <c r="F19" s="975">
        <f>'(4)Comp.Pessoal'!I24</f>
        <v>0</v>
      </c>
      <c r="G19" s="338">
        <f>G18</f>
        <v>2</v>
      </c>
      <c r="H19" s="229" t="str">
        <f t="shared" si="1"/>
        <v>R$/ano</v>
      </c>
      <c r="I19" s="977">
        <f t="shared" si="2"/>
        <v>0</v>
      </c>
      <c r="J19" s="978" t="e">
        <f>I19/$I$115</f>
        <v>#DIV/0!</v>
      </c>
      <c r="L19" s="153"/>
      <c r="M19" s="153"/>
      <c r="N19" s="153"/>
    </row>
    <row r="20" spans="1:15" ht="14.1" customHeight="1" x14ac:dyDescent="0.2">
      <c r="A20" s="500" t="s">
        <v>34</v>
      </c>
      <c r="B20" s="230" t="s">
        <v>503</v>
      </c>
      <c r="C20" s="230"/>
      <c r="D20" s="230"/>
      <c r="E20" s="231" t="str">
        <f t="shared" si="0"/>
        <v>R$/mês</v>
      </c>
      <c r="F20" s="232">
        <f>F21+F25+F29+F33+F37+F46</f>
        <v>0</v>
      </c>
      <c r="G20" s="233" t="str">
        <f>G4</f>
        <v>Meses</v>
      </c>
      <c r="H20" s="234" t="str">
        <f t="shared" si="1"/>
        <v>R$/ano</v>
      </c>
      <c r="I20" s="232">
        <f>I21+I25+I29+I33+I37+I46</f>
        <v>0</v>
      </c>
      <c r="J20" s="501" t="e">
        <f>J21+J25+J29+J33+J37+J46</f>
        <v>#DIV/0!</v>
      </c>
      <c r="L20" s="153"/>
      <c r="M20" s="153"/>
      <c r="N20" s="153"/>
    </row>
    <row r="21" spans="1:15" s="153" customFormat="1" ht="14.1" customHeight="1" x14ac:dyDescent="0.2">
      <c r="A21" s="502"/>
      <c r="B21" s="503" t="s">
        <v>281</v>
      </c>
      <c r="C21" s="504" t="str">
        <f>'(5)Comp.Benef.'!B6</f>
        <v>Auxílio Alimentação</v>
      </c>
      <c r="D21" s="515"/>
      <c r="E21" s="506" t="str">
        <f t="shared" si="0"/>
        <v>R$/mês</v>
      </c>
      <c r="F21" s="973">
        <f>SUM(F22:F24)</f>
        <v>0</v>
      </c>
      <c r="G21" s="516"/>
      <c r="H21" s="509" t="str">
        <f t="shared" si="1"/>
        <v>R$/ano</v>
      </c>
      <c r="I21" s="973">
        <f>SUM(I22:I24)</f>
        <v>0</v>
      </c>
      <c r="J21" s="974" t="e">
        <f>SUM(J22:J24)</f>
        <v>#DIV/0!</v>
      </c>
    </row>
    <row r="22" spans="1:15" s="160" customFormat="1" ht="14.1" customHeight="1" x14ac:dyDescent="0.2">
      <c r="A22" s="159"/>
      <c r="B22" s="156"/>
      <c r="C22" s="335" t="s">
        <v>255</v>
      </c>
      <c r="D22" s="156" t="str">
        <f>'(5)Comp.Benef.'!C7</f>
        <v>Pessoal Operacional</v>
      </c>
      <c r="E22" s="161" t="str">
        <f t="shared" si="0"/>
        <v>R$/mês</v>
      </c>
      <c r="F22" s="975">
        <f>'(5)Comp.Benef.'!I7</f>
        <v>0</v>
      </c>
      <c r="G22" s="158">
        <f>G19</f>
        <v>2</v>
      </c>
      <c r="H22" s="162" t="str">
        <f t="shared" si="1"/>
        <v>R$/ano</v>
      </c>
      <c r="I22" s="975">
        <f t="shared" ref="I22:I24" si="5">F22*G22</f>
        <v>0</v>
      </c>
      <c r="J22" s="976" t="e">
        <f>I22/$I$115</f>
        <v>#DIV/0!</v>
      </c>
    </row>
    <row r="23" spans="1:15" s="160" customFormat="1" ht="14.1" customHeight="1" x14ac:dyDescent="0.2">
      <c r="A23" s="159"/>
      <c r="B23" s="156"/>
      <c r="C23" s="335" t="s">
        <v>256</v>
      </c>
      <c r="D23" s="156" t="str">
        <f>'(5)Comp.Benef.'!C8</f>
        <v>Pessoal Administrativo</v>
      </c>
      <c r="E23" s="161" t="str">
        <f t="shared" si="0"/>
        <v>R$/mês</v>
      </c>
      <c r="F23" s="975">
        <f>'(5)Comp.Benef.'!I8</f>
        <v>0</v>
      </c>
      <c r="G23" s="158">
        <f>G22</f>
        <v>2</v>
      </c>
      <c r="H23" s="162" t="str">
        <f t="shared" si="1"/>
        <v>R$/ano</v>
      </c>
      <c r="I23" s="975">
        <f t="shared" si="5"/>
        <v>0</v>
      </c>
      <c r="J23" s="976" t="e">
        <f>I23/$I$115</f>
        <v>#DIV/0!</v>
      </c>
    </row>
    <row r="24" spans="1:15" s="160" customFormat="1" ht="14.1" customHeight="1" x14ac:dyDescent="0.2">
      <c r="A24" s="514"/>
      <c r="B24" s="336"/>
      <c r="C24" s="346" t="s">
        <v>257</v>
      </c>
      <c r="D24" s="156" t="str">
        <f>'(5)Comp.Benef.'!C9</f>
        <v>Pessoal de Manutenção</v>
      </c>
      <c r="E24" s="228" t="str">
        <f t="shared" si="0"/>
        <v>R$/mês</v>
      </c>
      <c r="F24" s="975">
        <f>'(5)Comp.Benef.'!I9</f>
        <v>0</v>
      </c>
      <c r="G24" s="338">
        <f>G23</f>
        <v>2</v>
      </c>
      <c r="H24" s="229" t="str">
        <f t="shared" si="1"/>
        <v>R$/ano</v>
      </c>
      <c r="I24" s="977">
        <f t="shared" si="5"/>
        <v>0</v>
      </c>
      <c r="J24" s="978" t="e">
        <f>I24/$I$115</f>
        <v>#DIV/0!</v>
      </c>
    </row>
    <row r="25" spans="1:15" s="153" customFormat="1" ht="14.1" customHeight="1" x14ac:dyDescent="0.2">
      <c r="A25" s="502"/>
      <c r="B25" s="503" t="s">
        <v>282</v>
      </c>
      <c r="C25" s="504" t="str">
        <f>'(5)Comp.Benef.'!B12</f>
        <v>Vale Transporte</v>
      </c>
      <c r="D25" s="515"/>
      <c r="E25" s="506" t="str">
        <f>E24</f>
        <v>R$/mês</v>
      </c>
      <c r="F25" s="973">
        <f>SUM(F26:F28)</f>
        <v>0</v>
      </c>
      <c r="G25" s="516"/>
      <c r="H25" s="509" t="str">
        <f t="shared" si="1"/>
        <v>R$/ano</v>
      </c>
      <c r="I25" s="973">
        <f>SUM(I26:I28)</f>
        <v>0</v>
      </c>
      <c r="J25" s="974" t="e">
        <f>SUM(J26:J28)</f>
        <v>#DIV/0!</v>
      </c>
    </row>
    <row r="26" spans="1:15" s="160" customFormat="1" ht="14.1" customHeight="1" x14ac:dyDescent="0.2">
      <c r="A26" s="159"/>
      <c r="B26" s="156"/>
      <c r="C26" s="335" t="s">
        <v>255</v>
      </c>
      <c r="D26" s="156" t="str">
        <f>'(5)Comp.Benef.'!C13</f>
        <v>Pessoal Operacional</v>
      </c>
      <c r="E26" s="161" t="str">
        <f t="shared" si="0"/>
        <v>R$/mês</v>
      </c>
      <c r="F26" s="975">
        <f>'(5)Comp.Benef.'!I13</f>
        <v>0</v>
      </c>
      <c r="G26" s="158">
        <f>G24</f>
        <v>2</v>
      </c>
      <c r="H26" s="162" t="str">
        <f t="shared" si="1"/>
        <v>R$/ano</v>
      </c>
      <c r="I26" s="975">
        <f t="shared" ref="I26:I28" si="6">F26*G26</f>
        <v>0</v>
      </c>
      <c r="J26" s="976" t="e">
        <f>I26/$I$115</f>
        <v>#DIV/0!</v>
      </c>
    </row>
    <row r="27" spans="1:15" s="160" customFormat="1" ht="14.1" customHeight="1" x14ac:dyDescent="0.2">
      <c r="A27" s="159"/>
      <c r="B27" s="156"/>
      <c r="C27" s="335" t="s">
        <v>256</v>
      </c>
      <c r="D27" s="156" t="str">
        <f>'(5)Comp.Benef.'!C14</f>
        <v>Pessoal Administrativo</v>
      </c>
      <c r="E27" s="161" t="str">
        <f t="shared" si="0"/>
        <v>R$/mês</v>
      </c>
      <c r="F27" s="975">
        <f>'(5)Comp.Benef.'!I14</f>
        <v>0</v>
      </c>
      <c r="G27" s="158">
        <f>G26</f>
        <v>2</v>
      </c>
      <c r="H27" s="162" t="str">
        <f t="shared" si="1"/>
        <v>R$/ano</v>
      </c>
      <c r="I27" s="975">
        <f t="shared" si="6"/>
        <v>0</v>
      </c>
      <c r="J27" s="976" t="e">
        <f>I27/$I$115</f>
        <v>#DIV/0!</v>
      </c>
    </row>
    <row r="28" spans="1:15" s="160" customFormat="1" ht="14.1" customHeight="1" x14ac:dyDescent="0.2">
      <c r="A28" s="514"/>
      <c r="B28" s="336"/>
      <c r="C28" s="346" t="s">
        <v>257</v>
      </c>
      <c r="D28" s="156" t="str">
        <f>'(5)Comp.Benef.'!C15</f>
        <v>Pessoal de Manutenção</v>
      </c>
      <c r="E28" s="228" t="str">
        <f t="shared" si="0"/>
        <v>R$/mês</v>
      </c>
      <c r="F28" s="975">
        <f>'(5)Comp.Benef.'!I15</f>
        <v>0</v>
      </c>
      <c r="G28" s="338">
        <f>G27</f>
        <v>2</v>
      </c>
      <c r="H28" s="229" t="str">
        <f t="shared" si="1"/>
        <v>R$/ano</v>
      </c>
      <c r="I28" s="977">
        <f t="shared" si="6"/>
        <v>0</v>
      </c>
      <c r="J28" s="976" t="e">
        <f>I28/$I$115</f>
        <v>#DIV/0!</v>
      </c>
    </row>
    <row r="29" spans="1:15" s="153" customFormat="1" ht="14.1" customHeight="1" x14ac:dyDescent="0.2">
      <c r="A29" s="502"/>
      <c r="B29" s="503" t="s">
        <v>283</v>
      </c>
      <c r="C29" s="504" t="str">
        <f>'(5)Comp.Benef.'!B18</f>
        <v>Assistência Médica e Hospitalar</v>
      </c>
      <c r="D29" s="515"/>
      <c r="E29" s="506" t="str">
        <f>E28</f>
        <v>R$/mês</v>
      </c>
      <c r="F29" s="973">
        <f>SUM(F30:F32)</f>
        <v>0</v>
      </c>
      <c r="G29" s="516"/>
      <c r="H29" s="509" t="str">
        <f t="shared" si="1"/>
        <v>R$/ano</v>
      </c>
      <c r="I29" s="973">
        <f>SUM(I30:I32)</f>
        <v>0</v>
      </c>
      <c r="J29" s="974" t="e">
        <f>SUM(J30:J32)</f>
        <v>#DIV/0!</v>
      </c>
    </row>
    <row r="30" spans="1:15" s="160" customFormat="1" ht="14.1" customHeight="1" x14ac:dyDescent="0.2">
      <c r="A30" s="159"/>
      <c r="B30" s="156"/>
      <c r="C30" s="335" t="s">
        <v>255</v>
      </c>
      <c r="D30" s="156" t="str">
        <f>'(5)Comp.Benef.'!C19</f>
        <v>Pessoal Operacional</v>
      </c>
      <c r="E30" s="161" t="str">
        <f t="shared" si="0"/>
        <v>R$/mês</v>
      </c>
      <c r="F30" s="975">
        <f>'(5)Comp.Benef.'!I19</f>
        <v>0</v>
      </c>
      <c r="G30" s="158">
        <f>G28</f>
        <v>2</v>
      </c>
      <c r="H30" s="162" t="str">
        <f t="shared" si="1"/>
        <v>R$/ano</v>
      </c>
      <c r="I30" s="975">
        <f t="shared" ref="I30:I32" si="7">F30*G30</f>
        <v>0</v>
      </c>
      <c r="J30" s="976" t="e">
        <f>I30/$I$115</f>
        <v>#DIV/0!</v>
      </c>
    </row>
    <row r="31" spans="1:15" s="160" customFormat="1" ht="14.1" customHeight="1" x14ac:dyDescent="0.2">
      <c r="A31" s="159"/>
      <c r="B31" s="156"/>
      <c r="C31" s="335" t="s">
        <v>256</v>
      </c>
      <c r="D31" s="156" t="str">
        <f>'(5)Comp.Benef.'!C20</f>
        <v>Pessoal Administrativo</v>
      </c>
      <c r="E31" s="161" t="str">
        <f t="shared" si="0"/>
        <v>R$/mês</v>
      </c>
      <c r="F31" s="975">
        <f>'(5)Comp.Benef.'!I20</f>
        <v>0</v>
      </c>
      <c r="G31" s="158">
        <f>G30</f>
        <v>2</v>
      </c>
      <c r="H31" s="162" t="str">
        <f t="shared" si="1"/>
        <v>R$/ano</v>
      </c>
      <c r="I31" s="975">
        <f t="shared" si="7"/>
        <v>0</v>
      </c>
      <c r="J31" s="976" t="e">
        <f>I31/$I$115</f>
        <v>#DIV/0!</v>
      </c>
    </row>
    <row r="32" spans="1:15" s="160" customFormat="1" ht="14.1" customHeight="1" x14ac:dyDescent="0.2">
      <c r="A32" s="514"/>
      <c r="B32" s="336"/>
      <c r="C32" s="346" t="s">
        <v>257</v>
      </c>
      <c r="D32" s="156" t="str">
        <f>'(5)Comp.Benef.'!C21</f>
        <v>Pessoal de Manutenção</v>
      </c>
      <c r="E32" s="228" t="str">
        <f t="shared" si="0"/>
        <v>R$/mês</v>
      </c>
      <c r="F32" s="975">
        <f>'(5)Comp.Benef.'!I21</f>
        <v>0</v>
      </c>
      <c r="G32" s="338">
        <f>G31</f>
        <v>2</v>
      </c>
      <c r="H32" s="229" t="str">
        <f t="shared" si="1"/>
        <v>R$/ano</v>
      </c>
      <c r="I32" s="977">
        <f t="shared" si="7"/>
        <v>0</v>
      </c>
      <c r="J32" s="976" t="e">
        <f>I32/$I$115</f>
        <v>#DIV/0!</v>
      </c>
    </row>
    <row r="33" spans="1:10" s="153" customFormat="1" ht="14.1" customHeight="1" x14ac:dyDescent="0.2">
      <c r="A33" s="502"/>
      <c r="B33" s="503" t="s">
        <v>284</v>
      </c>
      <c r="C33" s="504" t="str">
        <f>'(5)Comp.Benef.'!B24</f>
        <v>Seguro de Vida, Invalidez e Funeral</v>
      </c>
      <c r="D33" s="515"/>
      <c r="E33" s="506" t="str">
        <f>E32</f>
        <v>R$/mês</v>
      </c>
      <c r="F33" s="973">
        <f>SUM(F34:F36)</f>
        <v>0</v>
      </c>
      <c r="G33" s="516"/>
      <c r="H33" s="509" t="str">
        <f t="shared" si="1"/>
        <v>R$/ano</v>
      </c>
      <c r="I33" s="973">
        <f>SUM(I34:I36)</f>
        <v>0</v>
      </c>
      <c r="J33" s="974" t="e">
        <f>SUM(J34:J36)</f>
        <v>#DIV/0!</v>
      </c>
    </row>
    <row r="34" spans="1:10" s="160" customFormat="1" ht="14.1" customHeight="1" x14ac:dyDescent="0.2">
      <c r="A34" s="159"/>
      <c r="B34" s="156"/>
      <c r="C34" s="335" t="s">
        <v>255</v>
      </c>
      <c r="D34" s="156" t="str">
        <f>'(5)Comp.Benef.'!C25</f>
        <v>Pessoal Operacional</v>
      </c>
      <c r="E34" s="161" t="str">
        <f t="shared" si="0"/>
        <v>R$/mês</v>
      </c>
      <c r="F34" s="975">
        <f>'(5)Comp.Benef.'!I25</f>
        <v>0</v>
      </c>
      <c r="G34" s="158">
        <f>G32</f>
        <v>2</v>
      </c>
      <c r="H34" s="162" t="str">
        <f t="shared" si="1"/>
        <v>R$/ano</v>
      </c>
      <c r="I34" s="975">
        <f t="shared" ref="I34:I47" si="8">F34*G34</f>
        <v>0</v>
      </c>
      <c r="J34" s="976" t="e">
        <f>I34/$I$115</f>
        <v>#DIV/0!</v>
      </c>
    </row>
    <row r="35" spans="1:10" s="160" customFormat="1" ht="14.1" customHeight="1" x14ac:dyDescent="0.2">
      <c r="A35" s="159"/>
      <c r="B35" s="156"/>
      <c r="C35" s="335" t="s">
        <v>256</v>
      </c>
      <c r="D35" s="156" t="str">
        <f>'(5)Comp.Benef.'!C26</f>
        <v>Pessoal Administrativo</v>
      </c>
      <c r="E35" s="161" t="str">
        <f t="shared" si="0"/>
        <v>R$/mês</v>
      </c>
      <c r="F35" s="975">
        <f>'(5)Comp.Benef.'!I26</f>
        <v>0</v>
      </c>
      <c r="G35" s="158">
        <f>G34</f>
        <v>2</v>
      </c>
      <c r="H35" s="162" t="str">
        <f t="shared" si="1"/>
        <v>R$/ano</v>
      </c>
      <c r="I35" s="975">
        <f t="shared" si="8"/>
        <v>0</v>
      </c>
      <c r="J35" s="976" t="e">
        <f>I35/$I$115</f>
        <v>#DIV/0!</v>
      </c>
    </row>
    <row r="36" spans="1:10" s="160" customFormat="1" ht="14.1" customHeight="1" x14ac:dyDescent="0.2">
      <c r="A36" s="514"/>
      <c r="B36" s="336"/>
      <c r="C36" s="346" t="s">
        <v>257</v>
      </c>
      <c r="D36" s="156" t="str">
        <f>'(5)Comp.Benef.'!C27</f>
        <v>Pessoal de Manutenção</v>
      </c>
      <c r="E36" s="228" t="str">
        <f t="shared" si="0"/>
        <v>R$/mês</v>
      </c>
      <c r="F36" s="975">
        <f>'(5)Comp.Benef.'!I27</f>
        <v>0</v>
      </c>
      <c r="G36" s="338">
        <f>G35</f>
        <v>2</v>
      </c>
      <c r="H36" s="229" t="str">
        <f t="shared" si="1"/>
        <v>R$/ano</v>
      </c>
      <c r="I36" s="977">
        <f t="shared" si="8"/>
        <v>0</v>
      </c>
      <c r="J36" s="976" t="e">
        <f>I36/$I$115</f>
        <v>#DIV/0!</v>
      </c>
    </row>
    <row r="37" spans="1:10" s="153" customFormat="1" ht="14.1" customHeight="1" x14ac:dyDescent="0.2">
      <c r="A37" s="502"/>
      <c r="B37" s="503" t="s">
        <v>285</v>
      </c>
      <c r="C37" s="504" t="str">
        <f>'(5)Comp.Benef.'!B34</f>
        <v>Uniforme</v>
      </c>
      <c r="D37" s="515"/>
      <c r="E37" s="506" t="str">
        <f>E36</f>
        <v>R$/mês</v>
      </c>
      <c r="F37" s="973">
        <f>SUM(F38:F45)</f>
        <v>0</v>
      </c>
      <c r="G37" s="516"/>
      <c r="H37" s="509" t="str">
        <f t="shared" si="1"/>
        <v>R$/ano</v>
      </c>
      <c r="I37" s="973">
        <f>SUM(I38:I45)</f>
        <v>0</v>
      </c>
      <c r="J37" s="974" t="e">
        <f>SUM(J38:J45)</f>
        <v>#DIV/0!</v>
      </c>
    </row>
    <row r="38" spans="1:10" s="160" customFormat="1" ht="14.1" customHeight="1" x14ac:dyDescent="0.2">
      <c r="A38" s="159"/>
      <c r="B38" s="156"/>
      <c r="C38" s="335" t="s">
        <v>255</v>
      </c>
      <c r="D38" s="156" t="str">
        <f>'(5)Comp.Benef.'!C35</f>
        <v>Calça</v>
      </c>
      <c r="E38" s="161" t="str">
        <f t="shared" si="0"/>
        <v>R$/mês</v>
      </c>
      <c r="F38" s="975">
        <f>'(5)Comp.Benef.'!I35</f>
        <v>0</v>
      </c>
      <c r="G38" s="158">
        <f>G36</f>
        <v>2</v>
      </c>
      <c r="H38" s="162" t="str">
        <f t="shared" si="1"/>
        <v>R$/ano</v>
      </c>
      <c r="I38" s="975">
        <f t="shared" si="8"/>
        <v>0</v>
      </c>
      <c r="J38" s="976" t="e">
        <f t="shared" ref="J38:J45" si="9">I38/$I$115</f>
        <v>#DIV/0!</v>
      </c>
    </row>
    <row r="39" spans="1:10" s="160" customFormat="1" ht="14.1" customHeight="1" x14ac:dyDescent="0.2">
      <c r="A39" s="159"/>
      <c r="B39" s="156"/>
      <c r="C39" s="335" t="s">
        <v>256</v>
      </c>
      <c r="D39" s="156" t="str">
        <f>'(5)Comp.Benef.'!C36</f>
        <v>Camisa</v>
      </c>
      <c r="E39" s="161" t="str">
        <f t="shared" si="0"/>
        <v>R$/mês</v>
      </c>
      <c r="F39" s="975">
        <f>'(5)Comp.Benef.'!I36</f>
        <v>0</v>
      </c>
      <c r="G39" s="158">
        <f>G38</f>
        <v>2</v>
      </c>
      <c r="H39" s="162" t="str">
        <f t="shared" si="1"/>
        <v>R$/ano</v>
      </c>
      <c r="I39" s="975">
        <f t="shared" si="8"/>
        <v>0</v>
      </c>
      <c r="J39" s="976" t="e">
        <f t="shared" si="9"/>
        <v>#DIV/0!</v>
      </c>
    </row>
    <row r="40" spans="1:10" s="160" customFormat="1" ht="14.1" customHeight="1" x14ac:dyDescent="0.2">
      <c r="A40" s="159"/>
      <c r="B40" s="156"/>
      <c r="C40" s="335" t="s">
        <v>257</v>
      </c>
      <c r="D40" s="156" t="str">
        <f>'(5)Comp.Benef.'!C37</f>
        <v>Par de Sapatos</v>
      </c>
      <c r="E40" s="161" t="str">
        <f t="shared" si="0"/>
        <v>R$/mês</v>
      </c>
      <c r="F40" s="975">
        <f>'(5)Comp.Benef.'!I37</f>
        <v>0</v>
      </c>
      <c r="G40" s="158">
        <f t="shared" ref="G40:G45" si="10">G39</f>
        <v>2</v>
      </c>
      <c r="H40" s="162" t="str">
        <f t="shared" si="1"/>
        <v>R$/ano</v>
      </c>
      <c r="I40" s="975">
        <f t="shared" si="8"/>
        <v>0</v>
      </c>
      <c r="J40" s="976" t="e">
        <f t="shared" si="9"/>
        <v>#DIV/0!</v>
      </c>
    </row>
    <row r="41" spans="1:10" s="160" customFormat="1" ht="14.1" customHeight="1" x14ac:dyDescent="0.2">
      <c r="A41" s="159"/>
      <c r="B41" s="156"/>
      <c r="C41" s="335" t="s">
        <v>258</v>
      </c>
      <c r="D41" s="156" t="str">
        <f>'(5)Comp.Benef.'!C38</f>
        <v>Colete</v>
      </c>
      <c r="E41" s="161" t="str">
        <f t="shared" si="0"/>
        <v>R$/mês</v>
      </c>
      <c r="F41" s="975">
        <f>'(5)Comp.Benef.'!I38</f>
        <v>0</v>
      </c>
      <c r="G41" s="158">
        <f t="shared" si="10"/>
        <v>2</v>
      </c>
      <c r="H41" s="162" t="str">
        <f t="shared" si="1"/>
        <v>R$/ano</v>
      </c>
      <c r="I41" s="975">
        <f t="shared" si="8"/>
        <v>0</v>
      </c>
      <c r="J41" s="976" t="e">
        <f t="shared" si="9"/>
        <v>#DIV/0!</v>
      </c>
    </row>
    <row r="42" spans="1:10" s="160" customFormat="1" ht="14.1" customHeight="1" x14ac:dyDescent="0.2">
      <c r="A42" s="159"/>
      <c r="B42" s="156"/>
      <c r="C42" s="335" t="s">
        <v>305</v>
      </c>
      <c r="D42" s="156" t="str">
        <f>'(5)Comp.Benef.'!C39</f>
        <v>Bota</v>
      </c>
      <c r="E42" s="161" t="str">
        <f t="shared" si="0"/>
        <v>R$/mês</v>
      </c>
      <c r="F42" s="975">
        <f>'(5)Comp.Benef.'!I39</f>
        <v>0</v>
      </c>
      <c r="G42" s="158">
        <f t="shared" si="10"/>
        <v>2</v>
      </c>
      <c r="H42" s="162" t="str">
        <f t="shared" si="1"/>
        <v>R$/ano</v>
      </c>
      <c r="I42" s="975">
        <f t="shared" si="8"/>
        <v>0</v>
      </c>
      <c r="J42" s="976" t="e">
        <f t="shared" si="9"/>
        <v>#DIV/0!</v>
      </c>
    </row>
    <row r="43" spans="1:10" s="160" customFormat="1" ht="14.1" customHeight="1" x14ac:dyDescent="0.2">
      <c r="A43" s="159"/>
      <c r="B43" s="156"/>
      <c r="C43" s="335" t="s">
        <v>306</v>
      </c>
      <c r="D43" s="156" t="str">
        <f>'(5)Comp.Benef.'!C40</f>
        <v>Capa de Chuva</v>
      </c>
      <c r="E43" s="161" t="str">
        <f t="shared" si="0"/>
        <v>R$/mês</v>
      </c>
      <c r="F43" s="975">
        <f>'(5)Comp.Benef.'!I40</f>
        <v>0</v>
      </c>
      <c r="G43" s="158">
        <f t="shared" si="10"/>
        <v>2</v>
      </c>
      <c r="H43" s="162" t="str">
        <f t="shared" si="1"/>
        <v>R$/ano</v>
      </c>
      <c r="I43" s="975">
        <f t="shared" si="8"/>
        <v>0</v>
      </c>
      <c r="J43" s="976" t="e">
        <f t="shared" si="9"/>
        <v>#DIV/0!</v>
      </c>
    </row>
    <row r="44" spans="1:10" s="160" customFormat="1" ht="14.1" customHeight="1" x14ac:dyDescent="0.2">
      <c r="A44" s="159"/>
      <c r="B44" s="156"/>
      <c r="C44" s="335" t="s">
        <v>307</v>
      </c>
      <c r="D44" s="156" t="str">
        <f>'(5)Comp.Benef.'!C41</f>
        <v>Boné</v>
      </c>
      <c r="E44" s="161" t="str">
        <f t="shared" si="0"/>
        <v>R$/mês</v>
      </c>
      <c r="F44" s="975">
        <f>'(5)Comp.Benef.'!I41</f>
        <v>0</v>
      </c>
      <c r="G44" s="158">
        <f t="shared" si="10"/>
        <v>2</v>
      </c>
      <c r="H44" s="162" t="str">
        <f t="shared" si="1"/>
        <v>R$/ano</v>
      </c>
      <c r="I44" s="975">
        <f t="shared" si="8"/>
        <v>0</v>
      </c>
      <c r="J44" s="976" t="e">
        <f t="shared" si="9"/>
        <v>#DIV/0!</v>
      </c>
    </row>
    <row r="45" spans="1:10" s="160" customFormat="1" ht="14.1" customHeight="1" x14ac:dyDescent="0.2">
      <c r="A45" s="159"/>
      <c r="B45" s="156"/>
      <c r="C45" s="335" t="s">
        <v>309</v>
      </c>
      <c r="D45" s="156" t="str">
        <f>'(5)Comp.Benef.'!C42</f>
        <v>Jaqueta</v>
      </c>
      <c r="E45" s="161" t="str">
        <f t="shared" si="0"/>
        <v>R$/mês</v>
      </c>
      <c r="F45" s="975">
        <f>'(5)Comp.Benef.'!I42</f>
        <v>0</v>
      </c>
      <c r="G45" s="158">
        <f t="shared" si="10"/>
        <v>2</v>
      </c>
      <c r="H45" s="162" t="str">
        <f t="shared" si="1"/>
        <v>R$/ano</v>
      </c>
      <c r="I45" s="975">
        <f t="shared" ref="I45" si="11">F45*G45</f>
        <v>0</v>
      </c>
      <c r="J45" s="976" t="e">
        <f t="shared" si="9"/>
        <v>#DIV/0!</v>
      </c>
    </row>
    <row r="46" spans="1:10" s="153" customFormat="1" ht="14.1" customHeight="1" x14ac:dyDescent="0.2">
      <c r="A46" s="502"/>
      <c r="B46" s="503" t="s">
        <v>488</v>
      </c>
      <c r="C46" s="504" t="str">
        <f>'(5)Comp.Benef.'!B45</f>
        <v>EPI</v>
      </c>
      <c r="D46" s="515"/>
      <c r="E46" s="506" t="str">
        <f>E44</f>
        <v>R$/mês</v>
      </c>
      <c r="F46" s="973">
        <f>SUM(F47)</f>
        <v>0</v>
      </c>
      <c r="G46" s="516"/>
      <c r="H46" s="509" t="str">
        <f>H44</f>
        <v>R$/ano</v>
      </c>
      <c r="I46" s="973">
        <f>SUM(I47)</f>
        <v>0</v>
      </c>
      <c r="J46" s="974" t="e">
        <f>SUM(J47)</f>
        <v>#DIV/0!</v>
      </c>
    </row>
    <row r="47" spans="1:10" s="160" customFormat="1" ht="14.1" customHeight="1" x14ac:dyDescent="0.2">
      <c r="A47" s="514"/>
      <c r="B47" s="336"/>
      <c r="C47" s="335" t="s">
        <v>255</v>
      </c>
      <c r="D47" s="336" t="str">
        <f>'(5)Comp.Benef.'!C46</f>
        <v>Protetor Solar FPS 30 (120ml)</v>
      </c>
      <c r="E47" s="228" t="str">
        <f>E44</f>
        <v>R$/mês</v>
      </c>
      <c r="F47" s="977">
        <f>'(5)Comp.Benef.'!I46</f>
        <v>0</v>
      </c>
      <c r="G47" s="338">
        <f>G44</f>
        <v>2</v>
      </c>
      <c r="H47" s="229" t="str">
        <f>H44</f>
        <v>R$/ano</v>
      </c>
      <c r="I47" s="975">
        <f t="shared" si="8"/>
        <v>0</v>
      </c>
      <c r="J47" s="978" t="e">
        <f>I47/$I$115</f>
        <v>#DIV/0!</v>
      </c>
    </row>
    <row r="48" spans="1:10" ht="14.1" customHeight="1" x14ac:dyDescent="0.2">
      <c r="A48" s="500" t="s">
        <v>36</v>
      </c>
      <c r="B48" s="230" t="s">
        <v>23</v>
      </c>
      <c r="C48" s="230"/>
      <c r="D48" s="230"/>
      <c r="E48" s="231" t="str">
        <f>E47</f>
        <v>R$/mês</v>
      </c>
      <c r="F48" s="232">
        <f>(F49+F61+F69)</f>
        <v>0</v>
      </c>
      <c r="G48" s="233" t="str">
        <f>G20</f>
        <v>Meses</v>
      </c>
      <c r="H48" s="234" t="str">
        <f>H47</f>
        <v>R$/ano</v>
      </c>
      <c r="I48" s="232">
        <f>I49+I61+I69</f>
        <v>0</v>
      </c>
      <c r="J48" s="501" t="e">
        <f>J49+J61+J69</f>
        <v>#DIV/0!</v>
      </c>
    </row>
    <row r="49" spans="1:14" s="153" customFormat="1" ht="14.1" customHeight="1" x14ac:dyDescent="0.2">
      <c r="A49" s="502"/>
      <c r="B49" s="503" t="s">
        <v>287</v>
      </c>
      <c r="C49" s="504" t="str">
        <f>'(6)Comp.Desp.G'!B5</f>
        <v>Administrativas</v>
      </c>
      <c r="D49" s="515"/>
      <c r="E49" s="506" t="str">
        <f>E48</f>
        <v>R$/mês</v>
      </c>
      <c r="F49" s="973">
        <f>SUM(F50:F60)</f>
        <v>0</v>
      </c>
      <c r="G49" s="516"/>
      <c r="H49" s="509" t="str">
        <f>H48</f>
        <v>R$/ano</v>
      </c>
      <c r="I49" s="973">
        <f>SUM(I50:I60)</f>
        <v>0</v>
      </c>
      <c r="J49" s="974" t="e">
        <f>SUM(J50:J60)</f>
        <v>#DIV/0!</v>
      </c>
      <c r="L49" s="160"/>
      <c r="M49" s="160"/>
      <c r="N49" s="160"/>
    </row>
    <row r="50" spans="1:14" s="160" customFormat="1" ht="14.1" customHeight="1" x14ac:dyDescent="0.2">
      <c r="A50" s="159"/>
      <c r="B50" s="156"/>
      <c r="C50" s="335" t="s">
        <v>255</v>
      </c>
      <c r="D50" s="156" t="str">
        <f>'(6)Comp.Desp.G'!C6</f>
        <v>Aluguel de Instalações, Venda e Comercial</v>
      </c>
      <c r="E50" s="161" t="str">
        <f>E49</f>
        <v>R$/mês</v>
      </c>
      <c r="F50" s="975">
        <f>'(6)Comp.Desp.G'!F6</f>
        <v>0</v>
      </c>
      <c r="G50" s="158">
        <v>6</v>
      </c>
      <c r="H50" s="162" t="str">
        <f t="shared" ref="H50:H60" si="12">H49</f>
        <v>R$/ano</v>
      </c>
      <c r="I50" s="975">
        <f>F50*G50</f>
        <v>0</v>
      </c>
      <c r="J50" s="976" t="e">
        <f t="shared" ref="J50:J60" si="13">I50/$I$115</f>
        <v>#DIV/0!</v>
      </c>
    </row>
    <row r="51" spans="1:14" s="160" customFormat="1" ht="14.1" customHeight="1" x14ac:dyDescent="0.2">
      <c r="A51" s="159"/>
      <c r="B51" s="156"/>
      <c r="C51" s="335" t="s">
        <v>256</v>
      </c>
      <c r="D51" s="156" t="str">
        <f>'(6)Comp.Desp.G'!C7</f>
        <v>Telefone Fixo</v>
      </c>
      <c r="E51" s="161" t="str">
        <f t="shared" ref="E51:E60" si="14">E50</f>
        <v>R$/mês</v>
      </c>
      <c r="F51" s="975">
        <f>'(6)Comp.Desp.G'!F7</f>
        <v>0</v>
      </c>
      <c r="G51" s="158">
        <f>G50</f>
        <v>6</v>
      </c>
      <c r="H51" s="162" t="str">
        <f t="shared" si="12"/>
        <v>R$/ano</v>
      </c>
      <c r="I51" s="975">
        <f t="shared" ref="I51:I60" si="15">F51*G51</f>
        <v>0</v>
      </c>
      <c r="J51" s="976" t="e">
        <f t="shared" si="13"/>
        <v>#DIV/0!</v>
      </c>
    </row>
    <row r="52" spans="1:14" s="160" customFormat="1" ht="14.1" customHeight="1" x14ac:dyDescent="0.2">
      <c r="A52" s="159"/>
      <c r="B52" s="156"/>
      <c r="C52" s="335" t="s">
        <v>257</v>
      </c>
      <c r="D52" s="156" t="str">
        <f>'(6)Comp.Desp.G'!C8</f>
        <v>Internet (P.O.S - Chip)</v>
      </c>
      <c r="E52" s="161" t="str">
        <f t="shared" si="14"/>
        <v>R$/mês</v>
      </c>
      <c r="F52" s="975">
        <f>'(6)Comp.Desp.G'!F8</f>
        <v>0</v>
      </c>
      <c r="G52" s="158">
        <f t="shared" ref="G52:G60" si="16">G51</f>
        <v>6</v>
      </c>
      <c r="H52" s="162" t="str">
        <f t="shared" si="12"/>
        <v>R$/ano</v>
      </c>
      <c r="I52" s="975">
        <f t="shared" si="15"/>
        <v>0</v>
      </c>
      <c r="J52" s="976" t="e">
        <f t="shared" si="13"/>
        <v>#DIV/0!</v>
      </c>
    </row>
    <row r="53" spans="1:14" s="160" customFormat="1" ht="14.1" customHeight="1" x14ac:dyDescent="0.2">
      <c r="A53" s="159"/>
      <c r="B53" s="156"/>
      <c r="C53" s="335" t="s">
        <v>258</v>
      </c>
      <c r="D53" s="156" t="str">
        <f>'(6)Comp.Desp.G'!C9</f>
        <v>Energia Elétrica</v>
      </c>
      <c r="E53" s="161" t="str">
        <f t="shared" si="14"/>
        <v>R$/mês</v>
      </c>
      <c r="F53" s="975">
        <f>'(6)Comp.Desp.G'!F9</f>
        <v>0</v>
      </c>
      <c r="G53" s="158">
        <f t="shared" si="16"/>
        <v>6</v>
      </c>
      <c r="H53" s="162" t="str">
        <f t="shared" si="12"/>
        <v>R$/ano</v>
      </c>
      <c r="I53" s="975">
        <f t="shared" si="15"/>
        <v>0</v>
      </c>
      <c r="J53" s="976" t="e">
        <f t="shared" si="13"/>
        <v>#DIV/0!</v>
      </c>
    </row>
    <row r="54" spans="1:14" s="160" customFormat="1" ht="14.1" customHeight="1" x14ac:dyDescent="0.2">
      <c r="A54" s="159"/>
      <c r="B54" s="156"/>
      <c r="C54" s="335" t="s">
        <v>305</v>
      </c>
      <c r="D54" s="156" t="str">
        <f>'(6)Comp.Desp.G'!C10</f>
        <v>Água e Esgoto</v>
      </c>
      <c r="E54" s="161" t="str">
        <f t="shared" si="14"/>
        <v>R$/mês</v>
      </c>
      <c r="F54" s="975">
        <f>'(6)Comp.Desp.G'!F10</f>
        <v>0</v>
      </c>
      <c r="G54" s="158">
        <f t="shared" si="16"/>
        <v>6</v>
      </c>
      <c r="H54" s="162" t="str">
        <f t="shared" si="12"/>
        <v>R$/ano</v>
      </c>
      <c r="I54" s="975">
        <f t="shared" si="15"/>
        <v>0</v>
      </c>
      <c r="J54" s="976" t="e">
        <f t="shared" si="13"/>
        <v>#DIV/0!</v>
      </c>
    </row>
    <row r="55" spans="1:14" s="160" customFormat="1" ht="14.1" customHeight="1" x14ac:dyDescent="0.2">
      <c r="A55" s="159"/>
      <c r="B55" s="156"/>
      <c r="C55" s="335" t="s">
        <v>306</v>
      </c>
      <c r="D55" s="156" t="str">
        <f>'(6)Comp.Desp.G'!C11</f>
        <v>Propaganda e Publicidade</v>
      </c>
      <c r="E55" s="161" t="str">
        <f t="shared" si="14"/>
        <v>R$/mês</v>
      </c>
      <c r="F55" s="975">
        <f>'(6)Comp.Desp.G'!F11</f>
        <v>0</v>
      </c>
      <c r="G55" s="158">
        <f t="shared" si="16"/>
        <v>6</v>
      </c>
      <c r="H55" s="162" t="str">
        <f t="shared" si="12"/>
        <v>R$/ano</v>
      </c>
      <c r="I55" s="975">
        <f t="shared" si="15"/>
        <v>0</v>
      </c>
      <c r="J55" s="976" t="e">
        <f t="shared" si="13"/>
        <v>#DIV/0!</v>
      </c>
    </row>
    <row r="56" spans="1:14" s="160" customFormat="1" ht="14.1" customHeight="1" x14ac:dyDescent="0.2">
      <c r="A56" s="159"/>
      <c r="B56" s="156"/>
      <c r="C56" s="335" t="s">
        <v>307</v>
      </c>
      <c r="D56" s="156" t="str">
        <f>'(6)Comp.Desp.G'!C12</f>
        <v>Seguro Patrimonial</v>
      </c>
      <c r="E56" s="161" t="str">
        <f t="shared" si="14"/>
        <v>R$/mês</v>
      </c>
      <c r="F56" s="975">
        <f>'(6)Comp.Desp.G'!F12</f>
        <v>0</v>
      </c>
      <c r="G56" s="158">
        <f t="shared" si="16"/>
        <v>6</v>
      </c>
      <c r="H56" s="162" t="str">
        <f t="shared" si="12"/>
        <v>R$/ano</v>
      </c>
      <c r="I56" s="975">
        <f t="shared" si="15"/>
        <v>0</v>
      </c>
      <c r="J56" s="976" t="e">
        <f t="shared" si="13"/>
        <v>#DIV/0!</v>
      </c>
    </row>
    <row r="57" spans="1:14" s="160" customFormat="1" ht="14.1" customHeight="1" x14ac:dyDescent="0.2">
      <c r="A57" s="159"/>
      <c r="B57" s="156"/>
      <c r="C57" s="335" t="s">
        <v>309</v>
      </c>
      <c r="D57" s="156" t="str">
        <f>'(6)Comp.Desp.G'!C13</f>
        <v>Material de Expediente (bobina, talonário, etc.)</v>
      </c>
      <c r="E57" s="161" t="str">
        <f t="shared" si="14"/>
        <v>R$/mês</v>
      </c>
      <c r="F57" s="975">
        <f>'(6)Comp.Desp.G'!F13</f>
        <v>0</v>
      </c>
      <c r="G57" s="158">
        <f t="shared" si="16"/>
        <v>6</v>
      </c>
      <c r="H57" s="162" t="str">
        <f t="shared" si="12"/>
        <v>R$/ano</v>
      </c>
      <c r="I57" s="975">
        <f t="shared" si="15"/>
        <v>0</v>
      </c>
      <c r="J57" s="976" t="e">
        <f t="shared" si="13"/>
        <v>#DIV/0!</v>
      </c>
    </row>
    <row r="58" spans="1:14" s="160" customFormat="1" ht="14.1" customHeight="1" x14ac:dyDescent="0.2">
      <c r="A58" s="159"/>
      <c r="B58" s="156"/>
      <c r="C58" s="335" t="s">
        <v>310</v>
      </c>
      <c r="D58" s="156" t="str">
        <f>'(6)Comp.Desp.G'!C14</f>
        <v>Material de Limpeza e Conservação</v>
      </c>
      <c r="E58" s="161" t="str">
        <f t="shared" si="14"/>
        <v>R$/mês</v>
      </c>
      <c r="F58" s="975">
        <f>'(6)Comp.Desp.G'!F14</f>
        <v>0</v>
      </c>
      <c r="G58" s="158">
        <f t="shared" si="16"/>
        <v>6</v>
      </c>
      <c r="H58" s="162" t="str">
        <f t="shared" si="12"/>
        <v>R$/ano</v>
      </c>
      <c r="I58" s="975">
        <f t="shared" si="15"/>
        <v>0</v>
      </c>
      <c r="J58" s="976" t="e">
        <f t="shared" si="13"/>
        <v>#DIV/0!</v>
      </c>
    </row>
    <row r="59" spans="1:14" s="160" customFormat="1" ht="14.1" customHeight="1" x14ac:dyDescent="0.2">
      <c r="A59" s="159"/>
      <c r="B59" s="156"/>
      <c r="C59" s="335" t="s">
        <v>311</v>
      </c>
      <c r="D59" s="156" t="str">
        <f>'(6)Comp.Desp.G'!C15</f>
        <v>Assinatura: livro/jornal/revista</v>
      </c>
      <c r="E59" s="161" t="str">
        <f t="shared" si="14"/>
        <v>R$/mês</v>
      </c>
      <c r="F59" s="975">
        <f>'(6)Comp.Desp.G'!F15</f>
        <v>0</v>
      </c>
      <c r="G59" s="158">
        <f t="shared" si="16"/>
        <v>6</v>
      </c>
      <c r="H59" s="162" t="str">
        <f t="shared" si="12"/>
        <v>R$/ano</v>
      </c>
      <c r="I59" s="975">
        <f t="shared" si="15"/>
        <v>0</v>
      </c>
      <c r="J59" s="976" t="e">
        <f t="shared" si="13"/>
        <v>#DIV/0!</v>
      </c>
    </row>
    <row r="60" spans="1:14" s="160" customFormat="1" ht="14.1" customHeight="1" x14ac:dyDescent="0.2">
      <c r="A60" s="159"/>
      <c r="B60" s="156"/>
      <c r="C60" s="335" t="s">
        <v>312</v>
      </c>
      <c r="D60" s="156" t="str">
        <f>'(6)Comp.Desp.G'!C16</f>
        <v>Outras despesas</v>
      </c>
      <c r="E60" s="161" t="str">
        <f t="shared" si="14"/>
        <v>R$/mês</v>
      </c>
      <c r="F60" s="975">
        <f>'(6)Comp.Desp.G'!F16</f>
        <v>0</v>
      </c>
      <c r="G60" s="158">
        <f t="shared" si="16"/>
        <v>6</v>
      </c>
      <c r="H60" s="162" t="str">
        <f t="shared" si="12"/>
        <v>R$/ano</v>
      </c>
      <c r="I60" s="975">
        <f t="shared" si="15"/>
        <v>0</v>
      </c>
      <c r="J60" s="976" t="e">
        <f t="shared" si="13"/>
        <v>#DIV/0!</v>
      </c>
    </row>
    <row r="61" spans="1:14" s="153" customFormat="1" ht="14.1" customHeight="1" x14ac:dyDescent="0.2">
      <c r="A61" s="502"/>
      <c r="B61" s="503" t="s">
        <v>288</v>
      </c>
      <c r="C61" s="504" t="str">
        <f>'(6)Comp.Desp.G'!B21</f>
        <v>Serviço de Terceiro:</v>
      </c>
      <c r="D61" s="515"/>
      <c r="E61" s="506" t="str">
        <f>E60</f>
        <v>R$/mês</v>
      </c>
      <c r="F61" s="973">
        <f>SUM(F62:F68)</f>
        <v>0</v>
      </c>
      <c r="G61" s="516"/>
      <c r="H61" s="509" t="str">
        <f>H60</f>
        <v>R$/ano</v>
      </c>
      <c r="I61" s="973">
        <f>SUM(I62:I68)</f>
        <v>0</v>
      </c>
      <c r="J61" s="974" t="e">
        <f>SUM(J62:J68)</f>
        <v>#DIV/0!</v>
      </c>
    </row>
    <row r="62" spans="1:14" s="160" customFormat="1" ht="14.1" customHeight="1" x14ac:dyDescent="0.2">
      <c r="A62" s="159"/>
      <c r="B62" s="156"/>
      <c r="C62" s="335" t="s">
        <v>255</v>
      </c>
      <c r="D62" s="156" t="str">
        <f>'(6)Comp.Desp.G'!C22</f>
        <v>Honorários Advocatícios</v>
      </c>
      <c r="E62" s="161" t="str">
        <f>E61</f>
        <v>R$/mês</v>
      </c>
      <c r="F62" s="975">
        <f>'(6)Comp.Desp.G'!F22</f>
        <v>0</v>
      </c>
      <c r="G62" s="158">
        <f>G60</f>
        <v>6</v>
      </c>
      <c r="H62" s="162" t="str">
        <f t="shared" ref="H62:H68" si="17">H61</f>
        <v>R$/ano</v>
      </c>
      <c r="I62" s="975">
        <f t="shared" ref="I62:I68" si="18">F62*G62</f>
        <v>0</v>
      </c>
      <c r="J62" s="976" t="e">
        <f t="shared" ref="J62:J68" si="19">I62/$I$115</f>
        <v>#DIV/0!</v>
      </c>
    </row>
    <row r="63" spans="1:14" s="160" customFormat="1" ht="14.1" customHeight="1" x14ac:dyDescent="0.2">
      <c r="A63" s="159"/>
      <c r="B63" s="156"/>
      <c r="C63" s="335" t="s">
        <v>256</v>
      </c>
      <c r="D63" s="156" t="str">
        <f>'(6)Comp.Desp.G'!C23</f>
        <v>Honorários Contábeis</v>
      </c>
      <c r="E63" s="161" t="str">
        <f t="shared" ref="E63:E68" si="20">E62</f>
        <v>R$/mês</v>
      </c>
      <c r="F63" s="975">
        <f>'(6)Comp.Desp.G'!F23</f>
        <v>0</v>
      </c>
      <c r="G63" s="158">
        <f>G62</f>
        <v>6</v>
      </c>
      <c r="H63" s="162" t="str">
        <f t="shared" si="17"/>
        <v>R$/ano</v>
      </c>
      <c r="I63" s="975">
        <f t="shared" si="18"/>
        <v>0</v>
      </c>
      <c r="J63" s="976" t="e">
        <f t="shared" si="19"/>
        <v>#DIV/0!</v>
      </c>
    </row>
    <row r="64" spans="1:14" s="160" customFormat="1" ht="14.1" customHeight="1" x14ac:dyDescent="0.2">
      <c r="A64" s="159"/>
      <c r="B64" s="156"/>
      <c r="C64" s="335" t="s">
        <v>257</v>
      </c>
      <c r="D64" s="156" t="str">
        <f>'(6)Comp.Desp.G'!C24</f>
        <v>Mão-de-obra especializada</v>
      </c>
      <c r="E64" s="161" t="str">
        <f t="shared" si="20"/>
        <v>R$/mês</v>
      </c>
      <c r="F64" s="975">
        <f>'(6)Comp.Desp.G'!F24</f>
        <v>0</v>
      </c>
      <c r="G64" s="158">
        <f t="shared" ref="G64:G68" si="21">G63</f>
        <v>6</v>
      </c>
      <c r="H64" s="162" t="str">
        <f t="shared" si="17"/>
        <v>R$/ano</v>
      </c>
      <c r="I64" s="975">
        <f t="shared" si="18"/>
        <v>0</v>
      </c>
      <c r="J64" s="976" t="e">
        <f t="shared" si="19"/>
        <v>#DIV/0!</v>
      </c>
    </row>
    <row r="65" spans="1:10" s="160" customFormat="1" ht="14.1" customHeight="1" x14ac:dyDescent="0.2">
      <c r="A65" s="159"/>
      <c r="B65" s="156"/>
      <c r="C65" s="335" t="s">
        <v>258</v>
      </c>
      <c r="D65" s="156" t="str">
        <f>'(6)Comp.Desp.G'!C25</f>
        <v>Exames médico - Admissional e Dimensional</v>
      </c>
      <c r="E65" s="161" t="str">
        <f t="shared" si="20"/>
        <v>R$/mês</v>
      </c>
      <c r="F65" s="975">
        <f>'(6)Comp.Desp.G'!F25</f>
        <v>0</v>
      </c>
      <c r="G65" s="158">
        <f t="shared" si="21"/>
        <v>6</v>
      </c>
      <c r="H65" s="162" t="str">
        <f t="shared" si="17"/>
        <v>R$/ano</v>
      </c>
      <c r="I65" s="975">
        <f t="shared" si="18"/>
        <v>0</v>
      </c>
      <c r="J65" s="976" t="e">
        <f t="shared" si="19"/>
        <v>#DIV/0!</v>
      </c>
    </row>
    <row r="66" spans="1:10" s="160" customFormat="1" ht="14.1" customHeight="1" x14ac:dyDescent="0.2">
      <c r="A66" s="159"/>
      <c r="B66" s="156"/>
      <c r="C66" s="335" t="s">
        <v>305</v>
      </c>
      <c r="D66" s="156" t="str">
        <f>'(6)Comp.Desp.G'!C26</f>
        <v>Laudo de segurança do trabalho</v>
      </c>
      <c r="E66" s="161" t="str">
        <f t="shared" si="20"/>
        <v>R$/mês</v>
      </c>
      <c r="F66" s="975">
        <f>'(6)Comp.Desp.G'!F26</f>
        <v>0</v>
      </c>
      <c r="G66" s="158">
        <f t="shared" si="21"/>
        <v>6</v>
      </c>
      <c r="H66" s="162" t="str">
        <f t="shared" si="17"/>
        <v>R$/ano</v>
      </c>
      <c r="I66" s="975">
        <f t="shared" si="18"/>
        <v>0</v>
      </c>
      <c r="J66" s="976" t="e">
        <f t="shared" si="19"/>
        <v>#DIV/0!</v>
      </c>
    </row>
    <row r="67" spans="1:10" s="160" customFormat="1" ht="14.1" customHeight="1" x14ac:dyDescent="0.2">
      <c r="A67" s="159"/>
      <c r="B67" s="156"/>
      <c r="C67" s="335" t="s">
        <v>306</v>
      </c>
      <c r="D67" s="156" t="str">
        <f>'(6)Comp.Desp.G'!C27</f>
        <v>Vigilância Patrimonial</v>
      </c>
      <c r="E67" s="161" t="str">
        <f t="shared" si="20"/>
        <v>R$/mês</v>
      </c>
      <c r="F67" s="975">
        <f>'(6)Comp.Desp.G'!F27</f>
        <v>0</v>
      </c>
      <c r="G67" s="158">
        <f t="shared" si="21"/>
        <v>6</v>
      </c>
      <c r="H67" s="162" t="str">
        <f t="shared" si="17"/>
        <v>R$/ano</v>
      </c>
      <c r="I67" s="975">
        <f t="shared" si="18"/>
        <v>0</v>
      </c>
      <c r="J67" s="976" t="e">
        <f t="shared" si="19"/>
        <v>#DIV/0!</v>
      </c>
    </row>
    <row r="68" spans="1:10" s="160" customFormat="1" ht="14.1" customHeight="1" x14ac:dyDescent="0.2">
      <c r="A68" s="514"/>
      <c r="B68" s="336"/>
      <c r="C68" s="346" t="s">
        <v>307</v>
      </c>
      <c r="D68" s="336" t="str">
        <f>'(6)Comp.Desp.G'!C28</f>
        <v>Transporte de Valores</v>
      </c>
      <c r="E68" s="228" t="str">
        <f t="shared" si="20"/>
        <v>R$/mês</v>
      </c>
      <c r="F68" s="977">
        <f>'(6)Comp.Desp.G'!F28</f>
        <v>0</v>
      </c>
      <c r="G68" s="338">
        <f t="shared" si="21"/>
        <v>6</v>
      </c>
      <c r="H68" s="229" t="str">
        <f t="shared" si="17"/>
        <v>R$/ano</v>
      </c>
      <c r="I68" s="977">
        <f t="shared" si="18"/>
        <v>0</v>
      </c>
      <c r="J68" s="978" t="e">
        <f t="shared" si="19"/>
        <v>#DIV/0!</v>
      </c>
    </row>
    <row r="69" spans="1:10" s="153" customFormat="1" ht="14.1" customHeight="1" x14ac:dyDescent="0.2">
      <c r="A69" s="502"/>
      <c r="B69" s="503" t="s">
        <v>289</v>
      </c>
      <c r="C69" s="504" t="str">
        <f>'(6)Comp.Desp.G'!B33</f>
        <v>Operacionais:</v>
      </c>
      <c r="D69" s="515"/>
      <c r="E69" s="506" t="str">
        <f>E68</f>
        <v>R$/mês</v>
      </c>
      <c r="F69" s="973">
        <f>SUM(F70:F81)</f>
        <v>0</v>
      </c>
      <c r="G69" s="516"/>
      <c r="H69" s="509" t="str">
        <f>H68</f>
        <v>R$/ano</v>
      </c>
      <c r="I69" s="973">
        <f>SUM(I70:I81)</f>
        <v>0</v>
      </c>
      <c r="J69" s="974" t="e">
        <f>SUM(J70:J81)</f>
        <v>#DIV/0!</v>
      </c>
    </row>
    <row r="70" spans="1:10" s="160" customFormat="1" ht="14.1" customHeight="1" x14ac:dyDescent="0.2">
      <c r="A70" s="159"/>
      <c r="B70" s="156"/>
      <c r="C70" s="335" t="s">
        <v>255</v>
      </c>
      <c r="D70" s="156" t="str">
        <f>'(6)Comp.Desp.G'!C34</f>
        <v>Manutenção de Equipamentos e Hardware</v>
      </c>
      <c r="E70" s="161" t="str">
        <f>E69</f>
        <v>R$/mês</v>
      </c>
      <c r="F70" s="975">
        <f>'(6)Comp.Desp.G'!F34</f>
        <v>0</v>
      </c>
      <c r="G70" s="158">
        <f>G68</f>
        <v>6</v>
      </c>
      <c r="H70" s="162" t="str">
        <f t="shared" ref="H70:H81" si="22">H69</f>
        <v>R$/ano</v>
      </c>
      <c r="I70" s="975">
        <f t="shared" ref="I70" si="23">F70*G70</f>
        <v>0</v>
      </c>
      <c r="J70" s="976" t="e">
        <f t="shared" ref="J70:J79" si="24">I70/$I$115</f>
        <v>#DIV/0!</v>
      </c>
    </row>
    <row r="71" spans="1:10" s="160" customFormat="1" ht="14.1" customHeight="1" x14ac:dyDescent="0.2">
      <c r="A71" s="159"/>
      <c r="B71" s="156"/>
      <c r="C71" s="335" t="s">
        <v>256</v>
      </c>
      <c r="D71" s="156" t="str">
        <f>'(6)Comp.Desp.G'!C35</f>
        <v>Manutenção Software</v>
      </c>
      <c r="E71" s="161" t="str">
        <f t="shared" ref="E71:E81" si="25">E70</f>
        <v>R$/mês</v>
      </c>
      <c r="F71" s="975">
        <f>'(6)Comp.Desp.G'!F35</f>
        <v>0</v>
      </c>
      <c r="G71" s="158">
        <f>G70</f>
        <v>6</v>
      </c>
      <c r="H71" s="162" t="str">
        <f t="shared" si="22"/>
        <v>R$/ano</v>
      </c>
      <c r="I71" s="975">
        <f t="shared" ref="I71:I79" si="26">F71*G71</f>
        <v>0</v>
      </c>
      <c r="J71" s="976" t="e">
        <f t="shared" si="24"/>
        <v>#DIV/0!</v>
      </c>
    </row>
    <row r="72" spans="1:10" s="160" customFormat="1" ht="14.1" customHeight="1" x14ac:dyDescent="0.2">
      <c r="A72" s="159"/>
      <c r="B72" s="156"/>
      <c r="C72" s="335" t="s">
        <v>257</v>
      </c>
      <c r="D72" s="156" t="str">
        <f>'(6)Comp.Desp.G'!C36</f>
        <v>Manutenção Infraestrutura de TI</v>
      </c>
      <c r="E72" s="161" t="str">
        <f t="shared" si="25"/>
        <v>R$/mês</v>
      </c>
      <c r="F72" s="975">
        <f>'(6)Comp.Desp.G'!F36</f>
        <v>0</v>
      </c>
      <c r="G72" s="158">
        <f t="shared" ref="G72:G81" si="27">G71</f>
        <v>6</v>
      </c>
      <c r="H72" s="162" t="str">
        <f t="shared" si="22"/>
        <v>R$/ano</v>
      </c>
      <c r="I72" s="975">
        <f t="shared" si="26"/>
        <v>0</v>
      </c>
      <c r="J72" s="976" t="e">
        <f t="shared" si="24"/>
        <v>#DIV/0!</v>
      </c>
    </row>
    <row r="73" spans="1:10" s="160" customFormat="1" ht="14.1" customHeight="1" x14ac:dyDescent="0.2">
      <c r="A73" s="159"/>
      <c r="B73" s="156"/>
      <c r="C73" s="335" t="s">
        <v>258</v>
      </c>
      <c r="D73" s="156" t="str">
        <f>'(6)Comp.Desp.G'!C37</f>
        <v>Manutenção do Sistemas Informatizados e Data Center</v>
      </c>
      <c r="E73" s="161" t="str">
        <f t="shared" si="25"/>
        <v>R$/mês</v>
      </c>
      <c r="F73" s="975">
        <f>'(6)Comp.Desp.G'!F37</f>
        <v>0</v>
      </c>
      <c r="G73" s="158">
        <f t="shared" si="27"/>
        <v>6</v>
      </c>
      <c r="H73" s="162" t="str">
        <f t="shared" si="22"/>
        <v>R$/ano</v>
      </c>
      <c r="I73" s="975">
        <f t="shared" si="26"/>
        <v>0</v>
      </c>
      <c r="J73" s="976" t="e">
        <f t="shared" si="24"/>
        <v>#DIV/0!</v>
      </c>
    </row>
    <row r="74" spans="1:10" s="160" customFormat="1" ht="14.1" customHeight="1" x14ac:dyDescent="0.2">
      <c r="A74" s="159"/>
      <c r="B74" s="156"/>
      <c r="C74" s="335" t="s">
        <v>305</v>
      </c>
      <c r="D74" s="156" t="str">
        <f>'(6)Comp.Desp.G'!C38</f>
        <v>Manutenção da Central de Controle Operacional - CCO</v>
      </c>
      <c r="E74" s="161" t="str">
        <f t="shared" si="25"/>
        <v>R$/mês</v>
      </c>
      <c r="F74" s="975">
        <f>'(6)Comp.Desp.G'!F38</f>
        <v>0</v>
      </c>
      <c r="G74" s="158">
        <f t="shared" si="27"/>
        <v>6</v>
      </c>
      <c r="H74" s="162" t="str">
        <f t="shared" si="22"/>
        <v>R$/ano</v>
      </c>
      <c r="I74" s="975">
        <f t="shared" si="26"/>
        <v>0</v>
      </c>
      <c r="J74" s="976" t="e">
        <f t="shared" si="24"/>
        <v>#DIV/0!</v>
      </c>
    </row>
    <row r="75" spans="1:10" s="160" customFormat="1" ht="14.1" customHeight="1" x14ac:dyDescent="0.2">
      <c r="A75" s="159"/>
      <c r="B75" s="156"/>
      <c r="C75" s="335" t="s">
        <v>306</v>
      </c>
      <c r="D75" s="156" t="str">
        <f>'(6)Comp.Desp.G'!C39</f>
        <v>Manutenção e Reposição de Sinalização Vertical</v>
      </c>
      <c r="E75" s="161" t="str">
        <f t="shared" si="25"/>
        <v>R$/mês</v>
      </c>
      <c r="F75" s="975">
        <f>'(6)Comp.Desp.G'!F39</f>
        <v>0</v>
      </c>
      <c r="G75" s="158">
        <f t="shared" si="27"/>
        <v>6</v>
      </c>
      <c r="H75" s="162" t="str">
        <f t="shared" si="22"/>
        <v>R$/ano</v>
      </c>
      <c r="I75" s="975">
        <f t="shared" si="26"/>
        <v>0</v>
      </c>
      <c r="J75" s="976" t="e">
        <f t="shared" si="24"/>
        <v>#DIV/0!</v>
      </c>
    </row>
    <row r="76" spans="1:10" s="160" customFormat="1" ht="14.1" customHeight="1" x14ac:dyDescent="0.2">
      <c r="A76" s="159"/>
      <c r="B76" s="156"/>
      <c r="C76" s="335" t="s">
        <v>307</v>
      </c>
      <c r="D76" s="156" t="str">
        <f>'(6)Comp.Desp.G'!C40</f>
        <v>Manutenção e Reposição de Sinalização Horizontal - Legenda</v>
      </c>
      <c r="E76" s="161" t="str">
        <f t="shared" si="25"/>
        <v>R$/mês</v>
      </c>
      <c r="F76" s="975">
        <f>'(6)Comp.Desp.G'!F40</f>
        <v>0</v>
      </c>
      <c r="G76" s="158">
        <f t="shared" si="27"/>
        <v>6</v>
      </c>
      <c r="H76" s="162" t="str">
        <f t="shared" si="22"/>
        <v>R$/ano</v>
      </c>
      <c r="I76" s="975">
        <f t="shared" si="26"/>
        <v>0</v>
      </c>
      <c r="J76" s="976" t="e">
        <f t="shared" si="24"/>
        <v>#DIV/0!</v>
      </c>
    </row>
    <row r="77" spans="1:10" s="160" customFormat="1" ht="14.1" customHeight="1" x14ac:dyDescent="0.2">
      <c r="A77" s="159"/>
      <c r="B77" s="156"/>
      <c r="C77" s="335" t="s">
        <v>309</v>
      </c>
      <c r="D77" s="156" t="str">
        <f>'(6)Comp.Desp.G'!C41</f>
        <v>Manutenção e Reposição de Sinalização Horizontal - Bordo</v>
      </c>
      <c r="E77" s="161" t="str">
        <f t="shared" si="25"/>
        <v>R$/mês</v>
      </c>
      <c r="F77" s="975">
        <f>'(6)Comp.Desp.G'!F41</f>
        <v>0</v>
      </c>
      <c r="G77" s="158">
        <f t="shared" si="27"/>
        <v>6</v>
      </c>
      <c r="H77" s="162" t="str">
        <f t="shared" si="22"/>
        <v>R$/ano</v>
      </c>
      <c r="I77" s="975">
        <f t="shared" si="26"/>
        <v>0</v>
      </c>
      <c r="J77" s="976" t="e">
        <f t="shared" si="24"/>
        <v>#DIV/0!</v>
      </c>
    </row>
    <row r="78" spans="1:10" s="160" customFormat="1" ht="14.1" customHeight="1" x14ac:dyDescent="0.2">
      <c r="A78" s="159"/>
      <c r="B78" s="156"/>
      <c r="C78" s="335" t="s">
        <v>310</v>
      </c>
      <c r="D78" s="156" t="str">
        <f>'(6)Comp.Desp.G'!C42</f>
        <v>Homologação do Talonário Eletrônico</v>
      </c>
      <c r="E78" s="161" t="str">
        <f t="shared" si="25"/>
        <v>R$/mês</v>
      </c>
      <c r="F78" s="975">
        <f>'(6)Comp.Desp.G'!F42</f>
        <v>0</v>
      </c>
      <c r="G78" s="158">
        <f t="shared" si="27"/>
        <v>6</v>
      </c>
      <c r="H78" s="162" t="str">
        <f t="shared" si="22"/>
        <v>R$/ano</v>
      </c>
      <c r="I78" s="975">
        <f t="shared" si="26"/>
        <v>0</v>
      </c>
      <c r="J78" s="976" t="e">
        <f t="shared" si="24"/>
        <v>#DIV/0!</v>
      </c>
    </row>
    <row r="79" spans="1:10" s="160" customFormat="1" ht="14.1" customHeight="1" x14ac:dyDescent="0.2">
      <c r="A79" s="159"/>
      <c r="B79" s="156"/>
      <c r="C79" s="335" t="s">
        <v>311</v>
      </c>
      <c r="D79" s="156" t="str">
        <f>'(6)Comp.Desp.G'!C43</f>
        <v>Hospedagem - Armazenamento na Nuvem</v>
      </c>
      <c r="E79" s="161" t="str">
        <f t="shared" si="25"/>
        <v>R$/mês</v>
      </c>
      <c r="F79" s="975">
        <f>'(6)Comp.Desp.G'!F43</f>
        <v>0</v>
      </c>
      <c r="G79" s="158">
        <f t="shared" si="27"/>
        <v>6</v>
      </c>
      <c r="H79" s="162" t="str">
        <f t="shared" si="22"/>
        <v>R$/ano</v>
      </c>
      <c r="I79" s="975">
        <f t="shared" si="26"/>
        <v>0</v>
      </c>
      <c r="J79" s="976" t="e">
        <f t="shared" si="24"/>
        <v>#DIV/0!</v>
      </c>
    </row>
    <row r="80" spans="1:10" s="160" customFormat="1" ht="14.1" customHeight="1" x14ac:dyDescent="0.2">
      <c r="A80" s="159"/>
      <c r="B80" s="156"/>
      <c r="C80" s="335" t="s">
        <v>312</v>
      </c>
      <c r="D80" s="156" t="str">
        <f>'(6)Comp.Desp.G'!C44</f>
        <v>Bobina - Parquímetro</v>
      </c>
      <c r="E80" s="161" t="str">
        <f t="shared" si="25"/>
        <v>R$/mês</v>
      </c>
      <c r="F80" s="975">
        <f>'(6)Comp.Desp.G'!F44</f>
        <v>0</v>
      </c>
      <c r="G80" s="158">
        <f t="shared" si="27"/>
        <v>6</v>
      </c>
      <c r="H80" s="162" t="str">
        <f t="shared" si="22"/>
        <v>R$/ano</v>
      </c>
      <c r="I80" s="975">
        <f t="shared" ref="I80:I81" si="28">F80*G80</f>
        <v>0</v>
      </c>
      <c r="J80" s="976" t="e">
        <f t="shared" ref="J80:J81" si="29">I80/$I$115</f>
        <v>#DIV/0!</v>
      </c>
    </row>
    <row r="81" spans="1:13" s="160" customFormat="1" ht="14.1" customHeight="1" x14ac:dyDescent="0.2">
      <c r="A81" s="159"/>
      <c r="B81" s="156"/>
      <c r="C81" s="335" t="s">
        <v>313</v>
      </c>
      <c r="D81" s="156" t="str">
        <f>'(6)Comp.Desp.G'!C45</f>
        <v>Bobina - P.O.S.</v>
      </c>
      <c r="E81" s="161" t="str">
        <f t="shared" si="25"/>
        <v>R$/mês</v>
      </c>
      <c r="F81" s="975">
        <f>'(6)Comp.Desp.G'!F45</f>
        <v>0</v>
      </c>
      <c r="G81" s="158">
        <f t="shared" si="27"/>
        <v>6</v>
      </c>
      <c r="H81" s="162" t="str">
        <f t="shared" si="22"/>
        <v>R$/ano</v>
      </c>
      <c r="I81" s="975">
        <f t="shared" si="28"/>
        <v>0</v>
      </c>
      <c r="J81" s="976" t="e">
        <f t="shared" si="29"/>
        <v>#DIV/0!</v>
      </c>
    </row>
    <row r="82" spans="1:13" ht="14.1" customHeight="1" x14ac:dyDescent="0.2">
      <c r="A82" s="500" t="s">
        <v>37</v>
      </c>
      <c r="B82" s="230" t="s">
        <v>296</v>
      </c>
      <c r="C82" s="230"/>
      <c r="D82" s="230"/>
      <c r="E82" s="231" t="str">
        <f>E79</f>
        <v>R$/mês</v>
      </c>
      <c r="F82" s="232" t="e">
        <f>F83+F86+F89</f>
        <v>#DIV/0!</v>
      </c>
      <c r="G82" s="233" t="str">
        <f>G48</f>
        <v>Meses</v>
      </c>
      <c r="H82" s="234" t="str">
        <f>H79</f>
        <v>R$/ano</v>
      </c>
      <c r="I82" s="232" t="e">
        <f>I83+I86+I89</f>
        <v>#DIV/0!</v>
      </c>
      <c r="J82" s="501" t="e">
        <f>J83+J86+J89</f>
        <v>#DIV/0!</v>
      </c>
      <c r="K82" s="160"/>
      <c r="L82" s="160"/>
      <c r="M82" s="160"/>
    </row>
    <row r="83" spans="1:13" s="153" customFormat="1" ht="14.1" customHeight="1" x14ac:dyDescent="0.2">
      <c r="A83" s="502"/>
      <c r="B83" s="503" t="s">
        <v>290</v>
      </c>
      <c r="C83" s="504" t="s">
        <v>291</v>
      </c>
      <c r="D83" s="515"/>
      <c r="E83" s="506" t="str">
        <f>E82</f>
        <v>R$/mês</v>
      </c>
      <c r="F83" s="973" t="e">
        <f>SUM(F84:F85)</f>
        <v>#DIV/0!</v>
      </c>
      <c r="G83" s="516"/>
      <c r="H83" s="509" t="str">
        <f>H82</f>
        <v>R$/ano</v>
      </c>
      <c r="I83" s="973" t="e">
        <f>SUM(I84:I85)</f>
        <v>#DIV/0!</v>
      </c>
      <c r="J83" s="974" t="e">
        <f>SUM(J84:J85)</f>
        <v>#DIV/0!</v>
      </c>
      <c r="K83" s="160"/>
      <c r="L83" s="160"/>
      <c r="M83" s="160"/>
    </row>
    <row r="84" spans="1:13" s="160" customFormat="1" ht="14.1" customHeight="1" x14ac:dyDescent="0.2">
      <c r="A84" s="159"/>
      <c r="B84" s="156"/>
      <c r="C84" s="335" t="s">
        <v>255</v>
      </c>
      <c r="D84" s="156" t="s">
        <v>259</v>
      </c>
      <c r="E84" s="161" t="str">
        <f>E82</f>
        <v>R$/mês</v>
      </c>
      <c r="F84" s="975">
        <f>'(7)Comp.Veic.Pas'!J54</f>
        <v>0</v>
      </c>
      <c r="G84" s="158">
        <f>G47</f>
        <v>2</v>
      </c>
      <c r="H84" s="162" t="str">
        <f>H82</f>
        <v>R$/ano</v>
      </c>
      <c r="I84" s="975">
        <f t="shared" ref="I84:I91" si="30">F84*G84</f>
        <v>0</v>
      </c>
      <c r="J84" s="976" t="e">
        <f>I84/$I$115</f>
        <v>#DIV/0!</v>
      </c>
    </row>
    <row r="85" spans="1:13" s="160" customFormat="1" ht="14.1" customHeight="1" x14ac:dyDescent="0.2">
      <c r="A85" s="514"/>
      <c r="B85" s="336"/>
      <c r="C85" s="335" t="s">
        <v>256</v>
      </c>
      <c r="D85" s="336" t="s">
        <v>17</v>
      </c>
      <c r="E85" s="228" t="str">
        <f t="shared" ref="E85" si="31">E84</f>
        <v>R$/mês</v>
      </c>
      <c r="F85" s="975" t="e">
        <f>'(7)Comp.Veic.Pas'!J85</f>
        <v>#DIV/0!</v>
      </c>
      <c r="G85" s="338">
        <f>G84</f>
        <v>2</v>
      </c>
      <c r="H85" s="229" t="str">
        <f t="shared" ref="H85" si="32">H84</f>
        <v>R$/ano</v>
      </c>
      <c r="I85" s="975" t="e">
        <f t="shared" si="30"/>
        <v>#DIV/0!</v>
      </c>
      <c r="J85" s="976" t="e">
        <f>I85/$I$115</f>
        <v>#DIV/0!</v>
      </c>
    </row>
    <row r="86" spans="1:13" s="153" customFormat="1" ht="14.1" customHeight="1" x14ac:dyDescent="0.2">
      <c r="A86" s="502"/>
      <c r="B86" s="503" t="s">
        <v>292</v>
      </c>
      <c r="C86" s="504" t="s">
        <v>293</v>
      </c>
      <c r="D86" s="515"/>
      <c r="E86" s="506" t="str">
        <f>E85</f>
        <v>R$/mês</v>
      </c>
      <c r="F86" s="973" t="e">
        <f>SUM(F87:F88)</f>
        <v>#DIV/0!</v>
      </c>
      <c r="G86" s="516"/>
      <c r="H86" s="509" t="str">
        <f>H85</f>
        <v>R$/ano</v>
      </c>
      <c r="I86" s="973" t="e">
        <f>SUM(I87:I88)</f>
        <v>#DIV/0!</v>
      </c>
      <c r="J86" s="974" t="e">
        <f>SUM(J87:J88)</f>
        <v>#DIV/0!</v>
      </c>
    </row>
    <row r="87" spans="1:13" s="160" customFormat="1" ht="14.1" customHeight="1" x14ac:dyDescent="0.2">
      <c r="A87" s="159"/>
      <c r="B87" s="156"/>
      <c r="C87" s="335" t="s">
        <v>255</v>
      </c>
      <c r="D87" s="156" t="s">
        <v>259</v>
      </c>
      <c r="E87" s="161" t="str">
        <f>E85</f>
        <v>R$/mês</v>
      </c>
      <c r="F87" s="975">
        <f>'(8)Comp.Veic.Util.'!J54</f>
        <v>0</v>
      </c>
      <c r="G87" s="158">
        <f>G85</f>
        <v>2</v>
      </c>
      <c r="H87" s="162" t="str">
        <f>H85</f>
        <v>R$/ano</v>
      </c>
      <c r="I87" s="975">
        <f t="shared" si="30"/>
        <v>0</v>
      </c>
      <c r="J87" s="976" t="e">
        <f>I87/$I$115</f>
        <v>#DIV/0!</v>
      </c>
    </row>
    <row r="88" spans="1:13" s="160" customFormat="1" ht="14.1" customHeight="1" x14ac:dyDescent="0.2">
      <c r="A88" s="514"/>
      <c r="B88" s="336"/>
      <c r="C88" s="335" t="s">
        <v>256</v>
      </c>
      <c r="D88" s="336" t="s">
        <v>17</v>
      </c>
      <c r="E88" s="228" t="str">
        <f t="shared" ref="E88" si="33">E87</f>
        <v>R$/mês</v>
      </c>
      <c r="F88" s="975" t="e">
        <f>'(8)Comp.Veic.Util.'!J85</f>
        <v>#DIV/0!</v>
      </c>
      <c r="G88" s="338">
        <f>G87</f>
        <v>2</v>
      </c>
      <c r="H88" s="229" t="str">
        <f t="shared" ref="H88" si="34">H87</f>
        <v>R$/ano</v>
      </c>
      <c r="I88" s="975" t="e">
        <f t="shared" si="30"/>
        <v>#DIV/0!</v>
      </c>
      <c r="J88" s="976" t="e">
        <f>I88/$I$115</f>
        <v>#DIV/0!</v>
      </c>
    </row>
    <row r="89" spans="1:13" s="153" customFormat="1" ht="14.1" customHeight="1" x14ac:dyDescent="0.2">
      <c r="A89" s="502"/>
      <c r="B89" s="503" t="s">
        <v>294</v>
      </c>
      <c r="C89" s="504" t="s">
        <v>295</v>
      </c>
      <c r="D89" s="515"/>
      <c r="E89" s="506" t="str">
        <f>E88</f>
        <v>R$/mês</v>
      </c>
      <c r="F89" s="973" t="e">
        <f>SUM(F90:F91)</f>
        <v>#DIV/0!</v>
      </c>
      <c r="G89" s="516"/>
      <c r="H89" s="509" t="str">
        <f>H88</f>
        <v>R$/ano</v>
      </c>
      <c r="I89" s="973" t="e">
        <f>SUM(I90:I91)</f>
        <v>#DIV/0!</v>
      </c>
      <c r="J89" s="974" t="e">
        <f>SUM(J90:J91)</f>
        <v>#DIV/0!</v>
      </c>
    </row>
    <row r="90" spans="1:13" s="160" customFormat="1" ht="14.1" customHeight="1" x14ac:dyDescent="0.2">
      <c r="A90" s="159"/>
      <c r="B90" s="156"/>
      <c r="C90" s="335" t="s">
        <v>255</v>
      </c>
      <c r="D90" s="156" t="s">
        <v>259</v>
      </c>
      <c r="E90" s="161" t="str">
        <f>E88</f>
        <v>R$/mês</v>
      </c>
      <c r="F90" s="975">
        <f>'(9)Comp.Motoc.'!J54</f>
        <v>0</v>
      </c>
      <c r="G90" s="158">
        <f>G88</f>
        <v>2</v>
      </c>
      <c r="H90" s="162" t="str">
        <f>H88</f>
        <v>R$/ano</v>
      </c>
      <c r="I90" s="975">
        <f t="shared" si="30"/>
        <v>0</v>
      </c>
      <c r="J90" s="976" t="e">
        <f>I90/$I$115</f>
        <v>#DIV/0!</v>
      </c>
    </row>
    <row r="91" spans="1:13" s="160" customFormat="1" ht="14.1" customHeight="1" x14ac:dyDescent="0.2">
      <c r="A91" s="514"/>
      <c r="B91" s="336"/>
      <c r="C91" s="335" t="s">
        <v>256</v>
      </c>
      <c r="D91" s="336" t="s">
        <v>17</v>
      </c>
      <c r="E91" s="228" t="str">
        <f t="shared" ref="E91" si="35">E90</f>
        <v>R$/mês</v>
      </c>
      <c r="F91" s="975" t="e">
        <f>'(9)Comp.Motoc.'!J85</f>
        <v>#DIV/0!</v>
      </c>
      <c r="G91" s="338">
        <f>G90</f>
        <v>2</v>
      </c>
      <c r="H91" s="229" t="str">
        <f t="shared" ref="H91" si="36">H90</f>
        <v>R$/ano</v>
      </c>
      <c r="I91" s="975" t="e">
        <f t="shared" si="30"/>
        <v>#DIV/0!</v>
      </c>
      <c r="J91" s="978" t="e">
        <f>I91/$I$115</f>
        <v>#DIV/0!</v>
      </c>
    </row>
    <row r="92" spans="1:13" ht="14.1" customHeight="1" x14ac:dyDescent="0.2">
      <c r="A92" s="500" t="s">
        <v>38</v>
      </c>
      <c r="B92" s="230" t="s">
        <v>828</v>
      </c>
      <c r="C92" s="230"/>
      <c r="D92" s="230"/>
      <c r="E92" s="231" t="str">
        <f>E91</f>
        <v>R$/mês</v>
      </c>
      <c r="F92" s="232">
        <f>F93+F95+F97+F99+F101+F103+F105+F107</f>
        <v>0</v>
      </c>
      <c r="G92" s="233" t="str">
        <f>G82</f>
        <v>Meses</v>
      </c>
      <c r="H92" s="234" t="str">
        <f>H91</f>
        <v>R$/ano</v>
      </c>
      <c r="I92" s="232">
        <f>I93+I95+I97+I99+I101+I103+I105+I107</f>
        <v>0</v>
      </c>
      <c r="J92" s="501" t="e">
        <f>J93+J95+J97+J99+J101+J103+J105+J107</f>
        <v>#DIV/0!</v>
      </c>
      <c r="K92" s="160"/>
      <c r="L92" s="160"/>
      <c r="M92" s="160"/>
    </row>
    <row r="93" spans="1:13" s="153" customFormat="1" ht="14.1" customHeight="1" x14ac:dyDescent="0.2">
      <c r="A93" s="502"/>
      <c r="B93" s="503" t="s">
        <v>298</v>
      </c>
      <c r="C93" s="504" t="s">
        <v>291</v>
      </c>
      <c r="D93" s="515"/>
      <c r="E93" s="506" t="str">
        <f>E92</f>
        <v>R$/mês</v>
      </c>
      <c r="F93" s="973">
        <f>SUM(F94:F94)</f>
        <v>0</v>
      </c>
      <c r="G93" s="516"/>
      <c r="H93" s="509" t="str">
        <f>H92</f>
        <v>R$/ano</v>
      </c>
      <c r="I93" s="973">
        <f>SUM(I94:I94)</f>
        <v>0</v>
      </c>
      <c r="J93" s="974" t="e">
        <f>SUM(J94:J94)</f>
        <v>#DIV/0!</v>
      </c>
      <c r="K93" s="419"/>
      <c r="L93" s="160"/>
      <c r="M93" s="160"/>
    </row>
    <row r="94" spans="1:13" s="160" customFormat="1" ht="14.1" customHeight="1" x14ac:dyDescent="0.2">
      <c r="A94" s="159"/>
      <c r="B94" s="156"/>
      <c r="C94" s="335" t="s">
        <v>255</v>
      </c>
      <c r="D94" s="156" t="s">
        <v>331</v>
      </c>
      <c r="E94" s="161" t="str">
        <f>E92</f>
        <v>R$/mês</v>
      </c>
      <c r="F94" s="975">
        <f>'(10)Comp.Deprec.'!I32</f>
        <v>0</v>
      </c>
      <c r="G94" s="158">
        <f>G91</f>
        <v>2</v>
      </c>
      <c r="H94" s="162" t="str">
        <f>H92</f>
        <v>R$/ano</v>
      </c>
      <c r="I94" s="975">
        <f t="shared" ref="I94" si="37">F94*G94</f>
        <v>0</v>
      </c>
      <c r="J94" s="976" t="e">
        <f>I94/$I$115</f>
        <v>#DIV/0!</v>
      </c>
    </row>
    <row r="95" spans="1:13" s="153" customFormat="1" ht="14.1" customHeight="1" x14ac:dyDescent="0.2">
      <c r="A95" s="502"/>
      <c r="B95" s="503" t="s">
        <v>299</v>
      </c>
      <c r="C95" s="504" t="s">
        <v>293</v>
      </c>
      <c r="D95" s="515"/>
      <c r="E95" s="506" t="str">
        <f t="shared" ref="E95:E108" si="38">E94</f>
        <v>R$/mês</v>
      </c>
      <c r="F95" s="973">
        <f>SUM(F96:F96)</f>
        <v>0</v>
      </c>
      <c r="G95" s="516"/>
      <c r="H95" s="509" t="str">
        <f t="shared" ref="H95:H108" si="39">H94</f>
        <v>R$/ano</v>
      </c>
      <c r="I95" s="973">
        <f>SUM(I96:I96)</f>
        <v>0</v>
      </c>
      <c r="J95" s="974" t="e">
        <f>SUM(J96:J96)</f>
        <v>#DIV/0!</v>
      </c>
    </row>
    <row r="96" spans="1:13" s="160" customFormat="1" ht="14.1" customHeight="1" x14ac:dyDescent="0.2">
      <c r="A96" s="159"/>
      <c r="B96" s="156"/>
      <c r="C96" s="335" t="s">
        <v>255</v>
      </c>
      <c r="D96" s="156" t="s">
        <v>331</v>
      </c>
      <c r="E96" s="161" t="str">
        <f t="shared" si="38"/>
        <v>R$/mês</v>
      </c>
      <c r="F96" s="975">
        <f>'(10)Comp.Deprec.'!I44</f>
        <v>0</v>
      </c>
      <c r="G96" s="158">
        <f>G94</f>
        <v>2</v>
      </c>
      <c r="H96" s="162" t="str">
        <f t="shared" si="39"/>
        <v>R$/ano</v>
      </c>
      <c r="I96" s="975">
        <f t="shared" ref="I96" si="40">F96*G96</f>
        <v>0</v>
      </c>
      <c r="J96" s="976" t="e">
        <f>I96/$I$115</f>
        <v>#DIV/0!</v>
      </c>
    </row>
    <row r="97" spans="1:12" s="153" customFormat="1" ht="14.1" customHeight="1" x14ac:dyDescent="0.2">
      <c r="A97" s="502"/>
      <c r="B97" s="503" t="s">
        <v>303</v>
      </c>
      <c r="C97" s="504" t="s">
        <v>295</v>
      </c>
      <c r="D97" s="515"/>
      <c r="E97" s="506" t="str">
        <f t="shared" si="38"/>
        <v>R$/mês</v>
      </c>
      <c r="F97" s="973">
        <f>SUM(F98:F98)</f>
        <v>0</v>
      </c>
      <c r="G97" s="516"/>
      <c r="H97" s="509" t="str">
        <f t="shared" si="39"/>
        <v>R$/ano</v>
      </c>
      <c r="I97" s="973">
        <f>SUM(I98:I98)</f>
        <v>0</v>
      </c>
      <c r="J97" s="974" t="e">
        <f>SUM(J98:J98)</f>
        <v>#DIV/0!</v>
      </c>
    </row>
    <row r="98" spans="1:12" s="160" customFormat="1" ht="14.1" customHeight="1" x14ac:dyDescent="0.2">
      <c r="A98" s="159"/>
      <c r="B98" s="156"/>
      <c r="C98" s="335" t="s">
        <v>255</v>
      </c>
      <c r="D98" s="156" t="s">
        <v>331</v>
      </c>
      <c r="E98" s="161" t="str">
        <f t="shared" si="38"/>
        <v>R$/mês</v>
      </c>
      <c r="F98" s="975">
        <f>'(10)Comp.Deprec.'!I56</f>
        <v>0</v>
      </c>
      <c r="G98" s="158">
        <f>G96</f>
        <v>2</v>
      </c>
      <c r="H98" s="162" t="str">
        <f t="shared" si="39"/>
        <v>R$/ano</v>
      </c>
      <c r="I98" s="975">
        <f t="shared" ref="I98" si="41">F98*G98</f>
        <v>0</v>
      </c>
      <c r="J98" s="976" t="e">
        <f>I98/$I$115</f>
        <v>#DIV/0!</v>
      </c>
    </row>
    <row r="99" spans="1:12" s="153" customFormat="1" ht="14.1" customHeight="1" x14ac:dyDescent="0.2">
      <c r="A99" s="536"/>
      <c r="B99" s="515" t="s">
        <v>496</v>
      </c>
      <c r="C99" s="537" t="str">
        <f>'(10)Comp.Deprec.'!C64</f>
        <v>Máquinas e Equipamentos</v>
      </c>
      <c r="D99" s="515"/>
      <c r="E99" s="506" t="str">
        <f t="shared" si="38"/>
        <v>R$/mês</v>
      </c>
      <c r="F99" s="973">
        <f>SUM(F100:F100)</f>
        <v>0</v>
      </c>
      <c r="G99" s="516"/>
      <c r="H99" s="509" t="str">
        <f t="shared" si="39"/>
        <v>R$/ano</v>
      </c>
      <c r="I99" s="973">
        <f>SUM(I100:I100)</f>
        <v>0</v>
      </c>
      <c r="J99" s="974" t="e">
        <f>SUM(J100:J100)</f>
        <v>#DIV/0!</v>
      </c>
    </row>
    <row r="100" spans="1:12" s="160" customFormat="1" ht="14.1" customHeight="1" x14ac:dyDescent="0.2">
      <c r="A100" s="538"/>
      <c r="B100" s="539"/>
      <c r="C100" s="540" t="s">
        <v>255</v>
      </c>
      <c r="D100" s="539" t="s">
        <v>331</v>
      </c>
      <c r="E100" s="161" t="str">
        <f t="shared" si="38"/>
        <v>R$/mês</v>
      </c>
      <c r="F100" s="975">
        <f>'(10)Comp.Deprec.'!I65</f>
        <v>0</v>
      </c>
      <c r="G100" s="158">
        <f>G98</f>
        <v>2</v>
      </c>
      <c r="H100" s="162" t="str">
        <f t="shared" si="39"/>
        <v>R$/ano</v>
      </c>
      <c r="I100" s="975">
        <f t="shared" ref="I100" si="42">F100*G100</f>
        <v>0</v>
      </c>
      <c r="J100" s="976" t="e">
        <f>I100/$I$115</f>
        <v>#DIV/0!</v>
      </c>
    </row>
    <row r="101" spans="1:12" s="153" customFormat="1" ht="14.1" customHeight="1" x14ac:dyDescent="0.2">
      <c r="A101" s="502"/>
      <c r="B101" s="503" t="s">
        <v>497</v>
      </c>
      <c r="C101" s="504" t="s">
        <v>334</v>
      </c>
      <c r="D101" s="515"/>
      <c r="E101" s="506" t="str">
        <f t="shared" si="38"/>
        <v>R$/mês</v>
      </c>
      <c r="F101" s="973">
        <f>SUM(F102:F102)</f>
        <v>0</v>
      </c>
      <c r="G101" s="516"/>
      <c r="H101" s="509" t="str">
        <f t="shared" si="39"/>
        <v>R$/ano</v>
      </c>
      <c r="I101" s="973">
        <f>SUM(I102:I102)</f>
        <v>0</v>
      </c>
      <c r="J101" s="974" t="e">
        <f>SUM(J102:J102)</f>
        <v>#DIV/0!</v>
      </c>
    </row>
    <row r="102" spans="1:12" s="160" customFormat="1" ht="14.1" customHeight="1" x14ac:dyDescent="0.2">
      <c r="A102" s="159"/>
      <c r="B102" s="156"/>
      <c r="C102" s="335" t="s">
        <v>255</v>
      </c>
      <c r="D102" s="156" t="s">
        <v>331</v>
      </c>
      <c r="E102" s="161" t="str">
        <f t="shared" si="38"/>
        <v>R$/mês</v>
      </c>
      <c r="F102" s="975">
        <f>'(10)Comp.Deprec.'!I87</f>
        <v>0</v>
      </c>
      <c r="G102" s="158">
        <f>G100</f>
        <v>2</v>
      </c>
      <c r="H102" s="162" t="str">
        <f t="shared" si="39"/>
        <v>R$/ano</v>
      </c>
      <c r="I102" s="975">
        <f t="shared" ref="I102" si="43">F102*G102</f>
        <v>0</v>
      </c>
      <c r="J102" s="976" t="e">
        <f>I102/$I$115</f>
        <v>#DIV/0!</v>
      </c>
    </row>
    <row r="103" spans="1:12" s="153" customFormat="1" ht="14.1" customHeight="1" x14ac:dyDescent="0.2">
      <c r="A103" s="502"/>
      <c r="B103" s="503" t="s">
        <v>498</v>
      </c>
      <c r="C103" s="504" t="s">
        <v>426</v>
      </c>
      <c r="D103" s="515"/>
      <c r="E103" s="506" t="str">
        <f t="shared" si="38"/>
        <v>R$/mês</v>
      </c>
      <c r="F103" s="973">
        <f>SUM(F104:F104)</f>
        <v>0</v>
      </c>
      <c r="G103" s="516"/>
      <c r="H103" s="509" t="str">
        <f t="shared" si="39"/>
        <v>R$/ano</v>
      </c>
      <c r="I103" s="973">
        <f>SUM(I104:I104)</f>
        <v>0</v>
      </c>
      <c r="J103" s="974" t="e">
        <f>SUM(J104:J104)</f>
        <v>#DIV/0!</v>
      </c>
    </row>
    <row r="104" spans="1:12" s="160" customFormat="1" ht="14.1" customHeight="1" x14ac:dyDescent="0.2">
      <c r="A104" s="159"/>
      <c r="B104" s="156"/>
      <c r="C104" s="335" t="s">
        <v>255</v>
      </c>
      <c r="D104" s="156" t="s">
        <v>331</v>
      </c>
      <c r="E104" s="161" t="str">
        <f t="shared" si="38"/>
        <v>R$/mês</v>
      </c>
      <c r="F104" s="975">
        <f>'(10)Comp.Deprec.'!I96</f>
        <v>0</v>
      </c>
      <c r="G104" s="158">
        <f>G102</f>
        <v>2</v>
      </c>
      <c r="H104" s="162" t="str">
        <f t="shared" si="39"/>
        <v>R$/ano</v>
      </c>
      <c r="I104" s="975">
        <f t="shared" ref="I104" si="44">F104*G104</f>
        <v>0</v>
      </c>
      <c r="J104" s="976" t="e">
        <f>I104/$I$115</f>
        <v>#DIV/0!</v>
      </c>
    </row>
    <row r="105" spans="1:12" s="153" customFormat="1" ht="14.1" customHeight="1" x14ac:dyDescent="0.2">
      <c r="A105" s="502"/>
      <c r="B105" s="503" t="s">
        <v>499</v>
      </c>
      <c r="C105" s="504" t="s">
        <v>332</v>
      </c>
      <c r="D105" s="515"/>
      <c r="E105" s="506" t="str">
        <f t="shared" si="38"/>
        <v>R$/mês</v>
      </c>
      <c r="F105" s="973">
        <f>SUM(F106:F106)</f>
        <v>0</v>
      </c>
      <c r="G105" s="516"/>
      <c r="H105" s="509" t="str">
        <f t="shared" si="39"/>
        <v>R$/ano</v>
      </c>
      <c r="I105" s="973">
        <f>SUM(I106:I106)</f>
        <v>0</v>
      </c>
      <c r="J105" s="974" t="e">
        <f>SUM(J106:J106)</f>
        <v>#DIV/0!</v>
      </c>
    </row>
    <row r="106" spans="1:12" s="160" customFormat="1" ht="14.1" customHeight="1" x14ac:dyDescent="0.2">
      <c r="A106" s="159"/>
      <c r="B106" s="156"/>
      <c r="C106" s="335" t="s">
        <v>255</v>
      </c>
      <c r="D106" s="156" t="s">
        <v>331</v>
      </c>
      <c r="E106" s="161" t="str">
        <f t="shared" si="38"/>
        <v>R$/mês</v>
      </c>
      <c r="F106" s="975">
        <f>'(10)Comp.Deprec.'!I106</f>
        <v>0</v>
      </c>
      <c r="G106" s="158">
        <f>G104</f>
        <v>2</v>
      </c>
      <c r="H106" s="162" t="str">
        <f t="shared" si="39"/>
        <v>R$/ano</v>
      </c>
      <c r="I106" s="975">
        <f t="shared" ref="I106" si="45">F106*G106</f>
        <v>0</v>
      </c>
      <c r="J106" s="976" t="e">
        <f>I106/$I$115</f>
        <v>#DIV/0!</v>
      </c>
    </row>
    <row r="107" spans="1:12" s="153" customFormat="1" ht="14.1" customHeight="1" x14ac:dyDescent="0.2">
      <c r="A107" s="502"/>
      <c r="B107" s="503" t="s">
        <v>558</v>
      </c>
      <c r="C107" s="504" t="s">
        <v>556</v>
      </c>
      <c r="D107" s="515"/>
      <c r="E107" s="506" t="str">
        <f t="shared" si="38"/>
        <v>R$/mês</v>
      </c>
      <c r="F107" s="973">
        <f>SUM(F108:F108)</f>
        <v>0</v>
      </c>
      <c r="G107" s="516"/>
      <c r="H107" s="509" t="str">
        <f t="shared" si="39"/>
        <v>R$/ano</v>
      </c>
      <c r="I107" s="973">
        <f>SUM(I108:I108)</f>
        <v>0</v>
      </c>
      <c r="J107" s="974" t="e">
        <f>SUM(J108:J108)</f>
        <v>#DIV/0!</v>
      </c>
    </row>
    <row r="108" spans="1:12" s="160" customFormat="1" ht="14.1" customHeight="1" x14ac:dyDescent="0.2">
      <c r="A108" s="159"/>
      <c r="B108" s="156"/>
      <c r="C108" s="335" t="s">
        <v>255</v>
      </c>
      <c r="D108" s="156" t="s">
        <v>331</v>
      </c>
      <c r="E108" s="161" t="str">
        <f t="shared" si="38"/>
        <v>R$/mês</v>
      </c>
      <c r="F108" s="975">
        <f>'(10)Comp.Deprec.'!I117</f>
        <v>0</v>
      </c>
      <c r="G108" s="158">
        <f>G106</f>
        <v>2</v>
      </c>
      <c r="H108" s="162" t="str">
        <f t="shared" si="39"/>
        <v>R$/ano</v>
      </c>
      <c r="I108" s="975">
        <f t="shared" ref="I108" si="46">F108*G108</f>
        <v>0</v>
      </c>
      <c r="J108" s="976" t="e">
        <f>I108/$I$115</f>
        <v>#DIV/0!</v>
      </c>
    </row>
    <row r="109" spans="1:12" ht="14.1" customHeight="1" x14ac:dyDescent="0.2">
      <c r="A109" s="500" t="s">
        <v>423</v>
      </c>
      <c r="B109" s="230" t="s">
        <v>851</v>
      </c>
      <c r="C109" s="230"/>
      <c r="D109" s="230"/>
      <c r="E109" s="231" t="str">
        <f>E91</f>
        <v>R$/mês</v>
      </c>
      <c r="F109" s="232">
        <f>SUM(F110:F112)</f>
        <v>0</v>
      </c>
      <c r="G109" s="233" t="str">
        <f>G92</f>
        <v>Meses</v>
      </c>
      <c r="H109" s="234" t="str">
        <f>H91</f>
        <v>R$/ano</v>
      </c>
      <c r="I109" s="232">
        <f>SUM(I110:I112)</f>
        <v>0</v>
      </c>
      <c r="J109" s="501" t="e">
        <f>SUM(J110:J112)</f>
        <v>#DIV/0!</v>
      </c>
      <c r="L109" s="762"/>
    </row>
    <row r="110" spans="1:12" s="155" customFormat="1" ht="14.1" customHeight="1" x14ac:dyDescent="0.2">
      <c r="A110" s="517"/>
      <c r="C110" s="518" t="s">
        <v>255</v>
      </c>
      <c r="D110" s="519" t="s">
        <v>415</v>
      </c>
      <c r="E110" s="520" t="str">
        <f>E109</f>
        <v>R$/mês</v>
      </c>
      <c r="F110" s="979">
        <f>'(17)Fluxo_Caixa'!G71/6</f>
        <v>0</v>
      </c>
      <c r="G110" s="521">
        <f>G106</f>
        <v>2</v>
      </c>
      <c r="H110" s="522" t="str">
        <f>H109</f>
        <v>R$/ano</v>
      </c>
      <c r="I110" s="979">
        <f>F110*G110</f>
        <v>0</v>
      </c>
      <c r="J110" s="976" t="e">
        <f>I110/$I$115</f>
        <v>#DIV/0!</v>
      </c>
    </row>
    <row r="111" spans="1:12" s="155" customFormat="1" ht="14.1" customHeight="1" x14ac:dyDescent="0.2">
      <c r="A111" s="171"/>
      <c r="C111" s="335" t="s">
        <v>256</v>
      </c>
      <c r="D111" s="155" t="s">
        <v>416</v>
      </c>
      <c r="E111" s="161" t="str">
        <f>E109</f>
        <v>R$/mês</v>
      </c>
      <c r="F111" s="980">
        <f>'(17)Fluxo_Caixa'!G72/6</f>
        <v>0</v>
      </c>
      <c r="G111" s="172">
        <f>G110</f>
        <v>2</v>
      </c>
      <c r="H111" s="162" t="str">
        <f>H109</f>
        <v>R$/ano</v>
      </c>
      <c r="I111" s="980">
        <f t="shared" ref="I111:I112" si="47">F111*G111</f>
        <v>0</v>
      </c>
      <c r="J111" s="976" t="e">
        <f>I111/$I$115</f>
        <v>#DIV/0!</v>
      </c>
    </row>
    <row r="112" spans="1:12" s="155" customFormat="1" ht="14.1" customHeight="1" x14ac:dyDescent="0.2">
      <c r="A112" s="523"/>
      <c r="C112" s="346" t="s">
        <v>257</v>
      </c>
      <c r="D112" s="236" t="s">
        <v>417</v>
      </c>
      <c r="E112" s="228" t="str">
        <f t="shared" ref="E112" si="48">E111</f>
        <v>R$/mês</v>
      </c>
      <c r="F112" s="981">
        <f>'(17)Fluxo_Caixa'!G73/6</f>
        <v>0</v>
      </c>
      <c r="G112" s="238">
        <f>G111</f>
        <v>2</v>
      </c>
      <c r="H112" s="229" t="str">
        <f t="shared" ref="H112" si="49">H111</f>
        <v>R$/ano</v>
      </c>
      <c r="I112" s="981">
        <f t="shared" si="47"/>
        <v>0</v>
      </c>
      <c r="J112" s="976" t="e">
        <f>I112/$I$115</f>
        <v>#DIV/0!</v>
      </c>
    </row>
    <row r="113" spans="1:12" s="163" customFormat="1" ht="14.1" customHeight="1" x14ac:dyDescent="0.2">
      <c r="A113" s="498"/>
      <c r="B113" s="340" t="s">
        <v>26</v>
      </c>
      <c r="C113" s="341"/>
      <c r="D113" s="342"/>
      <c r="E113" s="348" t="str">
        <f>E91</f>
        <v>R$/mês</v>
      </c>
      <c r="F113" s="982" t="e">
        <f>F4+F20+F48+F82+F92+F109</f>
        <v>#DIV/0!</v>
      </c>
      <c r="G113" s="340"/>
      <c r="H113" s="348" t="str">
        <f>H91</f>
        <v>R$/ano</v>
      </c>
      <c r="I113" s="982" t="e">
        <f>I4+I20+I48+I82+I92+I109</f>
        <v>#DIV/0!</v>
      </c>
      <c r="J113" s="983" t="e">
        <f>J4+J20+J48+J82+J92+J109</f>
        <v>#DIV/0!</v>
      </c>
    </row>
    <row r="114" spans="1:12" s="360" customFormat="1" ht="14.1" customHeight="1" x14ac:dyDescent="0.2">
      <c r="A114" s="1292" t="s">
        <v>768</v>
      </c>
      <c r="B114" s="1293"/>
      <c r="C114" s="1293"/>
      <c r="D114" s="756">
        <f>'(17)Fluxo_Caixa'!D24</f>
        <v>8.6500000000000007E-2</v>
      </c>
      <c r="E114" s="602" t="str">
        <f>E113</f>
        <v>R$/mês</v>
      </c>
      <c r="F114" s="984" t="e">
        <f>(F113/(1-D114))-F113</f>
        <v>#DIV/0!</v>
      </c>
      <c r="G114" s="853"/>
      <c r="H114" s="604" t="str">
        <f>H113</f>
        <v>R$/ano</v>
      </c>
      <c r="I114" s="984" t="e">
        <f>(I113/(1-D114))-I113</f>
        <v>#DIV/0!</v>
      </c>
      <c r="J114" s="985" t="e">
        <f>I114/$I$115</f>
        <v>#DIV/0!</v>
      </c>
    </row>
    <row r="115" spans="1:12" s="12" customFormat="1" ht="21.95" customHeight="1" x14ac:dyDescent="0.2">
      <c r="A115" s="605" t="s">
        <v>27</v>
      </c>
      <c r="B115" s="606"/>
      <c r="C115" s="607"/>
      <c r="D115" s="608"/>
      <c r="E115" s="609" t="str">
        <f>E114</f>
        <v>R$/mês</v>
      </c>
      <c r="F115" s="986" t="e">
        <f>F113+F114</f>
        <v>#DIV/0!</v>
      </c>
      <c r="G115" s="606"/>
      <c r="H115" s="609" t="str">
        <f>H114</f>
        <v>R$/ano</v>
      </c>
      <c r="I115" s="986" t="e">
        <f>I113+I114</f>
        <v>#DIV/0!</v>
      </c>
      <c r="J115" s="987" t="e">
        <f>J113+J114</f>
        <v>#DIV/0!</v>
      </c>
    </row>
    <row r="116" spans="1:12" ht="14.1" customHeight="1" x14ac:dyDescent="0.2">
      <c r="E116" s="164"/>
    </row>
    <row r="117" spans="1:12" ht="14.1" customHeight="1" x14ac:dyDescent="0.2">
      <c r="A117" s="1291" t="s">
        <v>28</v>
      </c>
      <c r="B117" s="1291"/>
      <c r="C117" s="1291"/>
      <c r="D117" s="1291"/>
      <c r="E117" s="1291"/>
      <c r="F117" s="1291"/>
      <c r="G117" s="1291"/>
      <c r="H117" s="1291"/>
      <c r="I117" s="1291"/>
      <c r="J117" s="1291"/>
    </row>
    <row r="118" spans="1:12" ht="14.1" customHeight="1" x14ac:dyDescent="0.2">
      <c r="A118" s="852" t="s">
        <v>47</v>
      </c>
      <c r="B118" s="1291" t="s">
        <v>46</v>
      </c>
      <c r="C118" s="1291"/>
      <c r="D118" s="1291"/>
      <c r="E118" s="1291"/>
      <c r="F118" s="1291" t="s">
        <v>18</v>
      </c>
      <c r="G118" s="1291"/>
      <c r="H118" s="1291" t="s">
        <v>19</v>
      </c>
      <c r="I118" s="1291"/>
      <c r="J118" s="852" t="s">
        <v>509</v>
      </c>
    </row>
    <row r="119" spans="1:12" ht="14.1" customHeight="1" x14ac:dyDescent="0.2">
      <c r="A119" s="173" t="s">
        <v>29</v>
      </c>
      <c r="B119" s="174" t="s">
        <v>504</v>
      </c>
      <c r="C119" s="174"/>
      <c r="D119" s="175"/>
      <c r="E119" s="176"/>
      <c r="F119" s="1290">
        <f>F4</f>
        <v>0</v>
      </c>
      <c r="G119" s="1290"/>
      <c r="H119" s="1290">
        <f>I4</f>
        <v>0</v>
      </c>
      <c r="I119" s="1290"/>
      <c r="J119" s="177" t="e">
        <f t="shared" ref="J119:J124" si="50">H119/$H$125</f>
        <v>#DIV/0!</v>
      </c>
    </row>
    <row r="120" spans="1:12" ht="14.1" customHeight="1" x14ac:dyDescent="0.2">
      <c r="A120" s="357" t="s">
        <v>30</v>
      </c>
      <c r="B120" s="13" t="s">
        <v>505</v>
      </c>
      <c r="C120" s="13"/>
      <c r="D120" s="165"/>
      <c r="E120" s="136"/>
      <c r="F120" s="1287">
        <f>F20</f>
        <v>0</v>
      </c>
      <c r="G120" s="1287"/>
      <c r="H120" s="1287">
        <f>I20</f>
        <v>0</v>
      </c>
      <c r="I120" s="1287"/>
      <c r="J120" s="358" t="e">
        <f t="shared" si="50"/>
        <v>#DIV/0!</v>
      </c>
    </row>
    <row r="121" spans="1:12" ht="14.1" customHeight="1" x14ac:dyDescent="0.2">
      <c r="A121" s="357" t="s">
        <v>31</v>
      </c>
      <c r="B121" s="13" t="s">
        <v>297</v>
      </c>
      <c r="C121" s="13"/>
      <c r="D121" s="165"/>
      <c r="E121" s="136"/>
      <c r="F121" s="1287">
        <f>F48</f>
        <v>0</v>
      </c>
      <c r="G121" s="1287"/>
      <c r="H121" s="1287">
        <f>I48</f>
        <v>0</v>
      </c>
      <c r="I121" s="1287"/>
      <c r="J121" s="358" t="e">
        <f t="shared" si="50"/>
        <v>#DIV/0!</v>
      </c>
    </row>
    <row r="122" spans="1:12" ht="14.1" customHeight="1" x14ac:dyDescent="0.2">
      <c r="A122" s="357" t="s">
        <v>32</v>
      </c>
      <c r="B122" s="13" t="s">
        <v>506</v>
      </c>
      <c r="C122" s="13"/>
      <c r="D122" s="165"/>
      <c r="E122" s="136"/>
      <c r="F122" s="1287" t="e">
        <f>F82</f>
        <v>#DIV/0!</v>
      </c>
      <c r="G122" s="1287"/>
      <c r="H122" s="1287" t="e">
        <f>I82</f>
        <v>#DIV/0!</v>
      </c>
      <c r="I122" s="1287"/>
      <c r="J122" s="358" t="e">
        <f t="shared" si="50"/>
        <v>#DIV/0!</v>
      </c>
    </row>
    <row r="123" spans="1:12" ht="14.1" customHeight="1" x14ac:dyDescent="0.2">
      <c r="A123" s="357" t="s">
        <v>304</v>
      </c>
      <c r="B123" s="13" t="s">
        <v>507</v>
      </c>
      <c r="C123" s="13"/>
      <c r="D123" s="165"/>
      <c r="E123" s="136"/>
      <c r="F123" s="1287">
        <f>F92</f>
        <v>0</v>
      </c>
      <c r="G123" s="1287"/>
      <c r="H123" s="1287">
        <f>I92</f>
        <v>0</v>
      </c>
      <c r="I123" s="1287"/>
      <c r="J123" s="358" t="e">
        <f t="shared" si="50"/>
        <v>#DIV/0!</v>
      </c>
    </row>
    <row r="124" spans="1:12" ht="14.1" customHeight="1" x14ac:dyDescent="0.2">
      <c r="A124" s="349" t="s">
        <v>500</v>
      </c>
      <c r="B124" s="350" t="s">
        <v>849</v>
      </c>
      <c r="C124" s="350"/>
      <c r="D124" s="351"/>
      <c r="E124" s="352"/>
      <c r="F124" s="1289">
        <f>F109</f>
        <v>0</v>
      </c>
      <c r="G124" s="1289"/>
      <c r="H124" s="1289">
        <f>I109</f>
        <v>0</v>
      </c>
      <c r="I124" s="1289"/>
      <c r="J124" s="353" t="e">
        <f t="shared" si="50"/>
        <v>#DIV/0!</v>
      </c>
    </row>
    <row r="125" spans="1:12" ht="14.1" customHeight="1" x14ac:dyDescent="0.2">
      <c r="A125" s="1285" t="s">
        <v>1</v>
      </c>
      <c r="B125" s="1286"/>
      <c r="C125" s="1286"/>
      <c r="D125" s="1286"/>
      <c r="E125" s="1286"/>
      <c r="F125" s="1288" t="e">
        <f>SUM(F119:F124)</f>
        <v>#DIV/0!</v>
      </c>
      <c r="G125" s="1288"/>
      <c r="H125" s="1288" t="e">
        <f>SUM(H119:H124)</f>
        <v>#DIV/0!</v>
      </c>
      <c r="I125" s="1288"/>
      <c r="J125" s="240" t="e">
        <f>SUM(J119:J124)</f>
        <v>#DIV/0!</v>
      </c>
      <c r="K125" s="282"/>
      <c r="L125" s="282"/>
    </row>
    <row r="126" spans="1:12" ht="14.1" customHeight="1" x14ac:dyDescent="0.2">
      <c r="A126" s="354"/>
      <c r="B126" s="282"/>
      <c r="C126" s="282"/>
      <c r="D126" s="355"/>
      <c r="E126" s="355"/>
      <c r="F126" s="282"/>
      <c r="G126" s="282"/>
      <c r="H126" s="355"/>
      <c r="I126" s="354"/>
      <c r="J126" s="168"/>
      <c r="K126" s="282"/>
      <c r="L126" s="282"/>
    </row>
    <row r="127" spans="1:12" ht="14.1" customHeight="1" x14ac:dyDescent="0.2">
      <c r="A127" s="354"/>
      <c r="B127" s="282"/>
      <c r="C127" s="282"/>
      <c r="D127" s="282"/>
      <c r="E127" s="282"/>
      <c r="F127" s="282"/>
      <c r="G127" s="282"/>
      <c r="H127" s="282"/>
      <c r="I127" s="282"/>
      <c r="J127" s="282"/>
      <c r="K127" s="282"/>
      <c r="L127" s="282"/>
    </row>
    <row r="128" spans="1:12" ht="14.1" customHeight="1" x14ac:dyDescent="0.2">
      <c r="A128" s="354"/>
      <c r="B128" s="282"/>
      <c r="C128" s="282"/>
      <c r="D128" s="282"/>
      <c r="E128" s="282"/>
      <c r="F128" s="282"/>
      <c r="G128" s="282"/>
      <c r="H128" s="282"/>
      <c r="I128" s="282"/>
      <c r="J128" s="282"/>
      <c r="K128" s="282"/>
      <c r="L128" s="282"/>
    </row>
    <row r="129" spans="1:12" ht="14.1" customHeight="1" x14ac:dyDescent="0.2">
      <c r="A129" s="354"/>
      <c r="B129" s="282"/>
      <c r="C129" s="282"/>
      <c r="D129" s="282"/>
      <c r="E129" s="282"/>
      <c r="F129" s="282"/>
      <c r="G129" s="282"/>
      <c r="H129" s="282"/>
      <c r="I129" s="282"/>
      <c r="J129" s="282"/>
      <c r="K129" s="282"/>
      <c r="L129" s="282"/>
    </row>
    <row r="130" spans="1:12" ht="14.1" customHeight="1" x14ac:dyDescent="0.2">
      <c r="A130" s="354"/>
      <c r="B130" s="282"/>
      <c r="C130" s="282"/>
      <c r="D130" s="282"/>
      <c r="E130" s="282"/>
      <c r="F130" s="282"/>
      <c r="G130" s="282"/>
      <c r="H130" s="282"/>
      <c r="I130" s="282"/>
      <c r="J130" s="282"/>
      <c r="K130" s="282"/>
      <c r="L130" s="282"/>
    </row>
    <row r="131" spans="1:12" ht="14.1" customHeight="1" x14ac:dyDescent="0.2">
      <c r="A131" s="354"/>
      <c r="B131" s="282"/>
      <c r="C131" s="282"/>
      <c r="D131" s="282"/>
      <c r="E131" s="282"/>
      <c r="F131" s="282"/>
      <c r="G131" s="282"/>
      <c r="H131" s="282"/>
      <c r="I131" s="282"/>
      <c r="J131" s="282"/>
      <c r="K131" s="282"/>
      <c r="L131" s="282"/>
    </row>
    <row r="132" spans="1:12" ht="14.1" customHeight="1" x14ac:dyDescent="0.2">
      <c r="A132" s="354"/>
      <c r="B132" s="282"/>
      <c r="C132" s="282"/>
      <c r="D132" s="282"/>
      <c r="E132" s="282"/>
      <c r="F132" s="282"/>
      <c r="G132" s="282"/>
      <c r="H132" s="282"/>
      <c r="I132" s="282"/>
      <c r="J132" s="282"/>
      <c r="K132" s="282"/>
      <c r="L132" s="282"/>
    </row>
    <row r="133" spans="1:12" ht="14.1" customHeight="1" x14ac:dyDescent="0.2">
      <c r="A133" s="354"/>
      <c r="B133" s="282"/>
      <c r="C133" s="282"/>
      <c r="D133" s="355"/>
      <c r="E133" s="355"/>
      <c r="F133" s="282"/>
      <c r="G133" s="282"/>
      <c r="H133" s="355"/>
      <c r="I133" s="354"/>
      <c r="J133" s="356"/>
      <c r="K133" s="282"/>
      <c r="L133" s="282"/>
    </row>
    <row r="134" spans="1:12" ht="14.1" customHeight="1" x14ac:dyDescent="0.2">
      <c r="A134" s="354"/>
      <c r="B134" s="282"/>
      <c r="C134" s="282"/>
      <c r="D134" s="355"/>
      <c r="E134" s="355"/>
      <c r="F134" s="282"/>
      <c r="G134" s="282"/>
      <c r="H134" s="355"/>
      <c r="I134" s="354"/>
      <c r="J134" s="356"/>
      <c r="K134" s="282"/>
      <c r="L134" s="282"/>
    </row>
    <row r="135" spans="1:12" ht="14.1" customHeight="1" x14ac:dyDescent="0.2">
      <c r="A135" s="354"/>
      <c r="B135" s="282"/>
      <c r="C135" s="282"/>
      <c r="D135" s="355"/>
      <c r="E135" s="355"/>
      <c r="F135" s="282"/>
      <c r="G135" s="282"/>
      <c r="H135" s="355"/>
      <c r="I135" s="354"/>
      <c r="J135" s="356"/>
      <c r="K135" s="282"/>
      <c r="L135" s="282"/>
    </row>
    <row r="136" spans="1:12" ht="14.1" customHeight="1" x14ac:dyDescent="0.2">
      <c r="A136" s="354"/>
      <c r="B136" s="282"/>
      <c r="C136" s="282"/>
      <c r="D136" s="355"/>
      <c r="E136" s="355"/>
      <c r="F136" s="282"/>
      <c r="G136" s="282"/>
      <c r="H136" s="355"/>
      <c r="I136" s="354"/>
      <c r="J136" s="356"/>
      <c r="K136" s="282"/>
      <c r="L136" s="282"/>
    </row>
    <row r="137" spans="1:12" ht="14.1" customHeight="1" x14ac:dyDescent="0.2">
      <c r="A137" s="354"/>
      <c r="B137" s="282"/>
      <c r="C137" s="282"/>
      <c r="D137" s="355"/>
      <c r="E137" s="355"/>
      <c r="F137" s="282"/>
      <c r="G137" s="282"/>
      <c r="H137" s="355"/>
      <c r="I137" s="354"/>
      <c r="J137" s="356"/>
      <c r="K137" s="282"/>
      <c r="L137" s="282"/>
    </row>
    <row r="141" spans="1:12" ht="14.1" customHeight="1" x14ac:dyDescent="0.2">
      <c r="A141" s="1544" t="str">
        <f>'(13)Orçam.(FASE I)'!A141</f>
        <v>Razão Social da Licitante</v>
      </c>
    </row>
  </sheetData>
  <sheetProtection password="933F" sheet="1" objects="1" scenarios="1" selectLockedCells="1"/>
  <mergeCells count="22">
    <mergeCell ref="A125:E125"/>
    <mergeCell ref="F125:G125"/>
    <mergeCell ref="H125:I125"/>
    <mergeCell ref="F119:G119"/>
    <mergeCell ref="H119:I119"/>
    <mergeCell ref="F120:G120"/>
    <mergeCell ref="H120:I120"/>
    <mergeCell ref="F121:G121"/>
    <mergeCell ref="H121:I121"/>
    <mergeCell ref="F122:G122"/>
    <mergeCell ref="H122:I122"/>
    <mergeCell ref="F124:G124"/>
    <mergeCell ref="H124:I124"/>
    <mergeCell ref="F123:G123"/>
    <mergeCell ref="H123:I123"/>
    <mergeCell ref="A1:J1"/>
    <mergeCell ref="A117:J117"/>
    <mergeCell ref="B118:E118"/>
    <mergeCell ref="F118:G118"/>
    <mergeCell ref="H118:I118"/>
    <mergeCell ref="A114:C114"/>
    <mergeCell ref="A3:D3"/>
  </mergeCells>
  <printOptions horizontalCentered="1"/>
  <pageMargins left="1.1811023622047245" right="0.78740157480314965" top="1.1811023622047245" bottom="0.78740157480314965" header="0.59055118110236227" footer="0.31496062992125984"/>
  <pageSetup paperSize="9" scale="70" firstPageNumber="0" fitToWidth="0" fitToHeight="0" orientation="portrait" r:id="rId1"/>
  <headerFooter>
    <oddHeader>&amp;L&amp;"Calibri,Negrito"&amp;9Estado de Santa Catarina
Município de Lages - SC
Serviço de Estacionamento Rotativo Pago – Área Azul&amp;R&amp;G</oddHeader>
    <oddFooter>&amp;L&amp;"Calibri,Negrito"&amp;9Planilha 14 - Orçamento do Custo do Serviço - FASE II&amp;R&amp;"Calibri,Negrito"&amp;9Pág.: &amp;P de &amp;N</oddFooter>
  </headerFooter>
  <rowBreaks count="1" manualBreakCount="1">
    <brk id="68" max="9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"/>
  <dimension ref="A1:M144"/>
  <sheetViews>
    <sheetView showGridLines="0" zoomScaleNormal="100" zoomScaleSheetLayoutView="100" zoomScalePageLayoutView="55" workbookViewId="0">
      <selection sqref="A1:J1"/>
    </sheetView>
  </sheetViews>
  <sheetFormatPr defaultColWidth="9.42578125" defaultRowHeight="14.1" customHeight="1" x14ac:dyDescent="0.2"/>
  <cols>
    <col min="1" max="1" width="4.28515625" style="14" customWidth="1"/>
    <col min="2" max="3" width="4.42578125" style="213" customWidth="1"/>
    <col min="4" max="4" width="51.42578125" style="15" customWidth="1"/>
    <col min="5" max="5" width="7.140625" style="15" bestFit="1" customWidth="1"/>
    <col min="6" max="6" width="11.5703125" style="15" bestFit="1" customWidth="1"/>
    <col min="7" max="7" width="8.85546875" style="768" bestFit="1" customWidth="1"/>
    <col min="8" max="8" width="6.7109375" style="15" bestFit="1" customWidth="1"/>
    <col min="9" max="9" width="13.28515625" style="14" bestFit="1" customWidth="1"/>
    <col min="10" max="10" width="9.5703125" style="164" bestFit="1" customWidth="1"/>
    <col min="11" max="11" width="9.140625" style="213" customWidth="1"/>
    <col min="12" max="12" width="11.140625" style="213" bestFit="1" customWidth="1"/>
    <col min="13" max="241" width="9.140625" style="213" customWidth="1"/>
    <col min="242" max="242" width="10.140625" style="213" customWidth="1"/>
    <col min="243" max="243" width="6.85546875" style="213" customWidth="1"/>
    <col min="244" max="244" width="32.7109375" style="213" bestFit="1" customWidth="1"/>
    <col min="245" max="245" width="9.42578125" style="213"/>
    <col min="246" max="246" width="6.7109375" style="213" customWidth="1"/>
    <col min="247" max="247" width="7.7109375" style="213" customWidth="1"/>
    <col min="248" max="248" width="36.85546875" style="213" customWidth="1"/>
    <col min="249" max="249" width="11.85546875" style="213" bestFit="1" customWidth="1"/>
    <col min="250" max="250" width="10.5703125" style="213" bestFit="1" customWidth="1"/>
    <col min="251" max="251" width="7.140625" style="213" bestFit="1" customWidth="1"/>
    <col min="252" max="252" width="6.85546875" style="213" bestFit="1" customWidth="1"/>
    <col min="253" max="253" width="7.7109375" style="213" bestFit="1" customWidth="1"/>
    <col min="254" max="254" width="13.28515625" style="213" bestFit="1" customWidth="1"/>
    <col min="255" max="255" width="8.5703125" style="213" bestFit="1" customWidth="1"/>
    <col min="256" max="256" width="7.28515625" style="213" bestFit="1" customWidth="1"/>
    <col min="257" max="257" width="14.28515625" style="213" bestFit="1" customWidth="1"/>
    <col min="258" max="497" width="9.140625" style="213" customWidth="1"/>
    <col min="498" max="498" width="10.140625" style="213" customWidth="1"/>
    <col min="499" max="499" width="6.85546875" style="213" customWidth="1"/>
    <col min="500" max="500" width="32.7109375" style="213" bestFit="1" customWidth="1"/>
    <col min="501" max="501" width="9.42578125" style="213"/>
    <col min="502" max="502" width="6.7109375" style="213" customWidth="1"/>
    <col min="503" max="503" width="7.7109375" style="213" customWidth="1"/>
    <col min="504" max="504" width="36.85546875" style="213" customWidth="1"/>
    <col min="505" max="505" width="11.85546875" style="213" bestFit="1" customWidth="1"/>
    <col min="506" max="506" width="10.5703125" style="213" bestFit="1" customWidth="1"/>
    <col min="507" max="507" width="7.140625" style="213" bestFit="1" customWidth="1"/>
    <col min="508" max="508" width="6.85546875" style="213" bestFit="1" customWidth="1"/>
    <col min="509" max="509" width="7.7109375" style="213" bestFit="1" customWidth="1"/>
    <col min="510" max="510" width="13.28515625" style="213" bestFit="1" customWidth="1"/>
    <col min="511" max="511" width="8.5703125" style="213" bestFit="1" customWidth="1"/>
    <col min="512" max="512" width="7.28515625" style="213" bestFit="1" customWidth="1"/>
    <col min="513" max="513" width="14.28515625" style="213" bestFit="1" customWidth="1"/>
    <col min="514" max="753" width="9.140625" style="213" customWidth="1"/>
    <col min="754" max="754" width="10.140625" style="213" customWidth="1"/>
    <col min="755" max="755" width="6.85546875" style="213" customWidth="1"/>
    <col min="756" max="756" width="32.7109375" style="213" bestFit="1" customWidth="1"/>
    <col min="757" max="757" width="9.42578125" style="213"/>
    <col min="758" max="758" width="6.7109375" style="213" customWidth="1"/>
    <col min="759" max="759" width="7.7109375" style="213" customWidth="1"/>
    <col min="760" max="760" width="36.85546875" style="213" customWidth="1"/>
    <col min="761" max="761" width="11.85546875" style="213" bestFit="1" customWidth="1"/>
    <col min="762" max="762" width="10.5703125" style="213" bestFit="1" customWidth="1"/>
    <col min="763" max="763" width="7.140625" style="213" bestFit="1" customWidth="1"/>
    <col min="764" max="764" width="6.85546875" style="213" bestFit="1" customWidth="1"/>
    <col min="765" max="765" width="7.7109375" style="213" bestFit="1" customWidth="1"/>
    <col min="766" max="766" width="13.28515625" style="213" bestFit="1" customWidth="1"/>
    <col min="767" max="767" width="8.5703125" style="213" bestFit="1" customWidth="1"/>
    <col min="768" max="768" width="7.28515625" style="213" bestFit="1" customWidth="1"/>
    <col min="769" max="769" width="14.28515625" style="213" bestFit="1" customWidth="1"/>
    <col min="770" max="1009" width="9.140625" style="213" customWidth="1"/>
    <col min="1010" max="1010" width="10.140625" style="213" customWidth="1"/>
    <col min="1011" max="1011" width="6.85546875" style="213" customWidth="1"/>
    <col min="1012" max="1012" width="32.7109375" style="213" bestFit="1" customWidth="1"/>
    <col min="1013" max="1013" width="9.42578125" style="213"/>
    <col min="1014" max="1014" width="6.7109375" style="213" customWidth="1"/>
    <col min="1015" max="1015" width="7.7109375" style="213" customWidth="1"/>
    <col min="1016" max="1016" width="36.85546875" style="213" customWidth="1"/>
    <col min="1017" max="1017" width="11.85546875" style="213" bestFit="1" customWidth="1"/>
    <col min="1018" max="1018" width="10.5703125" style="213" bestFit="1" customWidth="1"/>
    <col min="1019" max="1019" width="7.140625" style="213" bestFit="1" customWidth="1"/>
    <col min="1020" max="1020" width="6.85546875" style="213" bestFit="1" customWidth="1"/>
    <col min="1021" max="1021" width="7.7109375" style="213" bestFit="1" customWidth="1"/>
    <col min="1022" max="1022" width="13.28515625" style="213" bestFit="1" customWidth="1"/>
    <col min="1023" max="1023" width="8.5703125" style="213" bestFit="1" customWidth="1"/>
    <col min="1024" max="1024" width="7.28515625" style="213" bestFit="1" customWidth="1"/>
    <col min="1025" max="1025" width="14.28515625" style="213" bestFit="1" customWidth="1"/>
    <col min="1026" max="1265" width="9.140625" style="213" customWidth="1"/>
    <col min="1266" max="1266" width="10.140625" style="213" customWidth="1"/>
    <col min="1267" max="1267" width="6.85546875" style="213" customWidth="1"/>
    <col min="1268" max="1268" width="32.7109375" style="213" bestFit="1" customWidth="1"/>
    <col min="1269" max="1269" width="9.42578125" style="213"/>
    <col min="1270" max="1270" width="6.7109375" style="213" customWidth="1"/>
    <col min="1271" max="1271" width="7.7109375" style="213" customWidth="1"/>
    <col min="1272" max="1272" width="36.85546875" style="213" customWidth="1"/>
    <col min="1273" max="1273" width="11.85546875" style="213" bestFit="1" customWidth="1"/>
    <col min="1274" max="1274" width="10.5703125" style="213" bestFit="1" customWidth="1"/>
    <col min="1275" max="1275" width="7.140625" style="213" bestFit="1" customWidth="1"/>
    <col min="1276" max="1276" width="6.85546875" style="213" bestFit="1" customWidth="1"/>
    <col min="1277" max="1277" width="7.7109375" style="213" bestFit="1" customWidth="1"/>
    <col min="1278" max="1278" width="13.28515625" style="213" bestFit="1" customWidth="1"/>
    <col min="1279" max="1279" width="8.5703125" style="213" bestFit="1" customWidth="1"/>
    <col min="1280" max="1280" width="7.28515625" style="213" bestFit="1" customWidth="1"/>
    <col min="1281" max="1281" width="14.28515625" style="213" bestFit="1" customWidth="1"/>
    <col min="1282" max="1521" width="9.140625" style="213" customWidth="1"/>
    <col min="1522" max="1522" width="10.140625" style="213" customWidth="1"/>
    <col min="1523" max="1523" width="6.85546875" style="213" customWidth="1"/>
    <col min="1524" max="1524" width="32.7109375" style="213" bestFit="1" customWidth="1"/>
    <col min="1525" max="1525" width="9.42578125" style="213"/>
    <col min="1526" max="1526" width="6.7109375" style="213" customWidth="1"/>
    <col min="1527" max="1527" width="7.7109375" style="213" customWidth="1"/>
    <col min="1528" max="1528" width="36.85546875" style="213" customWidth="1"/>
    <col min="1529" max="1529" width="11.85546875" style="213" bestFit="1" customWidth="1"/>
    <col min="1530" max="1530" width="10.5703125" style="213" bestFit="1" customWidth="1"/>
    <col min="1531" max="1531" width="7.140625" style="213" bestFit="1" customWidth="1"/>
    <col min="1532" max="1532" width="6.85546875" style="213" bestFit="1" customWidth="1"/>
    <col min="1533" max="1533" width="7.7109375" style="213" bestFit="1" customWidth="1"/>
    <col min="1534" max="1534" width="13.28515625" style="213" bestFit="1" customWidth="1"/>
    <col min="1535" max="1535" width="8.5703125" style="213" bestFit="1" customWidth="1"/>
    <col min="1536" max="1536" width="7.28515625" style="213" bestFit="1" customWidth="1"/>
    <col min="1537" max="1537" width="14.28515625" style="213" bestFit="1" customWidth="1"/>
    <col min="1538" max="1777" width="9.140625" style="213" customWidth="1"/>
    <col min="1778" max="1778" width="10.140625" style="213" customWidth="1"/>
    <col min="1779" max="1779" width="6.85546875" style="213" customWidth="1"/>
    <col min="1780" max="1780" width="32.7109375" style="213" bestFit="1" customWidth="1"/>
    <col min="1781" max="1781" width="9.42578125" style="213"/>
    <col min="1782" max="1782" width="6.7109375" style="213" customWidth="1"/>
    <col min="1783" max="1783" width="7.7109375" style="213" customWidth="1"/>
    <col min="1784" max="1784" width="36.85546875" style="213" customWidth="1"/>
    <col min="1785" max="1785" width="11.85546875" style="213" bestFit="1" customWidth="1"/>
    <col min="1786" max="1786" width="10.5703125" style="213" bestFit="1" customWidth="1"/>
    <col min="1787" max="1787" width="7.140625" style="213" bestFit="1" customWidth="1"/>
    <col min="1788" max="1788" width="6.85546875" style="213" bestFit="1" customWidth="1"/>
    <col min="1789" max="1789" width="7.7109375" style="213" bestFit="1" customWidth="1"/>
    <col min="1790" max="1790" width="13.28515625" style="213" bestFit="1" customWidth="1"/>
    <col min="1791" max="1791" width="8.5703125" style="213" bestFit="1" customWidth="1"/>
    <col min="1792" max="1792" width="7.28515625" style="213" bestFit="1" customWidth="1"/>
    <col min="1793" max="1793" width="14.28515625" style="213" bestFit="1" customWidth="1"/>
    <col min="1794" max="2033" width="9.140625" style="213" customWidth="1"/>
    <col min="2034" max="2034" width="10.140625" style="213" customWidth="1"/>
    <col min="2035" max="2035" width="6.85546875" style="213" customWidth="1"/>
    <col min="2036" max="2036" width="32.7109375" style="213" bestFit="1" customWidth="1"/>
    <col min="2037" max="2037" width="9.42578125" style="213"/>
    <col min="2038" max="2038" width="6.7109375" style="213" customWidth="1"/>
    <col min="2039" max="2039" width="7.7109375" style="213" customWidth="1"/>
    <col min="2040" max="2040" width="36.85546875" style="213" customWidth="1"/>
    <col min="2041" max="2041" width="11.85546875" style="213" bestFit="1" customWidth="1"/>
    <col min="2042" max="2042" width="10.5703125" style="213" bestFit="1" customWidth="1"/>
    <col min="2043" max="2043" width="7.140625" style="213" bestFit="1" customWidth="1"/>
    <col min="2044" max="2044" width="6.85546875" style="213" bestFit="1" customWidth="1"/>
    <col min="2045" max="2045" width="7.7109375" style="213" bestFit="1" customWidth="1"/>
    <col min="2046" max="2046" width="13.28515625" style="213" bestFit="1" customWidth="1"/>
    <col min="2047" max="2047" width="8.5703125" style="213" bestFit="1" customWidth="1"/>
    <col min="2048" max="2048" width="7.28515625" style="213" bestFit="1" customWidth="1"/>
    <col min="2049" max="2049" width="14.28515625" style="213" bestFit="1" customWidth="1"/>
    <col min="2050" max="2289" width="9.140625" style="213" customWidth="1"/>
    <col min="2290" max="2290" width="10.140625" style="213" customWidth="1"/>
    <col min="2291" max="2291" width="6.85546875" style="213" customWidth="1"/>
    <col min="2292" max="2292" width="32.7109375" style="213" bestFit="1" customWidth="1"/>
    <col min="2293" max="2293" width="9.42578125" style="213"/>
    <col min="2294" max="2294" width="6.7109375" style="213" customWidth="1"/>
    <col min="2295" max="2295" width="7.7109375" style="213" customWidth="1"/>
    <col min="2296" max="2296" width="36.85546875" style="213" customWidth="1"/>
    <col min="2297" max="2297" width="11.85546875" style="213" bestFit="1" customWidth="1"/>
    <col min="2298" max="2298" width="10.5703125" style="213" bestFit="1" customWidth="1"/>
    <col min="2299" max="2299" width="7.140625" style="213" bestFit="1" customWidth="1"/>
    <col min="2300" max="2300" width="6.85546875" style="213" bestFit="1" customWidth="1"/>
    <col min="2301" max="2301" width="7.7109375" style="213" bestFit="1" customWidth="1"/>
    <col min="2302" max="2302" width="13.28515625" style="213" bestFit="1" customWidth="1"/>
    <col min="2303" max="2303" width="8.5703125" style="213" bestFit="1" customWidth="1"/>
    <col min="2304" max="2304" width="7.28515625" style="213" bestFit="1" customWidth="1"/>
    <col min="2305" max="2305" width="14.28515625" style="213" bestFit="1" customWidth="1"/>
    <col min="2306" max="2545" width="9.140625" style="213" customWidth="1"/>
    <col min="2546" max="2546" width="10.140625" style="213" customWidth="1"/>
    <col min="2547" max="2547" width="6.85546875" style="213" customWidth="1"/>
    <col min="2548" max="2548" width="32.7109375" style="213" bestFit="1" customWidth="1"/>
    <col min="2549" max="2549" width="9.42578125" style="213"/>
    <col min="2550" max="2550" width="6.7109375" style="213" customWidth="1"/>
    <col min="2551" max="2551" width="7.7109375" style="213" customWidth="1"/>
    <col min="2552" max="2552" width="36.85546875" style="213" customWidth="1"/>
    <col min="2553" max="2553" width="11.85546875" style="213" bestFit="1" customWidth="1"/>
    <col min="2554" max="2554" width="10.5703125" style="213" bestFit="1" customWidth="1"/>
    <col min="2555" max="2555" width="7.140625" style="213" bestFit="1" customWidth="1"/>
    <col min="2556" max="2556" width="6.85546875" style="213" bestFit="1" customWidth="1"/>
    <col min="2557" max="2557" width="7.7109375" style="213" bestFit="1" customWidth="1"/>
    <col min="2558" max="2558" width="13.28515625" style="213" bestFit="1" customWidth="1"/>
    <col min="2559" max="2559" width="8.5703125" style="213" bestFit="1" customWidth="1"/>
    <col min="2560" max="2560" width="7.28515625" style="213" bestFit="1" customWidth="1"/>
    <col min="2561" max="2561" width="14.28515625" style="213" bestFit="1" customWidth="1"/>
    <col min="2562" max="2801" width="9.140625" style="213" customWidth="1"/>
    <col min="2802" max="2802" width="10.140625" style="213" customWidth="1"/>
    <col min="2803" max="2803" width="6.85546875" style="213" customWidth="1"/>
    <col min="2804" max="2804" width="32.7109375" style="213" bestFit="1" customWidth="1"/>
    <col min="2805" max="2805" width="9.42578125" style="213"/>
    <col min="2806" max="2806" width="6.7109375" style="213" customWidth="1"/>
    <col min="2807" max="2807" width="7.7109375" style="213" customWidth="1"/>
    <col min="2808" max="2808" width="36.85546875" style="213" customWidth="1"/>
    <col min="2809" max="2809" width="11.85546875" style="213" bestFit="1" customWidth="1"/>
    <col min="2810" max="2810" width="10.5703125" style="213" bestFit="1" customWidth="1"/>
    <col min="2811" max="2811" width="7.140625" style="213" bestFit="1" customWidth="1"/>
    <col min="2812" max="2812" width="6.85546875" style="213" bestFit="1" customWidth="1"/>
    <col min="2813" max="2813" width="7.7109375" style="213" bestFit="1" customWidth="1"/>
    <col min="2814" max="2814" width="13.28515625" style="213" bestFit="1" customWidth="1"/>
    <col min="2815" max="2815" width="8.5703125" style="213" bestFit="1" customWidth="1"/>
    <col min="2816" max="2816" width="7.28515625" style="213" bestFit="1" customWidth="1"/>
    <col min="2817" max="2817" width="14.28515625" style="213" bestFit="1" customWidth="1"/>
    <col min="2818" max="3057" width="9.140625" style="213" customWidth="1"/>
    <col min="3058" max="3058" width="10.140625" style="213" customWidth="1"/>
    <col min="3059" max="3059" width="6.85546875" style="213" customWidth="1"/>
    <col min="3060" max="3060" width="32.7109375" style="213" bestFit="1" customWidth="1"/>
    <col min="3061" max="3061" width="9.42578125" style="213"/>
    <col min="3062" max="3062" width="6.7109375" style="213" customWidth="1"/>
    <col min="3063" max="3063" width="7.7109375" style="213" customWidth="1"/>
    <col min="3064" max="3064" width="36.85546875" style="213" customWidth="1"/>
    <col min="3065" max="3065" width="11.85546875" style="213" bestFit="1" customWidth="1"/>
    <col min="3066" max="3066" width="10.5703125" style="213" bestFit="1" customWidth="1"/>
    <col min="3067" max="3067" width="7.140625" style="213" bestFit="1" customWidth="1"/>
    <col min="3068" max="3068" width="6.85546875" style="213" bestFit="1" customWidth="1"/>
    <col min="3069" max="3069" width="7.7109375" style="213" bestFit="1" customWidth="1"/>
    <col min="3070" max="3070" width="13.28515625" style="213" bestFit="1" customWidth="1"/>
    <col min="3071" max="3071" width="8.5703125" style="213" bestFit="1" customWidth="1"/>
    <col min="3072" max="3072" width="7.28515625" style="213" bestFit="1" customWidth="1"/>
    <col min="3073" max="3073" width="14.28515625" style="213" bestFit="1" customWidth="1"/>
    <col min="3074" max="3313" width="9.140625" style="213" customWidth="1"/>
    <col min="3314" max="3314" width="10.140625" style="213" customWidth="1"/>
    <col min="3315" max="3315" width="6.85546875" style="213" customWidth="1"/>
    <col min="3316" max="3316" width="32.7109375" style="213" bestFit="1" customWidth="1"/>
    <col min="3317" max="3317" width="9.42578125" style="213"/>
    <col min="3318" max="3318" width="6.7109375" style="213" customWidth="1"/>
    <col min="3319" max="3319" width="7.7109375" style="213" customWidth="1"/>
    <col min="3320" max="3320" width="36.85546875" style="213" customWidth="1"/>
    <col min="3321" max="3321" width="11.85546875" style="213" bestFit="1" customWidth="1"/>
    <col min="3322" max="3322" width="10.5703125" style="213" bestFit="1" customWidth="1"/>
    <col min="3323" max="3323" width="7.140625" style="213" bestFit="1" customWidth="1"/>
    <col min="3324" max="3324" width="6.85546875" style="213" bestFit="1" customWidth="1"/>
    <col min="3325" max="3325" width="7.7109375" style="213" bestFit="1" customWidth="1"/>
    <col min="3326" max="3326" width="13.28515625" style="213" bestFit="1" customWidth="1"/>
    <col min="3327" max="3327" width="8.5703125" style="213" bestFit="1" customWidth="1"/>
    <col min="3328" max="3328" width="7.28515625" style="213" bestFit="1" customWidth="1"/>
    <col min="3329" max="3329" width="14.28515625" style="213" bestFit="1" customWidth="1"/>
    <col min="3330" max="3569" width="9.140625" style="213" customWidth="1"/>
    <col min="3570" max="3570" width="10.140625" style="213" customWidth="1"/>
    <col min="3571" max="3571" width="6.85546875" style="213" customWidth="1"/>
    <col min="3572" max="3572" width="32.7109375" style="213" bestFit="1" customWidth="1"/>
    <col min="3573" max="3573" width="9.42578125" style="213"/>
    <col min="3574" max="3574" width="6.7109375" style="213" customWidth="1"/>
    <col min="3575" max="3575" width="7.7109375" style="213" customWidth="1"/>
    <col min="3576" max="3576" width="36.85546875" style="213" customWidth="1"/>
    <col min="3577" max="3577" width="11.85546875" style="213" bestFit="1" customWidth="1"/>
    <col min="3578" max="3578" width="10.5703125" style="213" bestFit="1" customWidth="1"/>
    <col min="3579" max="3579" width="7.140625" style="213" bestFit="1" customWidth="1"/>
    <col min="3580" max="3580" width="6.85546875" style="213" bestFit="1" customWidth="1"/>
    <col min="3581" max="3581" width="7.7109375" style="213" bestFit="1" customWidth="1"/>
    <col min="3582" max="3582" width="13.28515625" style="213" bestFit="1" customWidth="1"/>
    <col min="3583" max="3583" width="8.5703125" style="213" bestFit="1" customWidth="1"/>
    <col min="3584" max="3584" width="7.28515625" style="213" bestFit="1" customWidth="1"/>
    <col min="3585" max="3585" width="14.28515625" style="213" bestFit="1" customWidth="1"/>
    <col min="3586" max="3825" width="9.140625" style="213" customWidth="1"/>
    <col min="3826" max="3826" width="10.140625" style="213" customWidth="1"/>
    <col min="3827" max="3827" width="6.85546875" style="213" customWidth="1"/>
    <col min="3828" max="3828" width="32.7109375" style="213" bestFit="1" customWidth="1"/>
    <col min="3829" max="3829" width="9.42578125" style="213"/>
    <col min="3830" max="3830" width="6.7109375" style="213" customWidth="1"/>
    <col min="3831" max="3831" width="7.7109375" style="213" customWidth="1"/>
    <col min="3832" max="3832" width="36.85546875" style="213" customWidth="1"/>
    <col min="3833" max="3833" width="11.85546875" style="213" bestFit="1" customWidth="1"/>
    <col min="3834" max="3834" width="10.5703125" style="213" bestFit="1" customWidth="1"/>
    <col min="3835" max="3835" width="7.140625" style="213" bestFit="1" customWidth="1"/>
    <col min="3836" max="3836" width="6.85546875" style="213" bestFit="1" customWidth="1"/>
    <col min="3837" max="3837" width="7.7109375" style="213" bestFit="1" customWidth="1"/>
    <col min="3838" max="3838" width="13.28515625" style="213" bestFit="1" customWidth="1"/>
    <col min="3839" max="3839" width="8.5703125" style="213" bestFit="1" customWidth="1"/>
    <col min="3840" max="3840" width="7.28515625" style="213" bestFit="1" customWidth="1"/>
    <col min="3841" max="3841" width="14.28515625" style="213" bestFit="1" customWidth="1"/>
    <col min="3842" max="4081" width="9.140625" style="213" customWidth="1"/>
    <col min="4082" max="4082" width="10.140625" style="213" customWidth="1"/>
    <col min="4083" max="4083" width="6.85546875" style="213" customWidth="1"/>
    <col min="4084" max="4084" width="32.7109375" style="213" bestFit="1" customWidth="1"/>
    <col min="4085" max="4085" width="9.42578125" style="213"/>
    <col min="4086" max="4086" width="6.7109375" style="213" customWidth="1"/>
    <col min="4087" max="4087" width="7.7109375" style="213" customWidth="1"/>
    <col min="4088" max="4088" width="36.85546875" style="213" customWidth="1"/>
    <col min="4089" max="4089" width="11.85546875" style="213" bestFit="1" customWidth="1"/>
    <col min="4090" max="4090" width="10.5703125" style="213" bestFit="1" customWidth="1"/>
    <col min="4091" max="4091" width="7.140625" style="213" bestFit="1" customWidth="1"/>
    <col min="4092" max="4092" width="6.85546875" style="213" bestFit="1" customWidth="1"/>
    <col min="4093" max="4093" width="7.7109375" style="213" bestFit="1" customWidth="1"/>
    <col min="4094" max="4094" width="13.28515625" style="213" bestFit="1" customWidth="1"/>
    <col min="4095" max="4095" width="8.5703125" style="213" bestFit="1" customWidth="1"/>
    <col min="4096" max="4096" width="7.28515625" style="213" bestFit="1" customWidth="1"/>
    <col min="4097" max="4097" width="14.28515625" style="213" bestFit="1" customWidth="1"/>
    <col min="4098" max="4337" width="9.140625" style="213" customWidth="1"/>
    <col min="4338" max="4338" width="10.140625" style="213" customWidth="1"/>
    <col min="4339" max="4339" width="6.85546875" style="213" customWidth="1"/>
    <col min="4340" max="4340" width="32.7109375" style="213" bestFit="1" customWidth="1"/>
    <col min="4341" max="4341" width="9.42578125" style="213"/>
    <col min="4342" max="4342" width="6.7109375" style="213" customWidth="1"/>
    <col min="4343" max="4343" width="7.7109375" style="213" customWidth="1"/>
    <col min="4344" max="4344" width="36.85546875" style="213" customWidth="1"/>
    <col min="4345" max="4345" width="11.85546875" style="213" bestFit="1" customWidth="1"/>
    <col min="4346" max="4346" width="10.5703125" style="213" bestFit="1" customWidth="1"/>
    <col min="4347" max="4347" width="7.140625" style="213" bestFit="1" customWidth="1"/>
    <col min="4348" max="4348" width="6.85546875" style="213" bestFit="1" customWidth="1"/>
    <col min="4349" max="4349" width="7.7109375" style="213" bestFit="1" customWidth="1"/>
    <col min="4350" max="4350" width="13.28515625" style="213" bestFit="1" customWidth="1"/>
    <col min="4351" max="4351" width="8.5703125" style="213" bestFit="1" customWidth="1"/>
    <col min="4352" max="4352" width="7.28515625" style="213" bestFit="1" customWidth="1"/>
    <col min="4353" max="4353" width="14.28515625" style="213" bestFit="1" customWidth="1"/>
    <col min="4354" max="4593" width="9.140625" style="213" customWidth="1"/>
    <col min="4594" max="4594" width="10.140625" style="213" customWidth="1"/>
    <col min="4595" max="4595" width="6.85546875" style="213" customWidth="1"/>
    <col min="4596" max="4596" width="32.7109375" style="213" bestFit="1" customWidth="1"/>
    <col min="4597" max="4597" width="9.42578125" style="213"/>
    <col min="4598" max="4598" width="6.7109375" style="213" customWidth="1"/>
    <col min="4599" max="4599" width="7.7109375" style="213" customWidth="1"/>
    <col min="4600" max="4600" width="36.85546875" style="213" customWidth="1"/>
    <col min="4601" max="4601" width="11.85546875" style="213" bestFit="1" customWidth="1"/>
    <col min="4602" max="4602" width="10.5703125" style="213" bestFit="1" customWidth="1"/>
    <col min="4603" max="4603" width="7.140625" style="213" bestFit="1" customWidth="1"/>
    <col min="4604" max="4604" width="6.85546875" style="213" bestFit="1" customWidth="1"/>
    <col min="4605" max="4605" width="7.7109375" style="213" bestFit="1" customWidth="1"/>
    <col min="4606" max="4606" width="13.28515625" style="213" bestFit="1" customWidth="1"/>
    <col min="4607" max="4607" width="8.5703125" style="213" bestFit="1" customWidth="1"/>
    <col min="4608" max="4608" width="7.28515625" style="213" bestFit="1" customWidth="1"/>
    <col min="4609" max="4609" width="14.28515625" style="213" bestFit="1" customWidth="1"/>
    <col min="4610" max="4849" width="9.140625" style="213" customWidth="1"/>
    <col min="4850" max="4850" width="10.140625" style="213" customWidth="1"/>
    <col min="4851" max="4851" width="6.85546875" style="213" customWidth="1"/>
    <col min="4852" max="4852" width="32.7109375" style="213" bestFit="1" customWidth="1"/>
    <col min="4853" max="4853" width="9.42578125" style="213"/>
    <col min="4854" max="4854" width="6.7109375" style="213" customWidth="1"/>
    <col min="4855" max="4855" width="7.7109375" style="213" customWidth="1"/>
    <col min="4856" max="4856" width="36.85546875" style="213" customWidth="1"/>
    <col min="4857" max="4857" width="11.85546875" style="213" bestFit="1" customWidth="1"/>
    <col min="4858" max="4858" width="10.5703125" style="213" bestFit="1" customWidth="1"/>
    <col min="4859" max="4859" width="7.140625" style="213" bestFit="1" customWidth="1"/>
    <col min="4860" max="4860" width="6.85546875" style="213" bestFit="1" customWidth="1"/>
    <col min="4861" max="4861" width="7.7109375" style="213" bestFit="1" customWidth="1"/>
    <col min="4862" max="4862" width="13.28515625" style="213" bestFit="1" customWidth="1"/>
    <col min="4863" max="4863" width="8.5703125" style="213" bestFit="1" customWidth="1"/>
    <col min="4864" max="4864" width="7.28515625" style="213" bestFit="1" customWidth="1"/>
    <col min="4865" max="4865" width="14.28515625" style="213" bestFit="1" customWidth="1"/>
    <col min="4866" max="5105" width="9.140625" style="213" customWidth="1"/>
    <col min="5106" max="5106" width="10.140625" style="213" customWidth="1"/>
    <col min="5107" max="5107" width="6.85546875" style="213" customWidth="1"/>
    <col min="5108" max="5108" width="32.7109375" style="213" bestFit="1" customWidth="1"/>
    <col min="5109" max="5109" width="9.42578125" style="213"/>
    <col min="5110" max="5110" width="6.7109375" style="213" customWidth="1"/>
    <col min="5111" max="5111" width="7.7109375" style="213" customWidth="1"/>
    <col min="5112" max="5112" width="36.85546875" style="213" customWidth="1"/>
    <col min="5113" max="5113" width="11.85546875" style="213" bestFit="1" customWidth="1"/>
    <col min="5114" max="5114" width="10.5703125" style="213" bestFit="1" customWidth="1"/>
    <col min="5115" max="5115" width="7.140625" style="213" bestFit="1" customWidth="1"/>
    <col min="5116" max="5116" width="6.85546875" style="213" bestFit="1" customWidth="1"/>
    <col min="5117" max="5117" width="7.7109375" style="213" bestFit="1" customWidth="1"/>
    <col min="5118" max="5118" width="13.28515625" style="213" bestFit="1" customWidth="1"/>
    <col min="5119" max="5119" width="8.5703125" style="213" bestFit="1" customWidth="1"/>
    <col min="5120" max="5120" width="7.28515625" style="213" bestFit="1" customWidth="1"/>
    <col min="5121" max="5121" width="14.28515625" style="213" bestFit="1" customWidth="1"/>
    <col min="5122" max="5361" width="9.140625" style="213" customWidth="1"/>
    <col min="5362" max="5362" width="10.140625" style="213" customWidth="1"/>
    <col min="5363" max="5363" width="6.85546875" style="213" customWidth="1"/>
    <col min="5364" max="5364" width="32.7109375" style="213" bestFit="1" customWidth="1"/>
    <col min="5365" max="5365" width="9.42578125" style="213"/>
    <col min="5366" max="5366" width="6.7109375" style="213" customWidth="1"/>
    <col min="5367" max="5367" width="7.7109375" style="213" customWidth="1"/>
    <col min="5368" max="5368" width="36.85546875" style="213" customWidth="1"/>
    <col min="5369" max="5369" width="11.85546875" style="213" bestFit="1" customWidth="1"/>
    <col min="5370" max="5370" width="10.5703125" style="213" bestFit="1" customWidth="1"/>
    <col min="5371" max="5371" width="7.140625" style="213" bestFit="1" customWidth="1"/>
    <col min="5372" max="5372" width="6.85546875" style="213" bestFit="1" customWidth="1"/>
    <col min="5373" max="5373" width="7.7109375" style="213" bestFit="1" customWidth="1"/>
    <col min="5374" max="5374" width="13.28515625" style="213" bestFit="1" customWidth="1"/>
    <col min="5375" max="5375" width="8.5703125" style="213" bestFit="1" customWidth="1"/>
    <col min="5376" max="5376" width="7.28515625" style="213" bestFit="1" customWidth="1"/>
    <col min="5377" max="5377" width="14.28515625" style="213" bestFit="1" customWidth="1"/>
    <col min="5378" max="5617" width="9.140625" style="213" customWidth="1"/>
    <col min="5618" max="5618" width="10.140625" style="213" customWidth="1"/>
    <col min="5619" max="5619" width="6.85546875" style="213" customWidth="1"/>
    <col min="5620" max="5620" width="32.7109375" style="213" bestFit="1" customWidth="1"/>
    <col min="5621" max="5621" width="9.42578125" style="213"/>
    <col min="5622" max="5622" width="6.7109375" style="213" customWidth="1"/>
    <col min="5623" max="5623" width="7.7109375" style="213" customWidth="1"/>
    <col min="5624" max="5624" width="36.85546875" style="213" customWidth="1"/>
    <col min="5625" max="5625" width="11.85546875" style="213" bestFit="1" customWidth="1"/>
    <col min="5626" max="5626" width="10.5703125" style="213" bestFit="1" customWidth="1"/>
    <col min="5627" max="5627" width="7.140625" style="213" bestFit="1" customWidth="1"/>
    <col min="5628" max="5628" width="6.85546875" style="213" bestFit="1" customWidth="1"/>
    <col min="5629" max="5629" width="7.7109375" style="213" bestFit="1" customWidth="1"/>
    <col min="5630" max="5630" width="13.28515625" style="213" bestFit="1" customWidth="1"/>
    <col min="5631" max="5631" width="8.5703125" style="213" bestFit="1" customWidth="1"/>
    <col min="5632" max="5632" width="7.28515625" style="213" bestFit="1" customWidth="1"/>
    <col min="5633" max="5633" width="14.28515625" style="213" bestFit="1" customWidth="1"/>
    <col min="5634" max="5873" width="9.140625" style="213" customWidth="1"/>
    <col min="5874" max="5874" width="10.140625" style="213" customWidth="1"/>
    <col min="5875" max="5875" width="6.85546875" style="213" customWidth="1"/>
    <col min="5876" max="5876" width="32.7109375" style="213" bestFit="1" customWidth="1"/>
    <col min="5877" max="5877" width="9.42578125" style="213"/>
    <col min="5878" max="5878" width="6.7109375" style="213" customWidth="1"/>
    <col min="5879" max="5879" width="7.7109375" style="213" customWidth="1"/>
    <col min="5880" max="5880" width="36.85546875" style="213" customWidth="1"/>
    <col min="5881" max="5881" width="11.85546875" style="213" bestFit="1" customWidth="1"/>
    <col min="5882" max="5882" width="10.5703125" style="213" bestFit="1" customWidth="1"/>
    <col min="5883" max="5883" width="7.140625" style="213" bestFit="1" customWidth="1"/>
    <col min="5884" max="5884" width="6.85546875" style="213" bestFit="1" customWidth="1"/>
    <col min="5885" max="5885" width="7.7109375" style="213" bestFit="1" customWidth="1"/>
    <col min="5886" max="5886" width="13.28515625" style="213" bestFit="1" customWidth="1"/>
    <col min="5887" max="5887" width="8.5703125" style="213" bestFit="1" customWidth="1"/>
    <col min="5888" max="5888" width="7.28515625" style="213" bestFit="1" customWidth="1"/>
    <col min="5889" max="5889" width="14.28515625" style="213" bestFit="1" customWidth="1"/>
    <col min="5890" max="6129" width="9.140625" style="213" customWidth="1"/>
    <col min="6130" max="6130" width="10.140625" style="213" customWidth="1"/>
    <col min="6131" max="6131" width="6.85546875" style="213" customWidth="1"/>
    <col min="6132" max="6132" width="32.7109375" style="213" bestFit="1" customWidth="1"/>
    <col min="6133" max="6133" width="9.42578125" style="213"/>
    <col min="6134" max="6134" width="6.7109375" style="213" customWidth="1"/>
    <col min="6135" max="6135" width="7.7109375" style="213" customWidth="1"/>
    <col min="6136" max="6136" width="36.85546875" style="213" customWidth="1"/>
    <col min="6137" max="6137" width="11.85546875" style="213" bestFit="1" customWidth="1"/>
    <col min="6138" max="6138" width="10.5703125" style="213" bestFit="1" customWidth="1"/>
    <col min="6139" max="6139" width="7.140625" style="213" bestFit="1" customWidth="1"/>
    <col min="6140" max="6140" width="6.85546875" style="213" bestFit="1" customWidth="1"/>
    <col min="6141" max="6141" width="7.7109375" style="213" bestFit="1" customWidth="1"/>
    <col min="6142" max="6142" width="13.28515625" style="213" bestFit="1" customWidth="1"/>
    <col min="6143" max="6143" width="8.5703125" style="213" bestFit="1" customWidth="1"/>
    <col min="6144" max="6144" width="7.28515625" style="213" bestFit="1" customWidth="1"/>
    <col min="6145" max="6145" width="14.28515625" style="213" bestFit="1" customWidth="1"/>
    <col min="6146" max="6385" width="9.140625" style="213" customWidth="1"/>
    <col min="6386" max="6386" width="10.140625" style="213" customWidth="1"/>
    <col min="6387" max="6387" width="6.85546875" style="213" customWidth="1"/>
    <col min="6388" max="6388" width="32.7109375" style="213" bestFit="1" customWidth="1"/>
    <col min="6389" max="6389" width="9.42578125" style="213"/>
    <col min="6390" max="6390" width="6.7109375" style="213" customWidth="1"/>
    <col min="6391" max="6391" width="7.7109375" style="213" customWidth="1"/>
    <col min="6392" max="6392" width="36.85546875" style="213" customWidth="1"/>
    <col min="6393" max="6393" width="11.85546875" style="213" bestFit="1" customWidth="1"/>
    <col min="6394" max="6394" width="10.5703125" style="213" bestFit="1" customWidth="1"/>
    <col min="6395" max="6395" width="7.140625" style="213" bestFit="1" customWidth="1"/>
    <col min="6396" max="6396" width="6.85546875" style="213" bestFit="1" customWidth="1"/>
    <col min="6397" max="6397" width="7.7109375" style="213" bestFit="1" customWidth="1"/>
    <col min="6398" max="6398" width="13.28515625" style="213" bestFit="1" customWidth="1"/>
    <col min="6399" max="6399" width="8.5703125" style="213" bestFit="1" customWidth="1"/>
    <col min="6400" max="6400" width="7.28515625" style="213" bestFit="1" customWidth="1"/>
    <col min="6401" max="6401" width="14.28515625" style="213" bestFit="1" customWidth="1"/>
    <col min="6402" max="6641" width="9.140625" style="213" customWidth="1"/>
    <col min="6642" max="6642" width="10.140625" style="213" customWidth="1"/>
    <col min="6643" max="6643" width="6.85546875" style="213" customWidth="1"/>
    <col min="6644" max="6644" width="32.7109375" style="213" bestFit="1" customWidth="1"/>
    <col min="6645" max="6645" width="9.42578125" style="213"/>
    <col min="6646" max="6646" width="6.7109375" style="213" customWidth="1"/>
    <col min="6647" max="6647" width="7.7109375" style="213" customWidth="1"/>
    <col min="6648" max="6648" width="36.85546875" style="213" customWidth="1"/>
    <col min="6649" max="6649" width="11.85546875" style="213" bestFit="1" customWidth="1"/>
    <col min="6650" max="6650" width="10.5703125" style="213" bestFit="1" customWidth="1"/>
    <col min="6651" max="6651" width="7.140625" style="213" bestFit="1" customWidth="1"/>
    <col min="6652" max="6652" width="6.85546875" style="213" bestFit="1" customWidth="1"/>
    <col min="6653" max="6653" width="7.7109375" style="213" bestFit="1" customWidth="1"/>
    <col min="6654" max="6654" width="13.28515625" style="213" bestFit="1" customWidth="1"/>
    <col min="6655" max="6655" width="8.5703125" style="213" bestFit="1" customWidth="1"/>
    <col min="6656" max="6656" width="7.28515625" style="213" bestFit="1" customWidth="1"/>
    <col min="6657" max="6657" width="14.28515625" style="213" bestFit="1" customWidth="1"/>
    <col min="6658" max="6897" width="9.140625" style="213" customWidth="1"/>
    <col min="6898" max="6898" width="10.140625" style="213" customWidth="1"/>
    <col min="6899" max="6899" width="6.85546875" style="213" customWidth="1"/>
    <col min="6900" max="6900" width="32.7109375" style="213" bestFit="1" customWidth="1"/>
    <col min="6901" max="6901" width="9.42578125" style="213"/>
    <col min="6902" max="6902" width="6.7109375" style="213" customWidth="1"/>
    <col min="6903" max="6903" width="7.7109375" style="213" customWidth="1"/>
    <col min="6904" max="6904" width="36.85546875" style="213" customWidth="1"/>
    <col min="6905" max="6905" width="11.85546875" style="213" bestFit="1" customWidth="1"/>
    <col min="6906" max="6906" width="10.5703125" style="213" bestFit="1" customWidth="1"/>
    <col min="6907" max="6907" width="7.140625" style="213" bestFit="1" customWidth="1"/>
    <col min="6908" max="6908" width="6.85546875" style="213" bestFit="1" customWidth="1"/>
    <col min="6909" max="6909" width="7.7109375" style="213" bestFit="1" customWidth="1"/>
    <col min="6910" max="6910" width="13.28515625" style="213" bestFit="1" customWidth="1"/>
    <col min="6911" max="6911" width="8.5703125" style="213" bestFit="1" customWidth="1"/>
    <col min="6912" max="6912" width="7.28515625" style="213" bestFit="1" customWidth="1"/>
    <col min="6913" max="6913" width="14.28515625" style="213" bestFit="1" customWidth="1"/>
    <col min="6914" max="7153" width="9.140625" style="213" customWidth="1"/>
    <col min="7154" max="7154" width="10.140625" style="213" customWidth="1"/>
    <col min="7155" max="7155" width="6.85546875" style="213" customWidth="1"/>
    <col min="7156" max="7156" width="32.7109375" style="213" bestFit="1" customWidth="1"/>
    <col min="7157" max="7157" width="9.42578125" style="213"/>
    <col min="7158" max="7158" width="6.7109375" style="213" customWidth="1"/>
    <col min="7159" max="7159" width="7.7109375" style="213" customWidth="1"/>
    <col min="7160" max="7160" width="36.85546875" style="213" customWidth="1"/>
    <col min="7161" max="7161" width="11.85546875" style="213" bestFit="1" customWidth="1"/>
    <col min="7162" max="7162" width="10.5703125" style="213" bestFit="1" customWidth="1"/>
    <col min="7163" max="7163" width="7.140625" style="213" bestFit="1" customWidth="1"/>
    <col min="7164" max="7164" width="6.85546875" style="213" bestFit="1" customWidth="1"/>
    <col min="7165" max="7165" width="7.7109375" style="213" bestFit="1" customWidth="1"/>
    <col min="7166" max="7166" width="13.28515625" style="213" bestFit="1" customWidth="1"/>
    <col min="7167" max="7167" width="8.5703125" style="213" bestFit="1" customWidth="1"/>
    <col min="7168" max="7168" width="7.28515625" style="213" bestFit="1" customWidth="1"/>
    <col min="7169" max="7169" width="14.28515625" style="213" bestFit="1" customWidth="1"/>
    <col min="7170" max="7409" width="9.140625" style="213" customWidth="1"/>
    <col min="7410" max="7410" width="10.140625" style="213" customWidth="1"/>
    <col min="7411" max="7411" width="6.85546875" style="213" customWidth="1"/>
    <col min="7412" max="7412" width="32.7109375" style="213" bestFit="1" customWidth="1"/>
    <col min="7413" max="7413" width="9.42578125" style="213"/>
    <col min="7414" max="7414" width="6.7109375" style="213" customWidth="1"/>
    <col min="7415" max="7415" width="7.7109375" style="213" customWidth="1"/>
    <col min="7416" max="7416" width="36.85546875" style="213" customWidth="1"/>
    <col min="7417" max="7417" width="11.85546875" style="213" bestFit="1" customWidth="1"/>
    <col min="7418" max="7418" width="10.5703125" style="213" bestFit="1" customWidth="1"/>
    <col min="7419" max="7419" width="7.140625" style="213" bestFit="1" customWidth="1"/>
    <col min="7420" max="7420" width="6.85546875" style="213" bestFit="1" customWidth="1"/>
    <col min="7421" max="7421" width="7.7109375" style="213" bestFit="1" customWidth="1"/>
    <col min="7422" max="7422" width="13.28515625" style="213" bestFit="1" customWidth="1"/>
    <col min="7423" max="7423" width="8.5703125" style="213" bestFit="1" customWidth="1"/>
    <col min="7424" max="7424" width="7.28515625" style="213" bestFit="1" customWidth="1"/>
    <col min="7425" max="7425" width="14.28515625" style="213" bestFit="1" customWidth="1"/>
    <col min="7426" max="7665" width="9.140625" style="213" customWidth="1"/>
    <col min="7666" max="7666" width="10.140625" style="213" customWidth="1"/>
    <col min="7667" max="7667" width="6.85546875" style="213" customWidth="1"/>
    <col min="7668" max="7668" width="32.7109375" style="213" bestFit="1" customWidth="1"/>
    <col min="7669" max="7669" width="9.42578125" style="213"/>
    <col min="7670" max="7670" width="6.7109375" style="213" customWidth="1"/>
    <col min="7671" max="7671" width="7.7109375" style="213" customWidth="1"/>
    <col min="7672" max="7672" width="36.85546875" style="213" customWidth="1"/>
    <col min="7673" max="7673" width="11.85546875" style="213" bestFit="1" customWidth="1"/>
    <col min="7674" max="7674" width="10.5703125" style="213" bestFit="1" customWidth="1"/>
    <col min="7675" max="7675" width="7.140625" style="213" bestFit="1" customWidth="1"/>
    <col min="7676" max="7676" width="6.85546875" style="213" bestFit="1" customWidth="1"/>
    <col min="7677" max="7677" width="7.7109375" style="213" bestFit="1" customWidth="1"/>
    <col min="7678" max="7678" width="13.28515625" style="213" bestFit="1" customWidth="1"/>
    <col min="7679" max="7679" width="8.5703125" style="213" bestFit="1" customWidth="1"/>
    <col min="7680" max="7680" width="7.28515625" style="213" bestFit="1" customWidth="1"/>
    <col min="7681" max="7681" width="14.28515625" style="213" bestFit="1" customWidth="1"/>
    <col min="7682" max="7921" width="9.140625" style="213" customWidth="1"/>
    <col min="7922" max="7922" width="10.140625" style="213" customWidth="1"/>
    <col min="7923" max="7923" width="6.85546875" style="213" customWidth="1"/>
    <col min="7924" max="7924" width="32.7109375" style="213" bestFit="1" customWidth="1"/>
    <col min="7925" max="7925" width="9.42578125" style="213"/>
    <col min="7926" max="7926" width="6.7109375" style="213" customWidth="1"/>
    <col min="7927" max="7927" width="7.7109375" style="213" customWidth="1"/>
    <col min="7928" max="7928" width="36.85546875" style="213" customWidth="1"/>
    <col min="7929" max="7929" width="11.85546875" style="213" bestFit="1" customWidth="1"/>
    <col min="7930" max="7930" width="10.5703125" style="213" bestFit="1" customWidth="1"/>
    <col min="7931" max="7931" width="7.140625" style="213" bestFit="1" customWidth="1"/>
    <col min="7932" max="7932" width="6.85546875" style="213" bestFit="1" customWidth="1"/>
    <col min="7933" max="7933" width="7.7109375" style="213" bestFit="1" customWidth="1"/>
    <col min="7934" max="7934" width="13.28515625" style="213" bestFit="1" customWidth="1"/>
    <col min="7935" max="7935" width="8.5703125" style="213" bestFit="1" customWidth="1"/>
    <col min="7936" max="7936" width="7.28515625" style="213" bestFit="1" customWidth="1"/>
    <col min="7937" max="7937" width="14.28515625" style="213" bestFit="1" customWidth="1"/>
    <col min="7938" max="8177" width="9.140625" style="213" customWidth="1"/>
    <col min="8178" max="8178" width="10.140625" style="213" customWidth="1"/>
    <col min="8179" max="8179" width="6.85546875" style="213" customWidth="1"/>
    <col min="8180" max="8180" width="32.7109375" style="213" bestFit="1" customWidth="1"/>
    <col min="8181" max="8181" width="9.42578125" style="213"/>
    <col min="8182" max="8182" width="6.7109375" style="213" customWidth="1"/>
    <col min="8183" max="8183" width="7.7109375" style="213" customWidth="1"/>
    <col min="8184" max="8184" width="36.85546875" style="213" customWidth="1"/>
    <col min="8185" max="8185" width="11.85546875" style="213" bestFit="1" customWidth="1"/>
    <col min="8186" max="8186" width="10.5703125" style="213" bestFit="1" customWidth="1"/>
    <col min="8187" max="8187" width="7.140625" style="213" bestFit="1" customWidth="1"/>
    <col min="8188" max="8188" width="6.85546875" style="213" bestFit="1" customWidth="1"/>
    <col min="8189" max="8189" width="7.7109375" style="213" bestFit="1" customWidth="1"/>
    <col min="8190" max="8190" width="13.28515625" style="213" bestFit="1" customWidth="1"/>
    <col min="8191" max="8191" width="8.5703125" style="213" bestFit="1" customWidth="1"/>
    <col min="8192" max="8192" width="7.28515625" style="213" bestFit="1" customWidth="1"/>
    <col min="8193" max="8193" width="14.28515625" style="213" bestFit="1" customWidth="1"/>
    <col min="8194" max="8433" width="9.140625" style="213" customWidth="1"/>
    <col min="8434" max="8434" width="10.140625" style="213" customWidth="1"/>
    <col min="8435" max="8435" width="6.85546875" style="213" customWidth="1"/>
    <col min="8436" max="8436" width="32.7109375" style="213" bestFit="1" customWidth="1"/>
    <col min="8437" max="8437" width="9.42578125" style="213"/>
    <col min="8438" max="8438" width="6.7109375" style="213" customWidth="1"/>
    <col min="8439" max="8439" width="7.7109375" style="213" customWidth="1"/>
    <col min="8440" max="8440" width="36.85546875" style="213" customWidth="1"/>
    <col min="8441" max="8441" width="11.85546875" style="213" bestFit="1" customWidth="1"/>
    <col min="8442" max="8442" width="10.5703125" style="213" bestFit="1" customWidth="1"/>
    <col min="8443" max="8443" width="7.140625" style="213" bestFit="1" customWidth="1"/>
    <col min="8444" max="8444" width="6.85546875" style="213" bestFit="1" customWidth="1"/>
    <col min="8445" max="8445" width="7.7109375" style="213" bestFit="1" customWidth="1"/>
    <col min="8446" max="8446" width="13.28515625" style="213" bestFit="1" customWidth="1"/>
    <col min="8447" max="8447" width="8.5703125" style="213" bestFit="1" customWidth="1"/>
    <col min="8448" max="8448" width="7.28515625" style="213" bestFit="1" customWidth="1"/>
    <col min="8449" max="8449" width="14.28515625" style="213" bestFit="1" customWidth="1"/>
    <col min="8450" max="8689" width="9.140625" style="213" customWidth="1"/>
    <col min="8690" max="8690" width="10.140625" style="213" customWidth="1"/>
    <col min="8691" max="8691" width="6.85546875" style="213" customWidth="1"/>
    <col min="8692" max="8692" width="32.7109375" style="213" bestFit="1" customWidth="1"/>
    <col min="8693" max="8693" width="9.42578125" style="213"/>
    <col min="8694" max="8694" width="6.7109375" style="213" customWidth="1"/>
    <col min="8695" max="8695" width="7.7109375" style="213" customWidth="1"/>
    <col min="8696" max="8696" width="36.85546875" style="213" customWidth="1"/>
    <col min="8697" max="8697" width="11.85546875" style="213" bestFit="1" customWidth="1"/>
    <col min="8698" max="8698" width="10.5703125" style="213" bestFit="1" customWidth="1"/>
    <col min="8699" max="8699" width="7.140625" style="213" bestFit="1" customWidth="1"/>
    <col min="8700" max="8700" width="6.85546875" style="213" bestFit="1" customWidth="1"/>
    <col min="8701" max="8701" width="7.7109375" style="213" bestFit="1" customWidth="1"/>
    <col min="8702" max="8702" width="13.28515625" style="213" bestFit="1" customWidth="1"/>
    <col min="8703" max="8703" width="8.5703125" style="213" bestFit="1" customWidth="1"/>
    <col min="8704" max="8704" width="7.28515625" style="213" bestFit="1" customWidth="1"/>
    <col min="8705" max="8705" width="14.28515625" style="213" bestFit="1" customWidth="1"/>
    <col min="8706" max="8945" width="9.140625" style="213" customWidth="1"/>
    <col min="8946" max="8946" width="10.140625" style="213" customWidth="1"/>
    <col min="8947" max="8947" width="6.85546875" style="213" customWidth="1"/>
    <col min="8948" max="8948" width="32.7109375" style="213" bestFit="1" customWidth="1"/>
    <col min="8949" max="8949" width="9.42578125" style="213"/>
    <col min="8950" max="8950" width="6.7109375" style="213" customWidth="1"/>
    <col min="8951" max="8951" width="7.7109375" style="213" customWidth="1"/>
    <col min="8952" max="8952" width="36.85546875" style="213" customWidth="1"/>
    <col min="8953" max="8953" width="11.85546875" style="213" bestFit="1" customWidth="1"/>
    <col min="8954" max="8954" width="10.5703125" style="213" bestFit="1" customWidth="1"/>
    <col min="8955" max="8955" width="7.140625" style="213" bestFit="1" customWidth="1"/>
    <col min="8956" max="8956" width="6.85546875" style="213" bestFit="1" customWidth="1"/>
    <col min="8957" max="8957" width="7.7109375" style="213" bestFit="1" customWidth="1"/>
    <col min="8958" max="8958" width="13.28515625" style="213" bestFit="1" customWidth="1"/>
    <col min="8959" max="8959" width="8.5703125" style="213" bestFit="1" customWidth="1"/>
    <col min="8960" max="8960" width="7.28515625" style="213" bestFit="1" customWidth="1"/>
    <col min="8961" max="8961" width="14.28515625" style="213" bestFit="1" customWidth="1"/>
    <col min="8962" max="9201" width="9.140625" style="213" customWidth="1"/>
    <col min="9202" max="9202" width="10.140625" style="213" customWidth="1"/>
    <col min="9203" max="9203" width="6.85546875" style="213" customWidth="1"/>
    <col min="9204" max="9204" width="32.7109375" style="213" bestFit="1" customWidth="1"/>
    <col min="9205" max="9205" width="9.42578125" style="213"/>
    <col min="9206" max="9206" width="6.7109375" style="213" customWidth="1"/>
    <col min="9207" max="9207" width="7.7109375" style="213" customWidth="1"/>
    <col min="9208" max="9208" width="36.85546875" style="213" customWidth="1"/>
    <col min="9209" max="9209" width="11.85546875" style="213" bestFit="1" customWidth="1"/>
    <col min="9210" max="9210" width="10.5703125" style="213" bestFit="1" customWidth="1"/>
    <col min="9211" max="9211" width="7.140625" style="213" bestFit="1" customWidth="1"/>
    <col min="9212" max="9212" width="6.85546875" style="213" bestFit="1" customWidth="1"/>
    <col min="9213" max="9213" width="7.7109375" style="213" bestFit="1" customWidth="1"/>
    <col min="9214" max="9214" width="13.28515625" style="213" bestFit="1" customWidth="1"/>
    <col min="9215" max="9215" width="8.5703125" style="213" bestFit="1" customWidth="1"/>
    <col min="9216" max="9216" width="7.28515625" style="213" bestFit="1" customWidth="1"/>
    <col min="9217" max="9217" width="14.28515625" style="213" bestFit="1" customWidth="1"/>
    <col min="9218" max="9457" width="9.140625" style="213" customWidth="1"/>
    <col min="9458" max="9458" width="10.140625" style="213" customWidth="1"/>
    <col min="9459" max="9459" width="6.85546875" style="213" customWidth="1"/>
    <col min="9460" max="9460" width="32.7109375" style="213" bestFit="1" customWidth="1"/>
    <col min="9461" max="9461" width="9.42578125" style="213"/>
    <col min="9462" max="9462" width="6.7109375" style="213" customWidth="1"/>
    <col min="9463" max="9463" width="7.7109375" style="213" customWidth="1"/>
    <col min="9464" max="9464" width="36.85546875" style="213" customWidth="1"/>
    <col min="9465" max="9465" width="11.85546875" style="213" bestFit="1" customWidth="1"/>
    <col min="9466" max="9466" width="10.5703125" style="213" bestFit="1" customWidth="1"/>
    <col min="9467" max="9467" width="7.140625" style="213" bestFit="1" customWidth="1"/>
    <col min="9468" max="9468" width="6.85546875" style="213" bestFit="1" customWidth="1"/>
    <col min="9469" max="9469" width="7.7109375" style="213" bestFit="1" customWidth="1"/>
    <col min="9470" max="9470" width="13.28515625" style="213" bestFit="1" customWidth="1"/>
    <col min="9471" max="9471" width="8.5703125" style="213" bestFit="1" customWidth="1"/>
    <col min="9472" max="9472" width="7.28515625" style="213" bestFit="1" customWidth="1"/>
    <col min="9473" max="9473" width="14.28515625" style="213" bestFit="1" customWidth="1"/>
    <col min="9474" max="9713" width="9.140625" style="213" customWidth="1"/>
    <col min="9714" max="9714" width="10.140625" style="213" customWidth="1"/>
    <col min="9715" max="9715" width="6.85546875" style="213" customWidth="1"/>
    <col min="9716" max="9716" width="32.7109375" style="213" bestFit="1" customWidth="1"/>
    <col min="9717" max="9717" width="9.42578125" style="213"/>
    <col min="9718" max="9718" width="6.7109375" style="213" customWidth="1"/>
    <col min="9719" max="9719" width="7.7109375" style="213" customWidth="1"/>
    <col min="9720" max="9720" width="36.85546875" style="213" customWidth="1"/>
    <col min="9721" max="9721" width="11.85546875" style="213" bestFit="1" customWidth="1"/>
    <col min="9722" max="9722" width="10.5703125" style="213" bestFit="1" customWidth="1"/>
    <col min="9723" max="9723" width="7.140625" style="213" bestFit="1" customWidth="1"/>
    <col min="9724" max="9724" width="6.85546875" style="213" bestFit="1" customWidth="1"/>
    <col min="9725" max="9725" width="7.7109375" style="213" bestFit="1" customWidth="1"/>
    <col min="9726" max="9726" width="13.28515625" style="213" bestFit="1" customWidth="1"/>
    <col min="9727" max="9727" width="8.5703125" style="213" bestFit="1" customWidth="1"/>
    <col min="9728" max="9728" width="7.28515625" style="213" bestFit="1" customWidth="1"/>
    <col min="9729" max="9729" width="14.28515625" style="213" bestFit="1" customWidth="1"/>
    <col min="9730" max="9969" width="9.140625" style="213" customWidth="1"/>
    <col min="9970" max="9970" width="10.140625" style="213" customWidth="1"/>
    <col min="9971" max="9971" width="6.85546875" style="213" customWidth="1"/>
    <col min="9972" max="9972" width="32.7109375" style="213" bestFit="1" customWidth="1"/>
    <col min="9973" max="9973" width="9.42578125" style="213"/>
    <col min="9974" max="9974" width="6.7109375" style="213" customWidth="1"/>
    <col min="9975" max="9975" width="7.7109375" style="213" customWidth="1"/>
    <col min="9976" max="9976" width="36.85546875" style="213" customWidth="1"/>
    <col min="9977" max="9977" width="11.85546875" style="213" bestFit="1" customWidth="1"/>
    <col min="9978" max="9978" width="10.5703125" style="213" bestFit="1" customWidth="1"/>
    <col min="9979" max="9979" width="7.140625" style="213" bestFit="1" customWidth="1"/>
    <col min="9980" max="9980" width="6.85546875" style="213" bestFit="1" customWidth="1"/>
    <col min="9981" max="9981" width="7.7109375" style="213" bestFit="1" customWidth="1"/>
    <col min="9982" max="9982" width="13.28515625" style="213" bestFit="1" customWidth="1"/>
    <col min="9983" max="9983" width="8.5703125" style="213" bestFit="1" customWidth="1"/>
    <col min="9984" max="9984" width="7.28515625" style="213" bestFit="1" customWidth="1"/>
    <col min="9985" max="9985" width="14.28515625" style="213" bestFit="1" customWidth="1"/>
    <col min="9986" max="10225" width="9.140625" style="213" customWidth="1"/>
    <col min="10226" max="10226" width="10.140625" style="213" customWidth="1"/>
    <col min="10227" max="10227" width="6.85546875" style="213" customWidth="1"/>
    <col min="10228" max="10228" width="32.7109375" style="213" bestFit="1" customWidth="1"/>
    <col min="10229" max="10229" width="9.42578125" style="213"/>
    <col min="10230" max="10230" width="6.7109375" style="213" customWidth="1"/>
    <col min="10231" max="10231" width="7.7109375" style="213" customWidth="1"/>
    <col min="10232" max="10232" width="36.85546875" style="213" customWidth="1"/>
    <col min="10233" max="10233" width="11.85546875" style="213" bestFit="1" customWidth="1"/>
    <col min="10234" max="10234" width="10.5703125" style="213" bestFit="1" customWidth="1"/>
    <col min="10235" max="10235" width="7.140625" style="213" bestFit="1" customWidth="1"/>
    <col min="10236" max="10236" width="6.85546875" style="213" bestFit="1" customWidth="1"/>
    <col min="10237" max="10237" width="7.7109375" style="213" bestFit="1" customWidth="1"/>
    <col min="10238" max="10238" width="13.28515625" style="213" bestFit="1" customWidth="1"/>
    <col min="10239" max="10239" width="8.5703125" style="213" bestFit="1" customWidth="1"/>
    <col min="10240" max="10240" width="7.28515625" style="213" bestFit="1" customWidth="1"/>
    <col min="10241" max="10241" width="14.28515625" style="213" bestFit="1" customWidth="1"/>
    <col min="10242" max="10481" width="9.140625" style="213" customWidth="1"/>
    <col min="10482" max="10482" width="10.140625" style="213" customWidth="1"/>
    <col min="10483" max="10483" width="6.85546875" style="213" customWidth="1"/>
    <col min="10484" max="10484" width="32.7109375" style="213" bestFit="1" customWidth="1"/>
    <col min="10485" max="10485" width="9.42578125" style="213"/>
    <col min="10486" max="10486" width="6.7109375" style="213" customWidth="1"/>
    <col min="10487" max="10487" width="7.7109375" style="213" customWidth="1"/>
    <col min="10488" max="10488" width="36.85546875" style="213" customWidth="1"/>
    <col min="10489" max="10489" width="11.85546875" style="213" bestFit="1" customWidth="1"/>
    <col min="10490" max="10490" width="10.5703125" style="213" bestFit="1" customWidth="1"/>
    <col min="10491" max="10491" width="7.140625" style="213" bestFit="1" customWidth="1"/>
    <col min="10492" max="10492" width="6.85546875" style="213" bestFit="1" customWidth="1"/>
    <col min="10493" max="10493" width="7.7109375" style="213" bestFit="1" customWidth="1"/>
    <col min="10494" max="10494" width="13.28515625" style="213" bestFit="1" customWidth="1"/>
    <col min="10495" max="10495" width="8.5703125" style="213" bestFit="1" customWidth="1"/>
    <col min="10496" max="10496" width="7.28515625" style="213" bestFit="1" customWidth="1"/>
    <col min="10497" max="10497" width="14.28515625" style="213" bestFit="1" customWidth="1"/>
    <col min="10498" max="10737" width="9.140625" style="213" customWidth="1"/>
    <col min="10738" max="10738" width="10.140625" style="213" customWidth="1"/>
    <col min="10739" max="10739" width="6.85546875" style="213" customWidth="1"/>
    <col min="10740" max="10740" width="32.7109375" style="213" bestFit="1" customWidth="1"/>
    <col min="10741" max="10741" width="9.42578125" style="213"/>
    <col min="10742" max="10742" width="6.7109375" style="213" customWidth="1"/>
    <col min="10743" max="10743" width="7.7109375" style="213" customWidth="1"/>
    <col min="10744" max="10744" width="36.85546875" style="213" customWidth="1"/>
    <col min="10745" max="10745" width="11.85546875" style="213" bestFit="1" customWidth="1"/>
    <col min="10746" max="10746" width="10.5703125" style="213" bestFit="1" customWidth="1"/>
    <col min="10747" max="10747" width="7.140625" style="213" bestFit="1" customWidth="1"/>
    <col min="10748" max="10748" width="6.85546875" style="213" bestFit="1" customWidth="1"/>
    <col min="10749" max="10749" width="7.7109375" style="213" bestFit="1" customWidth="1"/>
    <col min="10750" max="10750" width="13.28515625" style="213" bestFit="1" customWidth="1"/>
    <col min="10751" max="10751" width="8.5703125" style="213" bestFit="1" customWidth="1"/>
    <col min="10752" max="10752" width="7.28515625" style="213" bestFit="1" customWidth="1"/>
    <col min="10753" max="10753" width="14.28515625" style="213" bestFit="1" customWidth="1"/>
    <col min="10754" max="10993" width="9.140625" style="213" customWidth="1"/>
    <col min="10994" max="10994" width="10.140625" style="213" customWidth="1"/>
    <col min="10995" max="10995" width="6.85546875" style="213" customWidth="1"/>
    <col min="10996" max="10996" width="32.7109375" style="213" bestFit="1" customWidth="1"/>
    <col min="10997" max="10997" width="9.42578125" style="213"/>
    <col min="10998" max="10998" width="6.7109375" style="213" customWidth="1"/>
    <col min="10999" max="10999" width="7.7109375" style="213" customWidth="1"/>
    <col min="11000" max="11000" width="36.85546875" style="213" customWidth="1"/>
    <col min="11001" max="11001" width="11.85546875" style="213" bestFit="1" customWidth="1"/>
    <col min="11002" max="11002" width="10.5703125" style="213" bestFit="1" customWidth="1"/>
    <col min="11003" max="11003" width="7.140625" style="213" bestFit="1" customWidth="1"/>
    <col min="11004" max="11004" width="6.85546875" style="213" bestFit="1" customWidth="1"/>
    <col min="11005" max="11005" width="7.7109375" style="213" bestFit="1" customWidth="1"/>
    <col min="11006" max="11006" width="13.28515625" style="213" bestFit="1" customWidth="1"/>
    <col min="11007" max="11007" width="8.5703125" style="213" bestFit="1" customWidth="1"/>
    <col min="11008" max="11008" width="7.28515625" style="213" bestFit="1" customWidth="1"/>
    <col min="11009" max="11009" width="14.28515625" style="213" bestFit="1" customWidth="1"/>
    <col min="11010" max="11249" width="9.140625" style="213" customWidth="1"/>
    <col min="11250" max="11250" width="10.140625" style="213" customWidth="1"/>
    <col min="11251" max="11251" width="6.85546875" style="213" customWidth="1"/>
    <col min="11252" max="11252" width="32.7109375" style="213" bestFit="1" customWidth="1"/>
    <col min="11253" max="11253" width="9.42578125" style="213"/>
    <col min="11254" max="11254" width="6.7109375" style="213" customWidth="1"/>
    <col min="11255" max="11255" width="7.7109375" style="213" customWidth="1"/>
    <col min="11256" max="11256" width="36.85546875" style="213" customWidth="1"/>
    <col min="11257" max="11257" width="11.85546875" style="213" bestFit="1" customWidth="1"/>
    <col min="11258" max="11258" width="10.5703125" style="213" bestFit="1" customWidth="1"/>
    <col min="11259" max="11259" width="7.140625" style="213" bestFit="1" customWidth="1"/>
    <col min="11260" max="11260" width="6.85546875" style="213" bestFit="1" customWidth="1"/>
    <col min="11261" max="11261" width="7.7109375" style="213" bestFit="1" customWidth="1"/>
    <col min="11262" max="11262" width="13.28515625" style="213" bestFit="1" customWidth="1"/>
    <col min="11263" max="11263" width="8.5703125" style="213" bestFit="1" customWidth="1"/>
    <col min="11264" max="11264" width="7.28515625" style="213" bestFit="1" customWidth="1"/>
    <col min="11265" max="11265" width="14.28515625" style="213" bestFit="1" customWidth="1"/>
    <col min="11266" max="11505" width="9.140625" style="213" customWidth="1"/>
    <col min="11506" max="11506" width="10.140625" style="213" customWidth="1"/>
    <col min="11507" max="11507" width="6.85546875" style="213" customWidth="1"/>
    <col min="11508" max="11508" width="32.7109375" style="213" bestFit="1" customWidth="1"/>
    <col min="11509" max="11509" width="9.42578125" style="213"/>
    <col min="11510" max="11510" width="6.7109375" style="213" customWidth="1"/>
    <col min="11511" max="11511" width="7.7109375" style="213" customWidth="1"/>
    <col min="11512" max="11512" width="36.85546875" style="213" customWidth="1"/>
    <col min="11513" max="11513" width="11.85546875" style="213" bestFit="1" customWidth="1"/>
    <col min="11514" max="11514" width="10.5703125" style="213" bestFit="1" customWidth="1"/>
    <col min="11515" max="11515" width="7.140625" style="213" bestFit="1" customWidth="1"/>
    <col min="11516" max="11516" width="6.85546875" style="213" bestFit="1" customWidth="1"/>
    <col min="11517" max="11517" width="7.7109375" style="213" bestFit="1" customWidth="1"/>
    <col min="11518" max="11518" width="13.28515625" style="213" bestFit="1" customWidth="1"/>
    <col min="11519" max="11519" width="8.5703125" style="213" bestFit="1" customWidth="1"/>
    <col min="11520" max="11520" width="7.28515625" style="213" bestFit="1" customWidth="1"/>
    <col min="11521" max="11521" width="14.28515625" style="213" bestFit="1" customWidth="1"/>
    <col min="11522" max="11761" width="9.140625" style="213" customWidth="1"/>
    <col min="11762" max="11762" width="10.140625" style="213" customWidth="1"/>
    <col min="11763" max="11763" width="6.85546875" style="213" customWidth="1"/>
    <col min="11764" max="11764" width="32.7109375" style="213" bestFit="1" customWidth="1"/>
    <col min="11765" max="11765" width="9.42578125" style="213"/>
    <col min="11766" max="11766" width="6.7109375" style="213" customWidth="1"/>
    <col min="11767" max="11767" width="7.7109375" style="213" customWidth="1"/>
    <col min="11768" max="11768" width="36.85546875" style="213" customWidth="1"/>
    <col min="11769" max="11769" width="11.85546875" style="213" bestFit="1" customWidth="1"/>
    <col min="11770" max="11770" width="10.5703125" style="213" bestFit="1" customWidth="1"/>
    <col min="11771" max="11771" width="7.140625" style="213" bestFit="1" customWidth="1"/>
    <col min="11772" max="11772" width="6.85546875" style="213" bestFit="1" customWidth="1"/>
    <col min="11773" max="11773" width="7.7109375" style="213" bestFit="1" customWidth="1"/>
    <col min="11774" max="11774" width="13.28515625" style="213" bestFit="1" customWidth="1"/>
    <col min="11775" max="11775" width="8.5703125" style="213" bestFit="1" customWidth="1"/>
    <col min="11776" max="11776" width="7.28515625" style="213" bestFit="1" customWidth="1"/>
    <col min="11777" max="11777" width="14.28515625" style="213" bestFit="1" customWidth="1"/>
    <col min="11778" max="12017" width="9.140625" style="213" customWidth="1"/>
    <col min="12018" max="12018" width="10.140625" style="213" customWidth="1"/>
    <col min="12019" max="12019" width="6.85546875" style="213" customWidth="1"/>
    <col min="12020" max="12020" width="32.7109375" style="213" bestFit="1" customWidth="1"/>
    <col min="12021" max="12021" width="9.42578125" style="213"/>
    <col min="12022" max="12022" width="6.7109375" style="213" customWidth="1"/>
    <col min="12023" max="12023" width="7.7109375" style="213" customWidth="1"/>
    <col min="12024" max="12024" width="36.85546875" style="213" customWidth="1"/>
    <col min="12025" max="12025" width="11.85546875" style="213" bestFit="1" customWidth="1"/>
    <col min="12026" max="12026" width="10.5703125" style="213" bestFit="1" customWidth="1"/>
    <col min="12027" max="12027" width="7.140625" style="213" bestFit="1" customWidth="1"/>
    <col min="12028" max="12028" width="6.85546875" style="213" bestFit="1" customWidth="1"/>
    <col min="12029" max="12029" width="7.7109375" style="213" bestFit="1" customWidth="1"/>
    <col min="12030" max="12030" width="13.28515625" style="213" bestFit="1" customWidth="1"/>
    <col min="12031" max="12031" width="8.5703125" style="213" bestFit="1" customWidth="1"/>
    <col min="12032" max="12032" width="7.28515625" style="213" bestFit="1" customWidth="1"/>
    <col min="12033" max="12033" width="14.28515625" style="213" bestFit="1" customWidth="1"/>
    <col min="12034" max="12273" width="9.140625" style="213" customWidth="1"/>
    <col min="12274" max="12274" width="10.140625" style="213" customWidth="1"/>
    <col min="12275" max="12275" width="6.85546875" style="213" customWidth="1"/>
    <col min="12276" max="12276" width="32.7109375" style="213" bestFit="1" customWidth="1"/>
    <col min="12277" max="12277" width="9.42578125" style="213"/>
    <col min="12278" max="12278" width="6.7109375" style="213" customWidth="1"/>
    <col min="12279" max="12279" width="7.7109375" style="213" customWidth="1"/>
    <col min="12280" max="12280" width="36.85546875" style="213" customWidth="1"/>
    <col min="12281" max="12281" width="11.85546875" style="213" bestFit="1" customWidth="1"/>
    <col min="12282" max="12282" width="10.5703125" style="213" bestFit="1" customWidth="1"/>
    <col min="12283" max="12283" width="7.140625" style="213" bestFit="1" customWidth="1"/>
    <col min="12284" max="12284" width="6.85546875" style="213" bestFit="1" customWidth="1"/>
    <col min="12285" max="12285" width="7.7109375" style="213" bestFit="1" customWidth="1"/>
    <col min="12286" max="12286" width="13.28515625" style="213" bestFit="1" customWidth="1"/>
    <col min="12287" max="12287" width="8.5703125" style="213" bestFit="1" customWidth="1"/>
    <col min="12288" max="12288" width="7.28515625" style="213" bestFit="1" customWidth="1"/>
    <col min="12289" max="12289" width="14.28515625" style="213" bestFit="1" customWidth="1"/>
    <col min="12290" max="12529" width="9.140625" style="213" customWidth="1"/>
    <col min="12530" max="12530" width="10.140625" style="213" customWidth="1"/>
    <col min="12531" max="12531" width="6.85546875" style="213" customWidth="1"/>
    <col min="12532" max="12532" width="32.7109375" style="213" bestFit="1" customWidth="1"/>
    <col min="12533" max="12533" width="9.42578125" style="213"/>
    <col min="12534" max="12534" width="6.7109375" style="213" customWidth="1"/>
    <col min="12535" max="12535" width="7.7109375" style="213" customWidth="1"/>
    <col min="12536" max="12536" width="36.85546875" style="213" customWidth="1"/>
    <col min="12537" max="12537" width="11.85546875" style="213" bestFit="1" customWidth="1"/>
    <col min="12538" max="12538" width="10.5703125" style="213" bestFit="1" customWidth="1"/>
    <col min="12539" max="12539" width="7.140625" style="213" bestFit="1" customWidth="1"/>
    <col min="12540" max="12540" width="6.85546875" style="213" bestFit="1" customWidth="1"/>
    <col min="12541" max="12541" width="7.7109375" style="213" bestFit="1" customWidth="1"/>
    <col min="12542" max="12542" width="13.28515625" style="213" bestFit="1" customWidth="1"/>
    <col min="12543" max="12543" width="8.5703125" style="213" bestFit="1" customWidth="1"/>
    <col min="12544" max="12544" width="7.28515625" style="213" bestFit="1" customWidth="1"/>
    <col min="12545" max="12545" width="14.28515625" style="213" bestFit="1" customWidth="1"/>
    <col min="12546" max="12785" width="9.140625" style="213" customWidth="1"/>
    <col min="12786" max="12786" width="10.140625" style="213" customWidth="1"/>
    <col min="12787" max="12787" width="6.85546875" style="213" customWidth="1"/>
    <col min="12788" max="12788" width="32.7109375" style="213" bestFit="1" customWidth="1"/>
    <col min="12789" max="12789" width="9.42578125" style="213"/>
    <col min="12790" max="12790" width="6.7109375" style="213" customWidth="1"/>
    <col min="12791" max="12791" width="7.7109375" style="213" customWidth="1"/>
    <col min="12792" max="12792" width="36.85546875" style="213" customWidth="1"/>
    <col min="12793" max="12793" width="11.85546875" style="213" bestFit="1" customWidth="1"/>
    <col min="12794" max="12794" width="10.5703125" style="213" bestFit="1" customWidth="1"/>
    <col min="12795" max="12795" width="7.140625" style="213" bestFit="1" customWidth="1"/>
    <col min="12796" max="12796" width="6.85546875" style="213" bestFit="1" customWidth="1"/>
    <col min="12797" max="12797" width="7.7109375" style="213" bestFit="1" customWidth="1"/>
    <col min="12798" max="12798" width="13.28515625" style="213" bestFit="1" customWidth="1"/>
    <col min="12799" max="12799" width="8.5703125" style="213" bestFit="1" customWidth="1"/>
    <col min="12800" max="12800" width="7.28515625" style="213" bestFit="1" customWidth="1"/>
    <col min="12801" max="12801" width="14.28515625" style="213" bestFit="1" customWidth="1"/>
    <col min="12802" max="13041" width="9.140625" style="213" customWidth="1"/>
    <col min="13042" max="13042" width="10.140625" style="213" customWidth="1"/>
    <col min="13043" max="13043" width="6.85546875" style="213" customWidth="1"/>
    <col min="13044" max="13044" width="32.7109375" style="213" bestFit="1" customWidth="1"/>
    <col min="13045" max="13045" width="9.42578125" style="213"/>
    <col min="13046" max="13046" width="6.7109375" style="213" customWidth="1"/>
    <col min="13047" max="13047" width="7.7109375" style="213" customWidth="1"/>
    <col min="13048" max="13048" width="36.85546875" style="213" customWidth="1"/>
    <col min="13049" max="13049" width="11.85546875" style="213" bestFit="1" customWidth="1"/>
    <col min="13050" max="13050" width="10.5703125" style="213" bestFit="1" customWidth="1"/>
    <col min="13051" max="13051" width="7.140625" style="213" bestFit="1" customWidth="1"/>
    <col min="13052" max="13052" width="6.85546875" style="213" bestFit="1" customWidth="1"/>
    <col min="13053" max="13053" width="7.7109375" style="213" bestFit="1" customWidth="1"/>
    <col min="13054" max="13054" width="13.28515625" style="213" bestFit="1" customWidth="1"/>
    <col min="13055" max="13055" width="8.5703125" style="213" bestFit="1" customWidth="1"/>
    <col min="13056" max="13056" width="7.28515625" style="213" bestFit="1" customWidth="1"/>
    <col min="13057" max="13057" width="14.28515625" style="213" bestFit="1" customWidth="1"/>
    <col min="13058" max="13297" width="9.140625" style="213" customWidth="1"/>
    <col min="13298" max="13298" width="10.140625" style="213" customWidth="1"/>
    <col min="13299" max="13299" width="6.85546875" style="213" customWidth="1"/>
    <col min="13300" max="13300" width="32.7109375" style="213" bestFit="1" customWidth="1"/>
    <col min="13301" max="13301" width="9.42578125" style="213"/>
    <col min="13302" max="13302" width="6.7109375" style="213" customWidth="1"/>
    <col min="13303" max="13303" width="7.7109375" style="213" customWidth="1"/>
    <col min="13304" max="13304" width="36.85546875" style="213" customWidth="1"/>
    <col min="13305" max="13305" width="11.85546875" style="213" bestFit="1" customWidth="1"/>
    <col min="13306" max="13306" width="10.5703125" style="213" bestFit="1" customWidth="1"/>
    <col min="13307" max="13307" width="7.140625" style="213" bestFit="1" customWidth="1"/>
    <col min="13308" max="13308" width="6.85546875" style="213" bestFit="1" customWidth="1"/>
    <col min="13309" max="13309" width="7.7109375" style="213" bestFit="1" customWidth="1"/>
    <col min="13310" max="13310" width="13.28515625" style="213" bestFit="1" customWidth="1"/>
    <col min="13311" max="13311" width="8.5703125" style="213" bestFit="1" customWidth="1"/>
    <col min="13312" max="13312" width="7.28515625" style="213" bestFit="1" customWidth="1"/>
    <col min="13313" max="13313" width="14.28515625" style="213" bestFit="1" customWidth="1"/>
    <col min="13314" max="13553" width="9.140625" style="213" customWidth="1"/>
    <col min="13554" max="13554" width="10.140625" style="213" customWidth="1"/>
    <col min="13555" max="13555" width="6.85546875" style="213" customWidth="1"/>
    <col min="13556" max="13556" width="32.7109375" style="213" bestFit="1" customWidth="1"/>
    <col min="13557" max="13557" width="9.42578125" style="213"/>
    <col min="13558" max="13558" width="6.7109375" style="213" customWidth="1"/>
    <col min="13559" max="13559" width="7.7109375" style="213" customWidth="1"/>
    <col min="13560" max="13560" width="36.85546875" style="213" customWidth="1"/>
    <col min="13561" max="13561" width="11.85546875" style="213" bestFit="1" customWidth="1"/>
    <col min="13562" max="13562" width="10.5703125" style="213" bestFit="1" customWidth="1"/>
    <col min="13563" max="13563" width="7.140625" style="213" bestFit="1" customWidth="1"/>
    <col min="13564" max="13564" width="6.85546875" style="213" bestFit="1" customWidth="1"/>
    <col min="13565" max="13565" width="7.7109375" style="213" bestFit="1" customWidth="1"/>
    <col min="13566" max="13566" width="13.28515625" style="213" bestFit="1" customWidth="1"/>
    <col min="13567" max="13567" width="8.5703125" style="213" bestFit="1" customWidth="1"/>
    <col min="13568" max="13568" width="7.28515625" style="213" bestFit="1" customWidth="1"/>
    <col min="13569" max="13569" width="14.28515625" style="213" bestFit="1" customWidth="1"/>
    <col min="13570" max="13809" width="9.140625" style="213" customWidth="1"/>
    <col min="13810" max="13810" width="10.140625" style="213" customWidth="1"/>
    <col min="13811" max="13811" width="6.85546875" style="213" customWidth="1"/>
    <col min="13812" max="13812" width="32.7109375" style="213" bestFit="1" customWidth="1"/>
    <col min="13813" max="13813" width="9.42578125" style="213"/>
    <col min="13814" max="13814" width="6.7109375" style="213" customWidth="1"/>
    <col min="13815" max="13815" width="7.7109375" style="213" customWidth="1"/>
    <col min="13816" max="13816" width="36.85546875" style="213" customWidth="1"/>
    <col min="13817" max="13817" width="11.85546875" style="213" bestFit="1" customWidth="1"/>
    <col min="13818" max="13818" width="10.5703125" style="213" bestFit="1" customWidth="1"/>
    <col min="13819" max="13819" width="7.140625" style="213" bestFit="1" customWidth="1"/>
    <col min="13820" max="13820" width="6.85546875" style="213" bestFit="1" customWidth="1"/>
    <col min="13821" max="13821" width="7.7109375" style="213" bestFit="1" customWidth="1"/>
    <col min="13822" max="13822" width="13.28515625" style="213" bestFit="1" customWidth="1"/>
    <col min="13823" max="13823" width="8.5703125" style="213" bestFit="1" customWidth="1"/>
    <col min="13824" max="13824" width="7.28515625" style="213" bestFit="1" customWidth="1"/>
    <col min="13825" max="13825" width="14.28515625" style="213" bestFit="1" customWidth="1"/>
    <col min="13826" max="14065" width="9.140625" style="213" customWidth="1"/>
    <col min="14066" max="14066" width="10.140625" style="213" customWidth="1"/>
    <col min="14067" max="14067" width="6.85546875" style="213" customWidth="1"/>
    <col min="14068" max="14068" width="32.7109375" style="213" bestFit="1" customWidth="1"/>
    <col min="14069" max="14069" width="9.42578125" style="213"/>
    <col min="14070" max="14070" width="6.7109375" style="213" customWidth="1"/>
    <col min="14071" max="14071" width="7.7109375" style="213" customWidth="1"/>
    <col min="14072" max="14072" width="36.85546875" style="213" customWidth="1"/>
    <col min="14073" max="14073" width="11.85546875" style="213" bestFit="1" customWidth="1"/>
    <col min="14074" max="14074" width="10.5703125" style="213" bestFit="1" customWidth="1"/>
    <col min="14075" max="14075" width="7.140625" style="213" bestFit="1" customWidth="1"/>
    <col min="14076" max="14076" width="6.85546875" style="213" bestFit="1" customWidth="1"/>
    <col min="14077" max="14077" width="7.7109375" style="213" bestFit="1" customWidth="1"/>
    <col min="14078" max="14078" width="13.28515625" style="213" bestFit="1" customWidth="1"/>
    <col min="14079" max="14079" width="8.5703125" style="213" bestFit="1" customWidth="1"/>
    <col min="14080" max="14080" width="7.28515625" style="213" bestFit="1" customWidth="1"/>
    <col min="14081" max="14081" width="14.28515625" style="213" bestFit="1" customWidth="1"/>
    <col min="14082" max="14321" width="9.140625" style="213" customWidth="1"/>
    <col min="14322" max="14322" width="10.140625" style="213" customWidth="1"/>
    <col min="14323" max="14323" width="6.85546875" style="213" customWidth="1"/>
    <col min="14324" max="14324" width="32.7109375" style="213" bestFit="1" customWidth="1"/>
    <col min="14325" max="14325" width="9.42578125" style="213"/>
    <col min="14326" max="14326" width="6.7109375" style="213" customWidth="1"/>
    <col min="14327" max="14327" width="7.7109375" style="213" customWidth="1"/>
    <col min="14328" max="14328" width="36.85546875" style="213" customWidth="1"/>
    <col min="14329" max="14329" width="11.85546875" style="213" bestFit="1" customWidth="1"/>
    <col min="14330" max="14330" width="10.5703125" style="213" bestFit="1" customWidth="1"/>
    <col min="14331" max="14331" width="7.140625" style="213" bestFit="1" customWidth="1"/>
    <col min="14332" max="14332" width="6.85546875" style="213" bestFit="1" customWidth="1"/>
    <col min="14333" max="14333" width="7.7109375" style="213" bestFit="1" customWidth="1"/>
    <col min="14334" max="14334" width="13.28515625" style="213" bestFit="1" customWidth="1"/>
    <col min="14335" max="14335" width="8.5703125" style="213" bestFit="1" customWidth="1"/>
    <col min="14336" max="14336" width="7.28515625" style="213" bestFit="1" customWidth="1"/>
    <col min="14337" max="14337" width="14.28515625" style="213" bestFit="1" customWidth="1"/>
    <col min="14338" max="14577" width="9.140625" style="213" customWidth="1"/>
    <col min="14578" max="14578" width="10.140625" style="213" customWidth="1"/>
    <col min="14579" max="14579" width="6.85546875" style="213" customWidth="1"/>
    <col min="14580" max="14580" width="32.7109375" style="213" bestFit="1" customWidth="1"/>
    <col min="14581" max="14581" width="9.42578125" style="213"/>
    <col min="14582" max="14582" width="6.7109375" style="213" customWidth="1"/>
    <col min="14583" max="14583" width="7.7109375" style="213" customWidth="1"/>
    <col min="14584" max="14584" width="36.85546875" style="213" customWidth="1"/>
    <col min="14585" max="14585" width="11.85546875" style="213" bestFit="1" customWidth="1"/>
    <col min="14586" max="14586" width="10.5703125" style="213" bestFit="1" customWidth="1"/>
    <col min="14587" max="14587" width="7.140625" style="213" bestFit="1" customWidth="1"/>
    <col min="14588" max="14588" width="6.85546875" style="213" bestFit="1" customWidth="1"/>
    <col min="14589" max="14589" width="7.7109375" style="213" bestFit="1" customWidth="1"/>
    <col min="14590" max="14590" width="13.28515625" style="213" bestFit="1" customWidth="1"/>
    <col min="14591" max="14591" width="8.5703125" style="213" bestFit="1" customWidth="1"/>
    <col min="14592" max="14592" width="7.28515625" style="213" bestFit="1" customWidth="1"/>
    <col min="14593" max="14593" width="14.28515625" style="213" bestFit="1" customWidth="1"/>
    <col min="14594" max="14833" width="9.140625" style="213" customWidth="1"/>
    <col min="14834" max="14834" width="10.140625" style="213" customWidth="1"/>
    <col min="14835" max="14835" width="6.85546875" style="213" customWidth="1"/>
    <col min="14836" max="14836" width="32.7109375" style="213" bestFit="1" customWidth="1"/>
    <col min="14837" max="14837" width="9.42578125" style="213"/>
    <col min="14838" max="14838" width="6.7109375" style="213" customWidth="1"/>
    <col min="14839" max="14839" width="7.7109375" style="213" customWidth="1"/>
    <col min="14840" max="14840" width="36.85546875" style="213" customWidth="1"/>
    <col min="14841" max="14841" width="11.85546875" style="213" bestFit="1" customWidth="1"/>
    <col min="14842" max="14842" width="10.5703125" style="213" bestFit="1" customWidth="1"/>
    <col min="14843" max="14843" width="7.140625" style="213" bestFit="1" customWidth="1"/>
    <col min="14844" max="14844" width="6.85546875" style="213" bestFit="1" customWidth="1"/>
    <col min="14845" max="14845" width="7.7109375" style="213" bestFit="1" customWidth="1"/>
    <col min="14846" max="14846" width="13.28515625" style="213" bestFit="1" customWidth="1"/>
    <col min="14847" max="14847" width="8.5703125" style="213" bestFit="1" customWidth="1"/>
    <col min="14848" max="14848" width="7.28515625" style="213" bestFit="1" customWidth="1"/>
    <col min="14849" max="14849" width="14.28515625" style="213" bestFit="1" customWidth="1"/>
    <col min="14850" max="15089" width="9.140625" style="213" customWidth="1"/>
    <col min="15090" max="15090" width="10.140625" style="213" customWidth="1"/>
    <col min="15091" max="15091" width="6.85546875" style="213" customWidth="1"/>
    <col min="15092" max="15092" width="32.7109375" style="213" bestFit="1" customWidth="1"/>
    <col min="15093" max="15093" width="9.42578125" style="213"/>
    <col min="15094" max="15094" width="6.7109375" style="213" customWidth="1"/>
    <col min="15095" max="15095" width="7.7109375" style="213" customWidth="1"/>
    <col min="15096" max="15096" width="36.85546875" style="213" customWidth="1"/>
    <col min="15097" max="15097" width="11.85546875" style="213" bestFit="1" customWidth="1"/>
    <col min="15098" max="15098" width="10.5703125" style="213" bestFit="1" customWidth="1"/>
    <col min="15099" max="15099" width="7.140625" style="213" bestFit="1" customWidth="1"/>
    <col min="15100" max="15100" width="6.85546875" style="213" bestFit="1" customWidth="1"/>
    <col min="15101" max="15101" width="7.7109375" style="213" bestFit="1" customWidth="1"/>
    <col min="15102" max="15102" width="13.28515625" style="213" bestFit="1" customWidth="1"/>
    <col min="15103" max="15103" width="8.5703125" style="213" bestFit="1" customWidth="1"/>
    <col min="15104" max="15104" width="7.28515625" style="213" bestFit="1" customWidth="1"/>
    <col min="15105" max="15105" width="14.28515625" style="213" bestFit="1" customWidth="1"/>
    <col min="15106" max="15345" width="9.140625" style="213" customWidth="1"/>
    <col min="15346" max="15346" width="10.140625" style="213" customWidth="1"/>
    <col min="15347" max="15347" width="6.85546875" style="213" customWidth="1"/>
    <col min="15348" max="15348" width="32.7109375" style="213" bestFit="1" customWidth="1"/>
    <col min="15349" max="15349" width="9.42578125" style="213"/>
    <col min="15350" max="15350" width="6.7109375" style="213" customWidth="1"/>
    <col min="15351" max="15351" width="7.7109375" style="213" customWidth="1"/>
    <col min="15352" max="15352" width="36.85546875" style="213" customWidth="1"/>
    <col min="15353" max="15353" width="11.85546875" style="213" bestFit="1" customWidth="1"/>
    <col min="15354" max="15354" width="10.5703125" style="213" bestFit="1" customWidth="1"/>
    <col min="15355" max="15355" width="7.140625" style="213" bestFit="1" customWidth="1"/>
    <col min="15356" max="15356" width="6.85546875" style="213" bestFit="1" customWidth="1"/>
    <col min="15357" max="15357" width="7.7109375" style="213" bestFit="1" customWidth="1"/>
    <col min="15358" max="15358" width="13.28515625" style="213" bestFit="1" customWidth="1"/>
    <col min="15359" max="15359" width="8.5703125" style="213" bestFit="1" customWidth="1"/>
    <col min="15360" max="15360" width="7.28515625" style="213" bestFit="1" customWidth="1"/>
    <col min="15361" max="15361" width="14.28515625" style="213" bestFit="1" customWidth="1"/>
    <col min="15362" max="15601" width="9.140625" style="213" customWidth="1"/>
    <col min="15602" max="15602" width="10.140625" style="213" customWidth="1"/>
    <col min="15603" max="15603" width="6.85546875" style="213" customWidth="1"/>
    <col min="15604" max="15604" width="32.7109375" style="213" bestFit="1" customWidth="1"/>
    <col min="15605" max="15605" width="9.42578125" style="213"/>
    <col min="15606" max="15606" width="6.7109375" style="213" customWidth="1"/>
    <col min="15607" max="15607" width="7.7109375" style="213" customWidth="1"/>
    <col min="15608" max="15608" width="36.85546875" style="213" customWidth="1"/>
    <col min="15609" max="15609" width="11.85546875" style="213" bestFit="1" customWidth="1"/>
    <col min="15610" max="15610" width="10.5703125" style="213" bestFit="1" customWidth="1"/>
    <col min="15611" max="15611" width="7.140625" style="213" bestFit="1" customWidth="1"/>
    <col min="15612" max="15612" width="6.85546875" style="213" bestFit="1" customWidth="1"/>
    <col min="15613" max="15613" width="7.7109375" style="213" bestFit="1" customWidth="1"/>
    <col min="15614" max="15614" width="13.28515625" style="213" bestFit="1" customWidth="1"/>
    <col min="15615" max="15615" width="8.5703125" style="213" bestFit="1" customWidth="1"/>
    <col min="15616" max="15616" width="7.28515625" style="213" bestFit="1" customWidth="1"/>
    <col min="15617" max="15617" width="14.28515625" style="213" bestFit="1" customWidth="1"/>
    <col min="15618" max="15857" width="9.140625" style="213" customWidth="1"/>
    <col min="15858" max="15858" width="10.140625" style="213" customWidth="1"/>
    <col min="15859" max="15859" width="6.85546875" style="213" customWidth="1"/>
    <col min="15860" max="15860" width="32.7109375" style="213" bestFit="1" customWidth="1"/>
    <col min="15861" max="15861" width="9.42578125" style="213"/>
    <col min="15862" max="15862" width="6.7109375" style="213" customWidth="1"/>
    <col min="15863" max="15863" width="7.7109375" style="213" customWidth="1"/>
    <col min="15864" max="15864" width="36.85546875" style="213" customWidth="1"/>
    <col min="15865" max="15865" width="11.85546875" style="213" bestFit="1" customWidth="1"/>
    <col min="15866" max="15866" width="10.5703125" style="213" bestFit="1" customWidth="1"/>
    <col min="15867" max="15867" width="7.140625" style="213" bestFit="1" customWidth="1"/>
    <col min="15868" max="15868" width="6.85546875" style="213" bestFit="1" customWidth="1"/>
    <col min="15869" max="15869" width="7.7109375" style="213" bestFit="1" customWidth="1"/>
    <col min="15870" max="15870" width="13.28515625" style="213" bestFit="1" customWidth="1"/>
    <col min="15871" max="15871" width="8.5703125" style="213" bestFit="1" customWidth="1"/>
    <col min="15872" max="15872" width="7.28515625" style="213" bestFit="1" customWidth="1"/>
    <col min="15873" max="15873" width="14.28515625" style="213" bestFit="1" customWidth="1"/>
    <col min="15874" max="16113" width="9.140625" style="213" customWidth="1"/>
    <col min="16114" max="16114" width="10.140625" style="213" customWidth="1"/>
    <col min="16115" max="16115" width="6.85546875" style="213" customWidth="1"/>
    <col min="16116" max="16116" width="32.7109375" style="213" bestFit="1" customWidth="1"/>
    <col min="16117" max="16117" width="9.42578125" style="213"/>
    <col min="16118" max="16118" width="6.7109375" style="213" customWidth="1"/>
    <col min="16119" max="16119" width="7.7109375" style="213" customWidth="1"/>
    <col min="16120" max="16120" width="36.85546875" style="213" customWidth="1"/>
    <col min="16121" max="16121" width="11.85546875" style="213" bestFit="1" customWidth="1"/>
    <col min="16122" max="16122" width="10.5703125" style="213" bestFit="1" customWidth="1"/>
    <col min="16123" max="16123" width="7.140625" style="213" bestFit="1" customWidth="1"/>
    <col min="16124" max="16124" width="6.85546875" style="213" bestFit="1" customWidth="1"/>
    <col min="16125" max="16125" width="7.7109375" style="213" bestFit="1" customWidth="1"/>
    <col min="16126" max="16126" width="13.28515625" style="213" bestFit="1" customWidth="1"/>
    <col min="16127" max="16127" width="8.5703125" style="213" bestFit="1" customWidth="1"/>
    <col min="16128" max="16128" width="7.28515625" style="213" bestFit="1" customWidth="1"/>
    <col min="16129" max="16129" width="14.28515625" style="213" bestFit="1" customWidth="1"/>
    <col min="16130" max="16369" width="9.140625" style="213" customWidth="1"/>
    <col min="16370" max="16370" width="10.140625" style="213" customWidth="1"/>
    <col min="16371" max="16371" width="6.85546875" style="213" customWidth="1"/>
    <col min="16372" max="16372" width="32.7109375" style="213" bestFit="1" customWidth="1"/>
    <col min="16373" max="16384" width="9.42578125" style="213"/>
  </cols>
  <sheetData>
    <row r="1" spans="1:13" s="2" customFormat="1" ht="21.95" customHeight="1" x14ac:dyDescent="0.2">
      <c r="A1" s="1147" t="s">
        <v>779</v>
      </c>
      <c r="B1" s="1148"/>
      <c r="C1" s="1148"/>
      <c r="D1" s="1148"/>
      <c r="E1" s="1298"/>
      <c r="F1" s="1298"/>
      <c r="G1" s="1298"/>
      <c r="H1" s="1148"/>
      <c r="I1" s="1148"/>
      <c r="J1" s="1149"/>
      <c r="K1" s="1"/>
    </row>
    <row r="2" spans="1:13" s="8" customFormat="1" ht="5.0999999999999996" customHeight="1" x14ac:dyDescent="0.2">
      <c r="A2" s="3"/>
      <c r="B2" s="4"/>
      <c r="C2" s="4"/>
      <c r="D2" s="5"/>
      <c r="E2" s="5"/>
      <c r="F2" s="5"/>
      <c r="G2" s="765"/>
      <c r="H2" s="5"/>
      <c r="I2" s="7"/>
      <c r="J2" s="166"/>
    </row>
    <row r="3" spans="1:13" ht="14.1" customHeight="1" x14ac:dyDescent="0.2">
      <c r="A3" s="1294" t="s">
        <v>277</v>
      </c>
      <c r="B3" s="1295"/>
      <c r="C3" s="1295"/>
      <c r="D3" s="1295"/>
      <c r="E3" s="731"/>
      <c r="F3" s="731"/>
      <c r="G3" s="766"/>
      <c r="H3" s="344"/>
      <c r="I3" s="854" t="s">
        <v>12</v>
      </c>
      <c r="J3" s="499" t="s">
        <v>509</v>
      </c>
    </row>
    <row r="4" spans="1:13" ht="14.1" customHeight="1" x14ac:dyDescent="0.2">
      <c r="A4" s="500" t="s">
        <v>33</v>
      </c>
      <c r="B4" s="230" t="s">
        <v>286</v>
      </c>
      <c r="C4" s="230"/>
      <c r="D4" s="230"/>
      <c r="E4" s="234"/>
      <c r="F4" s="345"/>
      <c r="G4" s="769"/>
      <c r="H4" s="234" t="s">
        <v>19</v>
      </c>
      <c r="I4" s="345">
        <f>I5+I8+I16</f>
        <v>0</v>
      </c>
      <c r="J4" s="501" t="e">
        <f>J5+J8+J16</f>
        <v>#DIV/0!</v>
      </c>
      <c r="L4" s="762"/>
      <c r="M4" s="762"/>
    </row>
    <row r="5" spans="1:13" s="153" customFormat="1" ht="14.1" customHeight="1" x14ac:dyDescent="0.2">
      <c r="A5" s="502"/>
      <c r="B5" s="503" t="s">
        <v>276</v>
      </c>
      <c r="C5" s="504" t="str">
        <f>'(4)Comp.Pessoal'!B6</f>
        <v>Pessoal Operacional</v>
      </c>
      <c r="D5" s="505"/>
      <c r="E5" s="509"/>
      <c r="F5" s="973"/>
      <c r="G5" s="770"/>
      <c r="H5" s="509" t="str">
        <f t="shared" ref="H5:H45" si="0">H4</f>
        <v>R$/ano</v>
      </c>
      <c r="I5" s="973">
        <f>SUM(I6:I7)</f>
        <v>0</v>
      </c>
      <c r="J5" s="974" t="e">
        <f>SUM(J6:J7)</f>
        <v>#DIV/0!</v>
      </c>
    </row>
    <row r="6" spans="1:13" s="152" customFormat="1" ht="14.1" customHeight="1" x14ac:dyDescent="0.2">
      <c r="A6" s="154"/>
      <c r="B6" s="155"/>
      <c r="C6" s="335" t="s">
        <v>255</v>
      </c>
      <c r="D6" s="156" t="str">
        <f>'(4)Comp.Pessoal'!C7</f>
        <v>Supervisor</v>
      </c>
      <c r="E6" s="162"/>
      <c r="F6" s="975"/>
      <c r="G6" s="158"/>
      <c r="H6" s="162" t="str">
        <f t="shared" si="0"/>
        <v>R$/ano</v>
      </c>
      <c r="I6" s="975">
        <f>'(13)Orçam.(FASE I)'!I6+'(14)Orçam.(FASE II)'!I6</f>
        <v>0</v>
      </c>
      <c r="J6" s="976" t="e">
        <f>I6/$I$115</f>
        <v>#DIV/0!</v>
      </c>
    </row>
    <row r="7" spans="1:13" s="152" customFormat="1" ht="14.1" customHeight="1" x14ac:dyDescent="0.2">
      <c r="A7" s="511"/>
      <c r="B7" s="236"/>
      <c r="C7" s="346" t="s">
        <v>256</v>
      </c>
      <c r="D7" s="336" t="str">
        <f>'(4)Comp.Pessoal'!C8</f>
        <v>Monitor</v>
      </c>
      <c r="E7" s="229"/>
      <c r="F7" s="975"/>
      <c r="G7" s="771"/>
      <c r="H7" s="229" t="str">
        <f t="shared" si="0"/>
        <v>R$/ano</v>
      </c>
      <c r="I7" s="975">
        <f>'(13)Orçam.(FASE I)'!I7+'(14)Orçam.(FASE II)'!I7</f>
        <v>0</v>
      </c>
      <c r="J7" s="978" t="e">
        <f>I7/$I$115</f>
        <v>#DIV/0!</v>
      </c>
    </row>
    <row r="8" spans="1:13" s="153" customFormat="1" ht="14.1" customHeight="1" x14ac:dyDescent="0.2">
      <c r="A8" s="502"/>
      <c r="B8" s="503" t="s">
        <v>278</v>
      </c>
      <c r="C8" s="512" t="str">
        <f>'(4)Comp.Pessoal'!B11</f>
        <v>Pessoal Administrativo</v>
      </c>
      <c r="D8" s="504"/>
      <c r="E8" s="509"/>
      <c r="F8" s="973"/>
      <c r="G8" s="772"/>
      <c r="H8" s="509" t="str">
        <f t="shared" si="0"/>
        <v>R$/ano</v>
      </c>
      <c r="I8" s="973">
        <f>SUM(I9:I15)</f>
        <v>0</v>
      </c>
      <c r="J8" s="974" t="e">
        <f>SUM(J9:J15)</f>
        <v>#DIV/0!</v>
      </c>
    </row>
    <row r="9" spans="1:13" s="160" customFormat="1" ht="14.1" customHeight="1" x14ac:dyDescent="0.2">
      <c r="A9" s="159"/>
      <c r="B9" s="156"/>
      <c r="C9" s="335" t="s">
        <v>255</v>
      </c>
      <c r="D9" s="156" t="str">
        <f>'(4)Comp.Pessoal'!C12</f>
        <v>Diretoria</v>
      </c>
      <c r="E9" s="162"/>
      <c r="F9" s="975"/>
      <c r="G9" s="764"/>
      <c r="H9" s="162" t="str">
        <f t="shared" si="0"/>
        <v>R$/ano</v>
      </c>
      <c r="I9" s="975">
        <f>'(13)Orçam.(FASE I)'!I9+'(14)Orçam.(FASE II)'!I9</f>
        <v>0</v>
      </c>
      <c r="J9" s="976" t="e">
        <f t="shared" ref="J9:J15" si="1">I9/$I$115</f>
        <v>#DIV/0!</v>
      </c>
    </row>
    <row r="10" spans="1:13" s="160" customFormat="1" ht="14.1" customHeight="1" x14ac:dyDescent="0.2">
      <c r="A10" s="159"/>
      <c r="B10" s="156"/>
      <c r="C10" s="335" t="s">
        <v>256</v>
      </c>
      <c r="D10" s="156" t="str">
        <f>'(4)Comp.Pessoal'!C13</f>
        <v>Gerente Administrativo e Financeiro</v>
      </c>
      <c r="E10" s="162"/>
      <c r="F10" s="975"/>
      <c r="G10" s="764"/>
      <c r="H10" s="162" t="str">
        <f t="shared" si="0"/>
        <v>R$/ano</v>
      </c>
      <c r="I10" s="975">
        <f>'(13)Orçam.(FASE I)'!I10+'(14)Orçam.(FASE II)'!I10</f>
        <v>0</v>
      </c>
      <c r="J10" s="976" t="e">
        <f t="shared" si="1"/>
        <v>#DIV/0!</v>
      </c>
    </row>
    <row r="11" spans="1:13" s="160" customFormat="1" ht="14.1" customHeight="1" x14ac:dyDescent="0.2">
      <c r="A11" s="159"/>
      <c r="B11" s="156"/>
      <c r="C11" s="335" t="s">
        <v>257</v>
      </c>
      <c r="D11" s="156" t="str">
        <f>'(4)Comp.Pessoal'!C14</f>
        <v>Assistente Administrativo - Financeiro</v>
      </c>
      <c r="E11" s="162"/>
      <c r="F11" s="975"/>
      <c r="G11" s="764"/>
      <c r="H11" s="162" t="str">
        <f t="shared" si="0"/>
        <v>R$/ano</v>
      </c>
      <c r="I11" s="975">
        <f>'(13)Orçam.(FASE I)'!I11+'(14)Orçam.(FASE II)'!I11</f>
        <v>0</v>
      </c>
      <c r="J11" s="976" t="e">
        <f t="shared" si="1"/>
        <v>#DIV/0!</v>
      </c>
    </row>
    <row r="12" spans="1:13" s="160" customFormat="1" ht="14.1" customHeight="1" x14ac:dyDescent="0.2">
      <c r="A12" s="159"/>
      <c r="B12" s="156"/>
      <c r="C12" s="335" t="s">
        <v>258</v>
      </c>
      <c r="D12" s="156" t="str">
        <f>'(4)Comp.Pessoal'!C15</f>
        <v>Assistente Administrativo - Comercial</v>
      </c>
      <c r="E12" s="162"/>
      <c r="F12" s="975"/>
      <c r="G12" s="764"/>
      <c r="H12" s="162" t="str">
        <f t="shared" si="0"/>
        <v>R$/ano</v>
      </c>
      <c r="I12" s="975">
        <f>'(13)Orçam.(FASE I)'!I12+'(14)Orçam.(FASE II)'!I12</f>
        <v>0</v>
      </c>
      <c r="J12" s="976" t="e">
        <f t="shared" si="1"/>
        <v>#DIV/0!</v>
      </c>
    </row>
    <row r="13" spans="1:13" s="160" customFormat="1" ht="14.1" customHeight="1" x14ac:dyDescent="0.2">
      <c r="A13" s="159"/>
      <c r="B13" s="156"/>
      <c r="C13" s="335" t="s">
        <v>305</v>
      </c>
      <c r="D13" s="156" t="str">
        <f>'(4)Comp.Pessoal'!C16</f>
        <v>Auxiliar Administrativo</v>
      </c>
      <c r="E13" s="162"/>
      <c r="F13" s="975"/>
      <c r="G13" s="764"/>
      <c r="H13" s="162" t="str">
        <f t="shared" si="0"/>
        <v>R$/ano</v>
      </c>
      <c r="I13" s="975">
        <f>'(13)Orçam.(FASE I)'!I13+'(14)Orçam.(FASE II)'!I13</f>
        <v>0</v>
      </c>
      <c r="J13" s="976" t="e">
        <f t="shared" si="1"/>
        <v>#DIV/0!</v>
      </c>
    </row>
    <row r="14" spans="1:13" s="160" customFormat="1" ht="14.1" customHeight="1" x14ac:dyDescent="0.2">
      <c r="A14" s="159"/>
      <c r="B14" s="156"/>
      <c r="C14" s="335" t="s">
        <v>306</v>
      </c>
      <c r="D14" s="156" t="str">
        <f>'(4)Comp.Pessoal'!C17</f>
        <v>Atendente</v>
      </c>
      <c r="E14" s="162"/>
      <c r="F14" s="975"/>
      <c r="G14" s="764"/>
      <c r="H14" s="162" t="str">
        <f t="shared" si="0"/>
        <v>R$/ano</v>
      </c>
      <c r="I14" s="975">
        <f>'(13)Orçam.(FASE I)'!I14+'(14)Orçam.(FASE II)'!I14</f>
        <v>0</v>
      </c>
      <c r="J14" s="976" t="e">
        <f t="shared" si="1"/>
        <v>#DIV/0!</v>
      </c>
    </row>
    <row r="15" spans="1:13" s="160" customFormat="1" ht="14.1" customHeight="1" x14ac:dyDescent="0.2">
      <c r="A15" s="514"/>
      <c r="B15" s="336"/>
      <c r="C15" s="335" t="s">
        <v>307</v>
      </c>
      <c r="D15" s="336" t="str">
        <f>'(4)Comp.Pessoal'!C18</f>
        <v>Telefonista</v>
      </c>
      <c r="E15" s="229"/>
      <c r="F15" s="975"/>
      <c r="G15" s="764"/>
      <c r="H15" s="229" t="str">
        <f>H14</f>
        <v>R$/ano</v>
      </c>
      <c r="I15" s="975">
        <f>'(13)Orçam.(FASE I)'!I15+'(14)Orçam.(FASE II)'!I15</f>
        <v>0</v>
      </c>
      <c r="J15" s="978" t="e">
        <f t="shared" si="1"/>
        <v>#DIV/0!</v>
      </c>
    </row>
    <row r="16" spans="1:13" s="153" customFormat="1" ht="14.1" customHeight="1" x14ac:dyDescent="0.2">
      <c r="A16" s="502"/>
      <c r="B16" s="503" t="s">
        <v>279</v>
      </c>
      <c r="C16" s="512" t="str">
        <f>'(4)Comp.Pessoal'!B21</f>
        <v>Pessoal de Manutenção</v>
      </c>
      <c r="D16" s="504"/>
      <c r="E16" s="509"/>
      <c r="F16" s="973"/>
      <c r="G16" s="772"/>
      <c r="H16" s="509" t="str">
        <f>H14</f>
        <v>R$/ano</v>
      </c>
      <c r="I16" s="973">
        <f>SUM(I17:I19)</f>
        <v>0</v>
      </c>
      <c r="J16" s="974" t="e">
        <f>SUM(J17:J19)</f>
        <v>#DIV/0!</v>
      </c>
    </row>
    <row r="17" spans="1:13" s="160" customFormat="1" ht="14.1" customHeight="1" x14ac:dyDescent="0.2">
      <c r="A17" s="159"/>
      <c r="B17" s="156"/>
      <c r="C17" s="335" t="s">
        <v>255</v>
      </c>
      <c r="D17" s="156" t="str">
        <f>'(4)Comp.Pessoal'!C22</f>
        <v>Técnico em TI</v>
      </c>
      <c r="E17" s="162"/>
      <c r="F17" s="975"/>
      <c r="G17" s="764"/>
      <c r="H17" s="162" t="str">
        <f t="shared" si="0"/>
        <v>R$/ano</v>
      </c>
      <c r="I17" s="975">
        <f>'(13)Orçam.(FASE I)'!I17+'(14)Orçam.(FASE II)'!I17</f>
        <v>0</v>
      </c>
      <c r="J17" s="976" t="e">
        <f>I17/$I$115</f>
        <v>#DIV/0!</v>
      </c>
    </row>
    <row r="18" spans="1:13" s="160" customFormat="1" ht="14.1" customHeight="1" x14ac:dyDescent="0.2">
      <c r="A18" s="159"/>
      <c r="B18" s="156"/>
      <c r="C18" s="335" t="s">
        <v>256</v>
      </c>
      <c r="D18" s="156" t="str">
        <f>'(4)Comp.Pessoal'!C23</f>
        <v>Técnico em Manutenção</v>
      </c>
      <c r="E18" s="162"/>
      <c r="F18" s="975"/>
      <c r="G18" s="764"/>
      <c r="H18" s="162" t="str">
        <f t="shared" si="0"/>
        <v>R$/ano</v>
      </c>
      <c r="I18" s="975">
        <f>'(13)Orçam.(FASE I)'!I18+'(14)Orçam.(FASE II)'!I18</f>
        <v>0</v>
      </c>
      <c r="J18" s="976" t="e">
        <f>I18/$I$115</f>
        <v>#DIV/0!</v>
      </c>
    </row>
    <row r="19" spans="1:13" s="160" customFormat="1" ht="14.1" customHeight="1" x14ac:dyDescent="0.2">
      <c r="A19" s="514"/>
      <c r="B19" s="336"/>
      <c r="C19" s="335" t="s">
        <v>257</v>
      </c>
      <c r="D19" s="156" t="str">
        <f>'(4)Comp.Pessoal'!C24</f>
        <v>Serviços Gerais</v>
      </c>
      <c r="E19" s="229"/>
      <c r="F19" s="975"/>
      <c r="G19" s="764"/>
      <c r="H19" s="229" t="str">
        <f t="shared" si="0"/>
        <v>R$/ano</v>
      </c>
      <c r="I19" s="975">
        <f>'(13)Orçam.(FASE I)'!I19+'(14)Orçam.(FASE II)'!I19</f>
        <v>0</v>
      </c>
      <c r="J19" s="978" t="e">
        <f>I19/$I$115</f>
        <v>#DIV/0!</v>
      </c>
    </row>
    <row r="20" spans="1:13" ht="14.1" customHeight="1" x14ac:dyDescent="0.2">
      <c r="A20" s="500" t="s">
        <v>34</v>
      </c>
      <c r="B20" s="230" t="s">
        <v>503</v>
      </c>
      <c r="C20" s="230"/>
      <c r="D20" s="230"/>
      <c r="E20" s="234"/>
      <c r="F20" s="232"/>
      <c r="G20" s="769"/>
      <c r="H20" s="234" t="str">
        <f t="shared" si="0"/>
        <v>R$/ano</v>
      </c>
      <c r="I20" s="232">
        <f>I21+I25+I29+I33+I37+I46</f>
        <v>0</v>
      </c>
      <c r="J20" s="501" t="e">
        <f>J21+J25+J29+J33+J37+J46</f>
        <v>#DIV/0!</v>
      </c>
      <c r="L20" s="762"/>
      <c r="M20" s="762"/>
    </row>
    <row r="21" spans="1:13" s="153" customFormat="1" ht="14.1" customHeight="1" x14ac:dyDescent="0.2">
      <c r="A21" s="502"/>
      <c r="B21" s="503" t="s">
        <v>281</v>
      </c>
      <c r="C21" s="504" t="str">
        <f>'(5)Comp.Benef.'!B6</f>
        <v>Auxílio Alimentação</v>
      </c>
      <c r="D21" s="515"/>
      <c r="E21" s="509"/>
      <c r="F21" s="973"/>
      <c r="G21" s="770"/>
      <c r="H21" s="509" t="str">
        <f t="shared" si="0"/>
        <v>R$/ano</v>
      </c>
      <c r="I21" s="973">
        <f>SUM(I22:I24)</f>
        <v>0</v>
      </c>
      <c r="J21" s="974" t="e">
        <f>SUM(J22:J24)</f>
        <v>#DIV/0!</v>
      </c>
    </row>
    <row r="22" spans="1:13" s="160" customFormat="1" ht="14.1" customHeight="1" x14ac:dyDescent="0.2">
      <c r="A22" s="159"/>
      <c r="B22" s="156"/>
      <c r="C22" s="335" t="s">
        <v>255</v>
      </c>
      <c r="D22" s="156" t="str">
        <f>'(5)Comp.Benef.'!C7</f>
        <v>Pessoal Operacional</v>
      </c>
      <c r="E22" s="162"/>
      <c r="F22" s="975"/>
      <c r="G22" s="764"/>
      <c r="H22" s="162" t="str">
        <f t="shared" si="0"/>
        <v>R$/ano</v>
      </c>
      <c r="I22" s="975">
        <f>'(13)Orçam.(FASE I)'!I22+'(14)Orçam.(FASE II)'!I22</f>
        <v>0</v>
      </c>
      <c r="J22" s="976" t="e">
        <f>I22/$I$115</f>
        <v>#DIV/0!</v>
      </c>
    </row>
    <row r="23" spans="1:13" s="160" customFormat="1" ht="14.1" customHeight="1" x14ac:dyDescent="0.2">
      <c r="A23" s="159"/>
      <c r="B23" s="156"/>
      <c r="C23" s="335" t="s">
        <v>256</v>
      </c>
      <c r="D23" s="156" t="str">
        <f>'(5)Comp.Benef.'!C8</f>
        <v>Pessoal Administrativo</v>
      </c>
      <c r="E23" s="162"/>
      <c r="F23" s="975"/>
      <c r="G23" s="764"/>
      <c r="H23" s="162" t="str">
        <f t="shared" si="0"/>
        <v>R$/ano</v>
      </c>
      <c r="I23" s="975">
        <f>'(13)Orçam.(FASE I)'!I23+'(14)Orçam.(FASE II)'!I23</f>
        <v>0</v>
      </c>
      <c r="J23" s="976" t="e">
        <f>I23/$I$115</f>
        <v>#DIV/0!</v>
      </c>
    </row>
    <row r="24" spans="1:13" s="160" customFormat="1" ht="14.1" customHeight="1" x14ac:dyDescent="0.2">
      <c r="A24" s="514"/>
      <c r="B24" s="336"/>
      <c r="C24" s="346" t="s">
        <v>257</v>
      </c>
      <c r="D24" s="156" t="str">
        <f>'(5)Comp.Benef.'!C9</f>
        <v>Pessoal de Manutenção</v>
      </c>
      <c r="E24" s="229"/>
      <c r="F24" s="975"/>
      <c r="G24" s="764"/>
      <c r="H24" s="229" t="str">
        <f t="shared" si="0"/>
        <v>R$/ano</v>
      </c>
      <c r="I24" s="975">
        <f>'(13)Orçam.(FASE I)'!I24+'(14)Orçam.(FASE II)'!I24</f>
        <v>0</v>
      </c>
      <c r="J24" s="978" t="e">
        <f>I24/$I$115</f>
        <v>#DIV/0!</v>
      </c>
    </row>
    <row r="25" spans="1:13" s="153" customFormat="1" ht="14.1" customHeight="1" x14ac:dyDescent="0.2">
      <c r="A25" s="502"/>
      <c r="B25" s="503" t="s">
        <v>282</v>
      </c>
      <c r="C25" s="504" t="str">
        <f>'(5)Comp.Benef.'!B12</f>
        <v>Vale Transporte</v>
      </c>
      <c r="D25" s="515"/>
      <c r="E25" s="509"/>
      <c r="F25" s="973"/>
      <c r="G25" s="770"/>
      <c r="H25" s="509" t="str">
        <f t="shared" si="0"/>
        <v>R$/ano</v>
      </c>
      <c r="I25" s="973">
        <f>SUM(I26:I28)</f>
        <v>0</v>
      </c>
      <c r="J25" s="974" t="e">
        <f>SUM(J26:J28)</f>
        <v>#DIV/0!</v>
      </c>
    </row>
    <row r="26" spans="1:13" s="160" customFormat="1" ht="14.1" customHeight="1" x14ac:dyDescent="0.2">
      <c r="A26" s="159"/>
      <c r="B26" s="156"/>
      <c r="C26" s="335" t="s">
        <v>255</v>
      </c>
      <c r="D26" s="156" t="str">
        <f>'(5)Comp.Benef.'!C13</f>
        <v>Pessoal Operacional</v>
      </c>
      <c r="E26" s="162"/>
      <c r="F26" s="975"/>
      <c r="G26" s="764"/>
      <c r="H26" s="162" t="str">
        <f t="shared" si="0"/>
        <v>R$/ano</v>
      </c>
      <c r="I26" s="975">
        <f>'(13)Orçam.(FASE I)'!I26+'(14)Orçam.(FASE II)'!I26</f>
        <v>0</v>
      </c>
      <c r="J26" s="976" t="e">
        <f>I26/$I$115</f>
        <v>#DIV/0!</v>
      </c>
    </row>
    <row r="27" spans="1:13" s="160" customFormat="1" ht="14.1" customHeight="1" x14ac:dyDescent="0.2">
      <c r="A27" s="159"/>
      <c r="B27" s="156"/>
      <c r="C27" s="335" t="s">
        <v>256</v>
      </c>
      <c r="D27" s="156" t="str">
        <f>'(5)Comp.Benef.'!C14</f>
        <v>Pessoal Administrativo</v>
      </c>
      <c r="E27" s="162"/>
      <c r="F27" s="975"/>
      <c r="G27" s="764"/>
      <c r="H27" s="162" t="str">
        <f t="shared" si="0"/>
        <v>R$/ano</v>
      </c>
      <c r="I27" s="975">
        <f>'(13)Orçam.(FASE I)'!I27+'(14)Orçam.(FASE II)'!I27</f>
        <v>0</v>
      </c>
      <c r="J27" s="976" t="e">
        <f>I27/$I$115</f>
        <v>#DIV/0!</v>
      </c>
    </row>
    <row r="28" spans="1:13" s="160" customFormat="1" ht="14.1" customHeight="1" x14ac:dyDescent="0.2">
      <c r="A28" s="514"/>
      <c r="B28" s="336"/>
      <c r="C28" s="346" t="s">
        <v>257</v>
      </c>
      <c r="D28" s="156" t="str">
        <f>'(5)Comp.Benef.'!C15</f>
        <v>Pessoal de Manutenção</v>
      </c>
      <c r="E28" s="229"/>
      <c r="F28" s="975"/>
      <c r="G28" s="764"/>
      <c r="H28" s="229" t="str">
        <f t="shared" si="0"/>
        <v>R$/ano</v>
      </c>
      <c r="I28" s="975">
        <f>'(13)Orçam.(FASE I)'!I28+'(14)Orçam.(FASE II)'!I28</f>
        <v>0</v>
      </c>
      <c r="J28" s="976" t="e">
        <f>I28/$I$115</f>
        <v>#DIV/0!</v>
      </c>
    </row>
    <row r="29" spans="1:13" s="153" customFormat="1" ht="14.1" customHeight="1" x14ac:dyDescent="0.2">
      <c r="A29" s="502"/>
      <c r="B29" s="503" t="s">
        <v>283</v>
      </c>
      <c r="C29" s="504" t="str">
        <f>'(5)Comp.Benef.'!B18</f>
        <v>Assistência Médica e Hospitalar</v>
      </c>
      <c r="D29" s="515"/>
      <c r="E29" s="509"/>
      <c r="F29" s="973"/>
      <c r="G29" s="770"/>
      <c r="H29" s="509" t="str">
        <f t="shared" si="0"/>
        <v>R$/ano</v>
      </c>
      <c r="I29" s="973">
        <f>SUM(I30:I32)</f>
        <v>0</v>
      </c>
      <c r="J29" s="974" t="e">
        <f>SUM(J30:J32)</f>
        <v>#DIV/0!</v>
      </c>
    </row>
    <row r="30" spans="1:13" s="160" customFormat="1" ht="14.1" customHeight="1" x14ac:dyDescent="0.2">
      <c r="A30" s="159"/>
      <c r="B30" s="156"/>
      <c r="C30" s="335" t="s">
        <v>255</v>
      </c>
      <c r="D30" s="156" t="str">
        <f>'(5)Comp.Benef.'!C19</f>
        <v>Pessoal Operacional</v>
      </c>
      <c r="E30" s="162"/>
      <c r="F30" s="975"/>
      <c r="G30" s="764"/>
      <c r="H30" s="162" t="str">
        <f t="shared" si="0"/>
        <v>R$/ano</v>
      </c>
      <c r="I30" s="975">
        <f>'(13)Orçam.(FASE I)'!I30+'(14)Orçam.(FASE II)'!I30</f>
        <v>0</v>
      </c>
      <c r="J30" s="976" t="e">
        <f>I30/$I$115</f>
        <v>#DIV/0!</v>
      </c>
    </row>
    <row r="31" spans="1:13" s="160" customFormat="1" ht="14.1" customHeight="1" x14ac:dyDescent="0.2">
      <c r="A31" s="159"/>
      <c r="B31" s="156"/>
      <c r="C31" s="335" t="s">
        <v>256</v>
      </c>
      <c r="D31" s="156" t="str">
        <f>'(5)Comp.Benef.'!C20</f>
        <v>Pessoal Administrativo</v>
      </c>
      <c r="E31" s="162"/>
      <c r="F31" s="975"/>
      <c r="G31" s="764"/>
      <c r="H31" s="162" t="str">
        <f t="shared" si="0"/>
        <v>R$/ano</v>
      </c>
      <c r="I31" s="975">
        <f>'(13)Orçam.(FASE I)'!I31+'(14)Orçam.(FASE II)'!I31</f>
        <v>0</v>
      </c>
      <c r="J31" s="976" t="e">
        <f>I31/$I$115</f>
        <v>#DIV/0!</v>
      </c>
    </row>
    <row r="32" spans="1:13" s="160" customFormat="1" ht="14.1" customHeight="1" x14ac:dyDescent="0.2">
      <c r="A32" s="514"/>
      <c r="B32" s="336"/>
      <c r="C32" s="346" t="s">
        <v>257</v>
      </c>
      <c r="D32" s="156" t="str">
        <f>'(5)Comp.Benef.'!C21</f>
        <v>Pessoal de Manutenção</v>
      </c>
      <c r="E32" s="229"/>
      <c r="F32" s="975"/>
      <c r="G32" s="764"/>
      <c r="H32" s="229" t="str">
        <f t="shared" si="0"/>
        <v>R$/ano</v>
      </c>
      <c r="I32" s="975">
        <f>'(13)Orçam.(FASE I)'!I32+'(14)Orçam.(FASE II)'!I32</f>
        <v>0</v>
      </c>
      <c r="J32" s="976" t="e">
        <f>I32/$I$115</f>
        <v>#DIV/0!</v>
      </c>
    </row>
    <row r="33" spans="1:13" s="153" customFormat="1" ht="14.1" customHeight="1" x14ac:dyDescent="0.2">
      <c r="A33" s="502"/>
      <c r="B33" s="503" t="s">
        <v>284</v>
      </c>
      <c r="C33" s="504" t="str">
        <f>'(5)Comp.Benef.'!B24</f>
        <v>Seguro de Vida, Invalidez e Funeral</v>
      </c>
      <c r="D33" s="515"/>
      <c r="E33" s="509"/>
      <c r="F33" s="973"/>
      <c r="G33" s="770"/>
      <c r="H33" s="509" t="str">
        <f t="shared" si="0"/>
        <v>R$/ano</v>
      </c>
      <c r="I33" s="973">
        <f>SUM(I34:I36)</f>
        <v>0</v>
      </c>
      <c r="J33" s="974" t="e">
        <f>SUM(J34:J36)</f>
        <v>#DIV/0!</v>
      </c>
    </row>
    <row r="34" spans="1:13" s="160" customFormat="1" ht="14.1" customHeight="1" x14ac:dyDescent="0.2">
      <c r="A34" s="159"/>
      <c r="B34" s="156"/>
      <c r="C34" s="335" t="s">
        <v>255</v>
      </c>
      <c r="D34" s="156" t="str">
        <f>'(5)Comp.Benef.'!C25</f>
        <v>Pessoal Operacional</v>
      </c>
      <c r="E34" s="162"/>
      <c r="F34" s="975"/>
      <c r="G34" s="764"/>
      <c r="H34" s="162" t="str">
        <f t="shared" si="0"/>
        <v>R$/ano</v>
      </c>
      <c r="I34" s="975">
        <f>'(13)Orçam.(FASE I)'!I34+'(14)Orçam.(FASE II)'!I34</f>
        <v>0</v>
      </c>
      <c r="J34" s="976" t="e">
        <f>I34/$I$115</f>
        <v>#DIV/0!</v>
      </c>
    </row>
    <row r="35" spans="1:13" s="160" customFormat="1" ht="14.1" customHeight="1" x14ac:dyDescent="0.2">
      <c r="A35" s="159"/>
      <c r="B35" s="156"/>
      <c r="C35" s="335" t="s">
        <v>256</v>
      </c>
      <c r="D35" s="156" t="str">
        <f>'(5)Comp.Benef.'!C26</f>
        <v>Pessoal Administrativo</v>
      </c>
      <c r="E35" s="162"/>
      <c r="F35" s="975"/>
      <c r="G35" s="764"/>
      <c r="H35" s="162" t="str">
        <f t="shared" si="0"/>
        <v>R$/ano</v>
      </c>
      <c r="I35" s="975">
        <f>'(13)Orçam.(FASE I)'!I35+'(14)Orçam.(FASE II)'!I35</f>
        <v>0</v>
      </c>
      <c r="J35" s="976" t="e">
        <f>I35/$I$115</f>
        <v>#DIV/0!</v>
      </c>
    </row>
    <row r="36" spans="1:13" s="160" customFormat="1" ht="14.1" customHeight="1" x14ac:dyDescent="0.2">
      <c r="A36" s="514"/>
      <c r="B36" s="336"/>
      <c r="C36" s="346" t="s">
        <v>257</v>
      </c>
      <c r="D36" s="156" t="str">
        <f>'(5)Comp.Benef.'!C27</f>
        <v>Pessoal de Manutenção</v>
      </c>
      <c r="E36" s="229"/>
      <c r="F36" s="975"/>
      <c r="G36" s="764"/>
      <c r="H36" s="229" t="str">
        <f t="shared" si="0"/>
        <v>R$/ano</v>
      </c>
      <c r="I36" s="975">
        <f>'(13)Orçam.(FASE I)'!I36+'(14)Orçam.(FASE II)'!I36</f>
        <v>0</v>
      </c>
      <c r="J36" s="976" t="e">
        <f>I36/$I$115</f>
        <v>#DIV/0!</v>
      </c>
    </row>
    <row r="37" spans="1:13" s="153" customFormat="1" ht="14.1" customHeight="1" x14ac:dyDescent="0.2">
      <c r="A37" s="502"/>
      <c r="B37" s="503" t="s">
        <v>285</v>
      </c>
      <c r="C37" s="504" t="str">
        <f>'(5)Comp.Benef.'!B34</f>
        <v>Uniforme</v>
      </c>
      <c r="D37" s="515"/>
      <c r="E37" s="509"/>
      <c r="F37" s="973"/>
      <c r="G37" s="770"/>
      <c r="H37" s="509" t="str">
        <f t="shared" si="0"/>
        <v>R$/ano</v>
      </c>
      <c r="I37" s="973">
        <f>SUM(I38:I45)</f>
        <v>0</v>
      </c>
      <c r="J37" s="974" t="e">
        <f>SUM(J38:J45)</f>
        <v>#DIV/0!</v>
      </c>
    </row>
    <row r="38" spans="1:13" s="160" customFormat="1" ht="14.1" customHeight="1" x14ac:dyDescent="0.2">
      <c r="A38" s="159"/>
      <c r="B38" s="156"/>
      <c r="C38" s="335" t="s">
        <v>255</v>
      </c>
      <c r="D38" s="156" t="str">
        <f>'(5)Comp.Benef.'!C35</f>
        <v>Calça</v>
      </c>
      <c r="E38" s="162"/>
      <c r="F38" s="975"/>
      <c r="G38" s="764"/>
      <c r="H38" s="162" t="str">
        <f t="shared" si="0"/>
        <v>R$/ano</v>
      </c>
      <c r="I38" s="975">
        <f>'(13)Orçam.(FASE I)'!I38+'(14)Orçam.(FASE II)'!I38</f>
        <v>0</v>
      </c>
      <c r="J38" s="976" t="e">
        <f t="shared" ref="J38:J45" si="2">I38/$I$115</f>
        <v>#DIV/0!</v>
      </c>
    </row>
    <row r="39" spans="1:13" s="160" customFormat="1" ht="14.1" customHeight="1" x14ac:dyDescent="0.2">
      <c r="A39" s="159"/>
      <c r="B39" s="156"/>
      <c r="C39" s="335" t="s">
        <v>256</v>
      </c>
      <c r="D39" s="156" t="str">
        <f>'(5)Comp.Benef.'!C36</f>
        <v>Camisa</v>
      </c>
      <c r="E39" s="162"/>
      <c r="F39" s="975"/>
      <c r="G39" s="764"/>
      <c r="H39" s="162" t="str">
        <f t="shared" si="0"/>
        <v>R$/ano</v>
      </c>
      <c r="I39" s="975">
        <f>'(13)Orçam.(FASE I)'!I39+'(14)Orçam.(FASE II)'!I39</f>
        <v>0</v>
      </c>
      <c r="J39" s="976" t="e">
        <f t="shared" si="2"/>
        <v>#DIV/0!</v>
      </c>
    </row>
    <row r="40" spans="1:13" s="160" customFormat="1" ht="14.1" customHeight="1" x14ac:dyDescent="0.2">
      <c r="A40" s="159"/>
      <c r="B40" s="156"/>
      <c r="C40" s="335" t="s">
        <v>257</v>
      </c>
      <c r="D40" s="156" t="str">
        <f>'(5)Comp.Benef.'!C37</f>
        <v>Par de Sapatos</v>
      </c>
      <c r="E40" s="162"/>
      <c r="F40" s="975"/>
      <c r="G40" s="764"/>
      <c r="H40" s="162" t="str">
        <f t="shared" si="0"/>
        <v>R$/ano</v>
      </c>
      <c r="I40" s="975">
        <f>'(13)Orçam.(FASE I)'!I40+'(14)Orçam.(FASE II)'!I40</f>
        <v>0</v>
      </c>
      <c r="J40" s="976" t="e">
        <f t="shared" si="2"/>
        <v>#DIV/0!</v>
      </c>
    </row>
    <row r="41" spans="1:13" s="160" customFormat="1" ht="14.1" customHeight="1" x14ac:dyDescent="0.2">
      <c r="A41" s="159"/>
      <c r="B41" s="156"/>
      <c r="C41" s="335" t="s">
        <v>258</v>
      </c>
      <c r="D41" s="156" t="str">
        <f>'(5)Comp.Benef.'!C38</f>
        <v>Colete</v>
      </c>
      <c r="E41" s="162"/>
      <c r="F41" s="975"/>
      <c r="G41" s="764"/>
      <c r="H41" s="162" t="str">
        <f t="shared" si="0"/>
        <v>R$/ano</v>
      </c>
      <c r="I41" s="975">
        <f>'(13)Orçam.(FASE I)'!I41+'(14)Orçam.(FASE II)'!I41</f>
        <v>0</v>
      </c>
      <c r="J41" s="976" t="e">
        <f t="shared" si="2"/>
        <v>#DIV/0!</v>
      </c>
    </row>
    <row r="42" spans="1:13" s="160" customFormat="1" ht="14.1" customHeight="1" x14ac:dyDescent="0.2">
      <c r="A42" s="159"/>
      <c r="B42" s="156"/>
      <c r="C42" s="335" t="s">
        <v>305</v>
      </c>
      <c r="D42" s="156" t="str">
        <f>'(5)Comp.Benef.'!C39</f>
        <v>Bota</v>
      </c>
      <c r="E42" s="162"/>
      <c r="F42" s="975"/>
      <c r="G42" s="764"/>
      <c r="H42" s="162" t="str">
        <f t="shared" si="0"/>
        <v>R$/ano</v>
      </c>
      <c r="I42" s="975">
        <f>'(13)Orçam.(FASE I)'!I42+'(14)Orçam.(FASE II)'!I42</f>
        <v>0</v>
      </c>
      <c r="J42" s="976" t="e">
        <f t="shared" si="2"/>
        <v>#DIV/0!</v>
      </c>
    </row>
    <row r="43" spans="1:13" s="160" customFormat="1" ht="14.1" customHeight="1" x14ac:dyDescent="0.2">
      <c r="A43" s="159"/>
      <c r="B43" s="156"/>
      <c r="C43" s="335" t="s">
        <v>306</v>
      </c>
      <c r="D43" s="156" t="str">
        <f>'(5)Comp.Benef.'!C40</f>
        <v>Capa de Chuva</v>
      </c>
      <c r="E43" s="162"/>
      <c r="F43" s="975"/>
      <c r="G43" s="764"/>
      <c r="H43" s="162" t="str">
        <f t="shared" si="0"/>
        <v>R$/ano</v>
      </c>
      <c r="I43" s="975">
        <f>'(13)Orçam.(FASE I)'!I43+'(14)Orçam.(FASE II)'!I43</f>
        <v>0</v>
      </c>
      <c r="J43" s="976" t="e">
        <f t="shared" si="2"/>
        <v>#DIV/0!</v>
      </c>
    </row>
    <row r="44" spans="1:13" s="160" customFormat="1" ht="14.1" customHeight="1" x14ac:dyDescent="0.2">
      <c r="A44" s="159"/>
      <c r="B44" s="156"/>
      <c r="C44" s="335" t="s">
        <v>307</v>
      </c>
      <c r="D44" s="156" t="str">
        <f>'(5)Comp.Benef.'!C41</f>
        <v>Boné</v>
      </c>
      <c r="E44" s="162"/>
      <c r="F44" s="975"/>
      <c r="G44" s="764"/>
      <c r="H44" s="162" t="str">
        <f t="shared" si="0"/>
        <v>R$/ano</v>
      </c>
      <c r="I44" s="975">
        <f>'(13)Orçam.(FASE I)'!I44+'(14)Orçam.(FASE II)'!I44</f>
        <v>0</v>
      </c>
      <c r="J44" s="976" t="e">
        <f t="shared" si="2"/>
        <v>#DIV/0!</v>
      </c>
    </row>
    <row r="45" spans="1:13" s="160" customFormat="1" ht="14.1" customHeight="1" x14ac:dyDescent="0.2">
      <c r="A45" s="159"/>
      <c r="B45" s="156"/>
      <c r="C45" s="335" t="s">
        <v>309</v>
      </c>
      <c r="D45" s="156" t="str">
        <f>'(5)Comp.Benef.'!C42</f>
        <v>Jaqueta</v>
      </c>
      <c r="E45" s="162"/>
      <c r="F45" s="975"/>
      <c r="G45" s="764"/>
      <c r="H45" s="162" t="str">
        <f t="shared" si="0"/>
        <v>R$/ano</v>
      </c>
      <c r="I45" s="975">
        <f>'(13)Orçam.(FASE I)'!I45+'(14)Orçam.(FASE II)'!I45</f>
        <v>0</v>
      </c>
      <c r="J45" s="976" t="e">
        <f t="shared" si="2"/>
        <v>#DIV/0!</v>
      </c>
    </row>
    <row r="46" spans="1:13" s="153" customFormat="1" ht="14.1" customHeight="1" x14ac:dyDescent="0.2">
      <c r="A46" s="502"/>
      <c r="B46" s="503" t="s">
        <v>488</v>
      </c>
      <c r="C46" s="504" t="str">
        <f>'(5)Comp.Benef.'!B45</f>
        <v>EPI</v>
      </c>
      <c r="D46" s="515"/>
      <c r="E46" s="509"/>
      <c r="F46" s="973"/>
      <c r="G46" s="770"/>
      <c r="H46" s="509" t="str">
        <f>H44</f>
        <v>R$/ano</v>
      </c>
      <c r="I46" s="973">
        <f>SUM(I47)</f>
        <v>0</v>
      </c>
      <c r="J46" s="974" t="e">
        <f>SUM(J47)</f>
        <v>#DIV/0!</v>
      </c>
    </row>
    <row r="47" spans="1:13" s="160" customFormat="1" ht="14.1" customHeight="1" x14ac:dyDescent="0.2">
      <c r="A47" s="514"/>
      <c r="B47" s="336"/>
      <c r="C47" s="335" t="s">
        <v>255</v>
      </c>
      <c r="D47" s="336" t="str">
        <f>'(5)Comp.Benef.'!C46</f>
        <v>Protetor Solar FPS 30 (120ml)</v>
      </c>
      <c r="E47" s="229"/>
      <c r="F47" s="975"/>
      <c r="G47" s="771"/>
      <c r="H47" s="229" t="str">
        <f>H44</f>
        <v>R$/ano</v>
      </c>
      <c r="I47" s="975">
        <f>'(13)Orçam.(FASE I)'!I47+'(14)Orçam.(FASE II)'!I47</f>
        <v>0</v>
      </c>
      <c r="J47" s="978" t="e">
        <f>I47/$I$115</f>
        <v>#DIV/0!</v>
      </c>
    </row>
    <row r="48" spans="1:13" ht="14.1" customHeight="1" x14ac:dyDescent="0.2">
      <c r="A48" s="500" t="s">
        <v>36</v>
      </c>
      <c r="B48" s="230" t="s">
        <v>23</v>
      </c>
      <c r="C48" s="230"/>
      <c r="D48" s="230"/>
      <c r="E48" s="234"/>
      <c r="F48" s="232"/>
      <c r="G48" s="769"/>
      <c r="H48" s="234" t="str">
        <f>H47</f>
        <v>R$/ano</v>
      </c>
      <c r="I48" s="232">
        <f>I49+I61+I69</f>
        <v>0</v>
      </c>
      <c r="J48" s="501" t="e">
        <f>J49+J61+J69</f>
        <v>#DIV/0!</v>
      </c>
      <c r="L48" s="762"/>
      <c r="M48" s="762"/>
    </row>
    <row r="49" spans="1:10" s="153" customFormat="1" ht="14.1" customHeight="1" x14ac:dyDescent="0.2">
      <c r="A49" s="502"/>
      <c r="B49" s="503" t="s">
        <v>287</v>
      </c>
      <c r="C49" s="504" t="str">
        <f>'(6)Comp.Desp.G'!B5</f>
        <v>Administrativas</v>
      </c>
      <c r="D49" s="515"/>
      <c r="E49" s="509"/>
      <c r="F49" s="973"/>
      <c r="G49" s="770"/>
      <c r="H49" s="509" t="str">
        <f>H48</f>
        <v>R$/ano</v>
      </c>
      <c r="I49" s="973">
        <f>SUM(I50:I60)</f>
        <v>0</v>
      </c>
      <c r="J49" s="974" t="e">
        <f>SUM(J50:J60)</f>
        <v>#DIV/0!</v>
      </c>
    </row>
    <row r="50" spans="1:10" s="160" customFormat="1" ht="14.1" customHeight="1" x14ac:dyDescent="0.2">
      <c r="A50" s="159"/>
      <c r="B50" s="156"/>
      <c r="C50" s="335" t="s">
        <v>255</v>
      </c>
      <c r="D50" s="156" t="str">
        <f>'(6)Comp.Desp.G'!C6</f>
        <v>Aluguel de Instalações, Venda e Comercial</v>
      </c>
      <c r="E50" s="162"/>
      <c r="F50" s="975"/>
      <c r="G50" s="764"/>
      <c r="H50" s="162" t="str">
        <f t="shared" ref="H50:H60" si="3">H49</f>
        <v>R$/ano</v>
      </c>
      <c r="I50" s="975">
        <f>'(13)Orçam.(FASE I)'!I50+'(14)Orçam.(FASE II)'!I50</f>
        <v>0</v>
      </c>
      <c r="J50" s="976" t="e">
        <f t="shared" ref="J50:J60" si="4">I50/$I$115</f>
        <v>#DIV/0!</v>
      </c>
    </row>
    <row r="51" spans="1:10" s="160" customFormat="1" ht="14.1" customHeight="1" x14ac:dyDescent="0.2">
      <c r="A51" s="159"/>
      <c r="B51" s="156"/>
      <c r="C51" s="335" t="s">
        <v>256</v>
      </c>
      <c r="D51" s="156" t="str">
        <f>'(6)Comp.Desp.G'!C7</f>
        <v>Telefone Fixo</v>
      </c>
      <c r="E51" s="162"/>
      <c r="F51" s="975"/>
      <c r="G51" s="764"/>
      <c r="H51" s="162" t="str">
        <f t="shared" si="3"/>
        <v>R$/ano</v>
      </c>
      <c r="I51" s="975">
        <f>'(13)Orçam.(FASE I)'!I51+'(14)Orçam.(FASE II)'!I51</f>
        <v>0</v>
      </c>
      <c r="J51" s="976" t="e">
        <f t="shared" si="4"/>
        <v>#DIV/0!</v>
      </c>
    </row>
    <row r="52" spans="1:10" s="160" customFormat="1" ht="14.1" customHeight="1" x14ac:dyDescent="0.2">
      <c r="A52" s="159"/>
      <c r="B52" s="156"/>
      <c r="C52" s="335" t="s">
        <v>257</v>
      </c>
      <c r="D52" s="156" t="str">
        <f>'(6)Comp.Desp.G'!C8</f>
        <v>Internet (P.O.S - Chip)</v>
      </c>
      <c r="E52" s="162"/>
      <c r="F52" s="975"/>
      <c r="G52" s="764"/>
      <c r="H52" s="162" t="str">
        <f t="shared" si="3"/>
        <v>R$/ano</v>
      </c>
      <c r="I52" s="975">
        <f>'(13)Orçam.(FASE I)'!I52+'(14)Orçam.(FASE II)'!I52</f>
        <v>0</v>
      </c>
      <c r="J52" s="976" t="e">
        <f t="shared" si="4"/>
        <v>#DIV/0!</v>
      </c>
    </row>
    <row r="53" spans="1:10" s="160" customFormat="1" ht="14.1" customHeight="1" x14ac:dyDescent="0.2">
      <c r="A53" s="159"/>
      <c r="B53" s="156"/>
      <c r="C53" s="335" t="s">
        <v>258</v>
      </c>
      <c r="D53" s="156" t="str">
        <f>'(6)Comp.Desp.G'!C9</f>
        <v>Energia Elétrica</v>
      </c>
      <c r="E53" s="162"/>
      <c r="F53" s="975"/>
      <c r="G53" s="764"/>
      <c r="H53" s="162" t="str">
        <f t="shared" si="3"/>
        <v>R$/ano</v>
      </c>
      <c r="I53" s="975">
        <f>'(13)Orçam.(FASE I)'!I53+'(14)Orçam.(FASE II)'!I53</f>
        <v>0</v>
      </c>
      <c r="J53" s="976" t="e">
        <f t="shared" si="4"/>
        <v>#DIV/0!</v>
      </c>
    </row>
    <row r="54" spans="1:10" s="160" customFormat="1" ht="14.1" customHeight="1" x14ac:dyDescent="0.2">
      <c r="A54" s="159"/>
      <c r="B54" s="156"/>
      <c r="C54" s="335" t="s">
        <v>305</v>
      </c>
      <c r="D54" s="156" t="str">
        <f>'(6)Comp.Desp.G'!C10</f>
        <v>Água e Esgoto</v>
      </c>
      <c r="E54" s="162"/>
      <c r="F54" s="975"/>
      <c r="G54" s="764"/>
      <c r="H54" s="162" t="str">
        <f t="shared" si="3"/>
        <v>R$/ano</v>
      </c>
      <c r="I54" s="975">
        <f>'(13)Orçam.(FASE I)'!I54+'(14)Orçam.(FASE II)'!I54</f>
        <v>0</v>
      </c>
      <c r="J54" s="976" t="e">
        <f t="shared" si="4"/>
        <v>#DIV/0!</v>
      </c>
    </row>
    <row r="55" spans="1:10" s="160" customFormat="1" ht="14.1" customHeight="1" x14ac:dyDescent="0.2">
      <c r="A55" s="159"/>
      <c r="B55" s="156"/>
      <c r="C55" s="335" t="s">
        <v>306</v>
      </c>
      <c r="D55" s="156" t="str">
        <f>'(6)Comp.Desp.G'!C11</f>
        <v>Propaganda e Publicidade</v>
      </c>
      <c r="E55" s="162"/>
      <c r="F55" s="975"/>
      <c r="G55" s="764"/>
      <c r="H55" s="162" t="str">
        <f t="shared" si="3"/>
        <v>R$/ano</v>
      </c>
      <c r="I55" s="975">
        <f>'(13)Orçam.(FASE I)'!I55+'(14)Orçam.(FASE II)'!I55</f>
        <v>0</v>
      </c>
      <c r="J55" s="976" t="e">
        <f t="shared" si="4"/>
        <v>#DIV/0!</v>
      </c>
    </row>
    <row r="56" spans="1:10" s="160" customFormat="1" ht="14.1" customHeight="1" x14ac:dyDescent="0.2">
      <c r="A56" s="159"/>
      <c r="B56" s="156"/>
      <c r="C56" s="335" t="s">
        <v>307</v>
      </c>
      <c r="D56" s="156" t="str">
        <f>'(6)Comp.Desp.G'!C12</f>
        <v>Seguro Patrimonial</v>
      </c>
      <c r="E56" s="162"/>
      <c r="F56" s="975"/>
      <c r="G56" s="764"/>
      <c r="H56" s="162" t="str">
        <f t="shared" si="3"/>
        <v>R$/ano</v>
      </c>
      <c r="I56" s="975">
        <f>'(13)Orçam.(FASE I)'!I56+'(14)Orçam.(FASE II)'!I56</f>
        <v>0</v>
      </c>
      <c r="J56" s="976" t="e">
        <f t="shared" si="4"/>
        <v>#DIV/0!</v>
      </c>
    </row>
    <row r="57" spans="1:10" s="160" customFormat="1" ht="14.1" customHeight="1" x14ac:dyDescent="0.2">
      <c r="A57" s="159"/>
      <c r="B57" s="156"/>
      <c r="C57" s="335" t="s">
        <v>309</v>
      </c>
      <c r="D57" s="156" t="str">
        <f>'(6)Comp.Desp.G'!C13</f>
        <v>Material de Expediente (bobina, talonário, etc.)</v>
      </c>
      <c r="E57" s="162"/>
      <c r="F57" s="975"/>
      <c r="G57" s="764"/>
      <c r="H57" s="162" t="str">
        <f t="shared" si="3"/>
        <v>R$/ano</v>
      </c>
      <c r="I57" s="975">
        <f>'(13)Orçam.(FASE I)'!I57+'(14)Orçam.(FASE II)'!I57</f>
        <v>0</v>
      </c>
      <c r="J57" s="976" t="e">
        <f t="shared" si="4"/>
        <v>#DIV/0!</v>
      </c>
    </row>
    <row r="58" spans="1:10" s="160" customFormat="1" ht="14.1" customHeight="1" x14ac:dyDescent="0.2">
      <c r="A58" s="159"/>
      <c r="B58" s="156"/>
      <c r="C58" s="335" t="s">
        <v>310</v>
      </c>
      <c r="D58" s="156" t="str">
        <f>'(6)Comp.Desp.G'!C14</f>
        <v>Material de Limpeza e Conservação</v>
      </c>
      <c r="E58" s="162"/>
      <c r="F58" s="975"/>
      <c r="G58" s="764"/>
      <c r="H58" s="162" t="str">
        <f t="shared" si="3"/>
        <v>R$/ano</v>
      </c>
      <c r="I58" s="975">
        <f>'(13)Orçam.(FASE I)'!I58+'(14)Orçam.(FASE II)'!I58</f>
        <v>0</v>
      </c>
      <c r="J58" s="976" t="e">
        <f t="shared" si="4"/>
        <v>#DIV/0!</v>
      </c>
    </row>
    <row r="59" spans="1:10" s="160" customFormat="1" ht="14.1" customHeight="1" x14ac:dyDescent="0.2">
      <c r="A59" s="159"/>
      <c r="B59" s="156"/>
      <c r="C59" s="335" t="s">
        <v>311</v>
      </c>
      <c r="D59" s="156" t="str">
        <f>'(6)Comp.Desp.G'!C15</f>
        <v>Assinatura: livro/jornal/revista</v>
      </c>
      <c r="E59" s="162"/>
      <c r="F59" s="975"/>
      <c r="G59" s="764"/>
      <c r="H59" s="162" t="str">
        <f t="shared" si="3"/>
        <v>R$/ano</v>
      </c>
      <c r="I59" s="975">
        <f>'(13)Orçam.(FASE I)'!I59+'(14)Orçam.(FASE II)'!I59</f>
        <v>0</v>
      </c>
      <c r="J59" s="976" t="e">
        <f t="shared" si="4"/>
        <v>#DIV/0!</v>
      </c>
    </row>
    <row r="60" spans="1:10" s="160" customFormat="1" ht="14.1" customHeight="1" x14ac:dyDescent="0.2">
      <c r="A60" s="159"/>
      <c r="B60" s="156"/>
      <c r="C60" s="335" t="s">
        <v>312</v>
      </c>
      <c r="D60" s="156" t="str">
        <f>'(6)Comp.Desp.G'!C16</f>
        <v>Outras despesas</v>
      </c>
      <c r="E60" s="162"/>
      <c r="F60" s="975"/>
      <c r="G60" s="764"/>
      <c r="H60" s="162" t="str">
        <f t="shared" si="3"/>
        <v>R$/ano</v>
      </c>
      <c r="I60" s="975">
        <f>'(13)Orçam.(FASE I)'!I60+'(14)Orçam.(FASE II)'!I60</f>
        <v>0</v>
      </c>
      <c r="J60" s="976" t="e">
        <f t="shared" si="4"/>
        <v>#DIV/0!</v>
      </c>
    </row>
    <row r="61" spans="1:10" s="153" customFormat="1" ht="14.1" customHeight="1" x14ac:dyDescent="0.2">
      <c r="A61" s="502"/>
      <c r="B61" s="503" t="s">
        <v>288</v>
      </c>
      <c r="C61" s="504" t="str">
        <f>'(6)Comp.Desp.G'!B21</f>
        <v>Serviço de Terceiro:</v>
      </c>
      <c r="D61" s="515"/>
      <c r="E61" s="509"/>
      <c r="F61" s="973"/>
      <c r="G61" s="770"/>
      <c r="H61" s="509" t="str">
        <f>H60</f>
        <v>R$/ano</v>
      </c>
      <c r="I61" s="973">
        <f>SUM(I62:I68)</f>
        <v>0</v>
      </c>
      <c r="J61" s="974" t="e">
        <f>SUM(J62:J68)</f>
        <v>#DIV/0!</v>
      </c>
    </row>
    <row r="62" spans="1:10" s="160" customFormat="1" ht="14.1" customHeight="1" x14ac:dyDescent="0.2">
      <c r="A62" s="159"/>
      <c r="B62" s="156"/>
      <c r="C62" s="335" t="s">
        <v>255</v>
      </c>
      <c r="D62" s="156" t="str">
        <f>'(6)Comp.Desp.G'!C22</f>
        <v>Honorários Advocatícios</v>
      </c>
      <c r="E62" s="162"/>
      <c r="F62" s="975"/>
      <c r="G62" s="764"/>
      <c r="H62" s="162" t="str">
        <f t="shared" ref="H62:H68" si="5">H61</f>
        <v>R$/ano</v>
      </c>
      <c r="I62" s="975">
        <f>'(13)Orçam.(FASE I)'!I62+'(14)Orçam.(FASE II)'!I62</f>
        <v>0</v>
      </c>
      <c r="J62" s="976" t="e">
        <f t="shared" ref="J62:J68" si="6">I62/$I$115</f>
        <v>#DIV/0!</v>
      </c>
    </row>
    <row r="63" spans="1:10" s="160" customFormat="1" ht="14.1" customHeight="1" x14ac:dyDescent="0.2">
      <c r="A63" s="159"/>
      <c r="B63" s="156"/>
      <c r="C63" s="335" t="s">
        <v>256</v>
      </c>
      <c r="D63" s="156" t="str">
        <f>'(6)Comp.Desp.G'!C23</f>
        <v>Honorários Contábeis</v>
      </c>
      <c r="E63" s="162"/>
      <c r="F63" s="975"/>
      <c r="G63" s="764"/>
      <c r="H63" s="162" t="str">
        <f t="shared" si="5"/>
        <v>R$/ano</v>
      </c>
      <c r="I63" s="975">
        <f>'(13)Orçam.(FASE I)'!I63+'(14)Orçam.(FASE II)'!I63</f>
        <v>0</v>
      </c>
      <c r="J63" s="976" t="e">
        <f t="shared" si="6"/>
        <v>#DIV/0!</v>
      </c>
    </row>
    <row r="64" spans="1:10" s="160" customFormat="1" ht="14.1" customHeight="1" x14ac:dyDescent="0.2">
      <c r="A64" s="159"/>
      <c r="B64" s="156"/>
      <c r="C64" s="335" t="s">
        <v>257</v>
      </c>
      <c r="D64" s="156" t="str">
        <f>'(6)Comp.Desp.G'!C24</f>
        <v>Mão-de-obra especializada</v>
      </c>
      <c r="E64" s="162"/>
      <c r="F64" s="975"/>
      <c r="G64" s="764"/>
      <c r="H64" s="162" t="str">
        <f t="shared" si="5"/>
        <v>R$/ano</v>
      </c>
      <c r="I64" s="975">
        <f>'(13)Orçam.(FASE I)'!I64+'(14)Orçam.(FASE II)'!I64</f>
        <v>0</v>
      </c>
      <c r="J64" s="976" t="e">
        <f t="shared" si="6"/>
        <v>#DIV/0!</v>
      </c>
    </row>
    <row r="65" spans="1:10" s="160" customFormat="1" ht="14.1" customHeight="1" x14ac:dyDescent="0.2">
      <c r="A65" s="159"/>
      <c r="B65" s="156"/>
      <c r="C65" s="335" t="s">
        <v>258</v>
      </c>
      <c r="D65" s="156" t="str">
        <f>'(6)Comp.Desp.G'!C25</f>
        <v>Exames médico - Admissional e Dimensional</v>
      </c>
      <c r="E65" s="162"/>
      <c r="F65" s="975"/>
      <c r="G65" s="764"/>
      <c r="H65" s="162" t="str">
        <f t="shared" si="5"/>
        <v>R$/ano</v>
      </c>
      <c r="I65" s="975">
        <f>'(13)Orçam.(FASE I)'!I65+'(14)Orçam.(FASE II)'!I65</f>
        <v>0</v>
      </c>
      <c r="J65" s="976" t="e">
        <f t="shared" si="6"/>
        <v>#DIV/0!</v>
      </c>
    </row>
    <row r="66" spans="1:10" s="160" customFormat="1" ht="14.1" customHeight="1" x14ac:dyDescent="0.2">
      <c r="A66" s="159"/>
      <c r="B66" s="156"/>
      <c r="C66" s="335" t="s">
        <v>305</v>
      </c>
      <c r="D66" s="156" t="str">
        <f>'(6)Comp.Desp.G'!C26</f>
        <v>Laudo de segurança do trabalho</v>
      </c>
      <c r="E66" s="162"/>
      <c r="F66" s="975"/>
      <c r="G66" s="764"/>
      <c r="H66" s="162" t="str">
        <f t="shared" si="5"/>
        <v>R$/ano</v>
      </c>
      <c r="I66" s="975">
        <f>'(13)Orçam.(FASE I)'!I66+'(14)Orçam.(FASE II)'!I66</f>
        <v>0</v>
      </c>
      <c r="J66" s="976" t="e">
        <f t="shared" si="6"/>
        <v>#DIV/0!</v>
      </c>
    </row>
    <row r="67" spans="1:10" s="160" customFormat="1" ht="14.1" customHeight="1" x14ac:dyDescent="0.2">
      <c r="A67" s="159"/>
      <c r="B67" s="156"/>
      <c r="C67" s="335" t="s">
        <v>306</v>
      </c>
      <c r="D67" s="156" t="str">
        <f>'(6)Comp.Desp.G'!C27</f>
        <v>Vigilância Patrimonial</v>
      </c>
      <c r="E67" s="162"/>
      <c r="F67" s="975"/>
      <c r="G67" s="764"/>
      <c r="H67" s="162" t="str">
        <f t="shared" si="5"/>
        <v>R$/ano</v>
      </c>
      <c r="I67" s="975">
        <f>'(13)Orçam.(FASE I)'!I67+'(14)Orçam.(FASE II)'!I67</f>
        <v>0</v>
      </c>
      <c r="J67" s="976" t="e">
        <f t="shared" si="6"/>
        <v>#DIV/0!</v>
      </c>
    </row>
    <row r="68" spans="1:10" s="160" customFormat="1" ht="14.1" customHeight="1" x14ac:dyDescent="0.2">
      <c r="A68" s="776"/>
      <c r="B68" s="336"/>
      <c r="C68" s="346" t="s">
        <v>307</v>
      </c>
      <c r="D68" s="336" t="str">
        <f>'(6)Comp.Desp.G'!C28</f>
        <v>Transporte de Valores</v>
      </c>
      <c r="E68" s="229"/>
      <c r="F68" s="977"/>
      <c r="G68" s="771"/>
      <c r="H68" s="229" t="str">
        <f t="shared" si="5"/>
        <v>R$/ano</v>
      </c>
      <c r="I68" s="975">
        <f>'(13)Orçam.(FASE I)'!I68+'(14)Orçam.(FASE II)'!I68</f>
        <v>0</v>
      </c>
      <c r="J68" s="978" t="e">
        <f t="shared" si="6"/>
        <v>#DIV/0!</v>
      </c>
    </row>
    <row r="69" spans="1:10" s="153" customFormat="1" ht="14.1" customHeight="1" x14ac:dyDescent="0.2">
      <c r="A69" s="777"/>
      <c r="B69" s="778" t="s">
        <v>289</v>
      </c>
      <c r="C69" s="732" t="str">
        <f>'(6)Comp.Desp.G'!B33</f>
        <v>Operacionais:</v>
      </c>
      <c r="D69" s="733"/>
      <c r="E69" s="763"/>
      <c r="F69" s="988"/>
      <c r="G69" s="770"/>
      <c r="H69" s="763" t="str">
        <f>H68</f>
        <v>R$/ano</v>
      </c>
      <c r="I69" s="988">
        <f>SUM(I70:I81)</f>
        <v>0</v>
      </c>
      <c r="J69" s="989" t="e">
        <f>SUM(J70:J81)</f>
        <v>#DIV/0!</v>
      </c>
    </row>
    <row r="70" spans="1:10" s="160" customFormat="1" ht="14.1" customHeight="1" x14ac:dyDescent="0.2">
      <c r="A70" s="159"/>
      <c r="B70" s="156"/>
      <c r="C70" s="335" t="s">
        <v>255</v>
      </c>
      <c r="D70" s="156" t="str">
        <f>'(6)Comp.Desp.G'!C34</f>
        <v>Manutenção de Equipamentos e Hardware</v>
      </c>
      <c r="E70" s="162"/>
      <c r="F70" s="975"/>
      <c r="G70" s="764"/>
      <c r="H70" s="162" t="str">
        <f t="shared" ref="H70:H81" si="7">H69</f>
        <v>R$/ano</v>
      </c>
      <c r="I70" s="975">
        <f>'(13)Orçam.(FASE I)'!I70+'(14)Orçam.(FASE II)'!I70</f>
        <v>0</v>
      </c>
      <c r="J70" s="976" t="e">
        <f t="shared" ref="J70:J79" si="8">I70/$I$115</f>
        <v>#DIV/0!</v>
      </c>
    </row>
    <row r="71" spans="1:10" s="160" customFormat="1" ht="14.1" customHeight="1" x14ac:dyDescent="0.2">
      <c r="A71" s="159"/>
      <c r="B71" s="156"/>
      <c r="C71" s="335" t="s">
        <v>256</v>
      </c>
      <c r="D71" s="156" t="str">
        <f>'(6)Comp.Desp.G'!C35</f>
        <v>Manutenção Software</v>
      </c>
      <c r="E71" s="162"/>
      <c r="F71" s="975"/>
      <c r="G71" s="764"/>
      <c r="H71" s="162" t="str">
        <f t="shared" si="7"/>
        <v>R$/ano</v>
      </c>
      <c r="I71" s="975">
        <f>'(13)Orçam.(FASE I)'!I71+'(14)Orçam.(FASE II)'!I71</f>
        <v>0</v>
      </c>
      <c r="J71" s="976" t="e">
        <f t="shared" si="8"/>
        <v>#DIV/0!</v>
      </c>
    </row>
    <row r="72" spans="1:10" s="160" customFormat="1" ht="14.1" customHeight="1" x14ac:dyDescent="0.2">
      <c r="A72" s="159"/>
      <c r="B72" s="156"/>
      <c r="C72" s="335" t="s">
        <v>257</v>
      </c>
      <c r="D72" s="156" t="str">
        <f>'(6)Comp.Desp.G'!C36</f>
        <v>Manutenção Infraestrutura de TI</v>
      </c>
      <c r="E72" s="162"/>
      <c r="F72" s="975"/>
      <c r="G72" s="764"/>
      <c r="H72" s="162" t="str">
        <f t="shared" si="7"/>
        <v>R$/ano</v>
      </c>
      <c r="I72" s="975">
        <f>'(13)Orçam.(FASE I)'!I72+'(14)Orçam.(FASE II)'!I72</f>
        <v>0</v>
      </c>
      <c r="J72" s="976" t="e">
        <f t="shared" si="8"/>
        <v>#DIV/0!</v>
      </c>
    </row>
    <row r="73" spans="1:10" s="160" customFormat="1" ht="14.1" customHeight="1" x14ac:dyDescent="0.2">
      <c r="A73" s="159"/>
      <c r="B73" s="156"/>
      <c r="C73" s="335" t="s">
        <v>258</v>
      </c>
      <c r="D73" s="156" t="str">
        <f>'(6)Comp.Desp.G'!C37</f>
        <v>Manutenção do Sistemas Informatizados e Data Center</v>
      </c>
      <c r="E73" s="162"/>
      <c r="F73" s="975"/>
      <c r="G73" s="764"/>
      <c r="H73" s="162" t="str">
        <f t="shared" si="7"/>
        <v>R$/ano</v>
      </c>
      <c r="I73" s="975">
        <f>'(13)Orçam.(FASE I)'!I73+'(14)Orçam.(FASE II)'!I73</f>
        <v>0</v>
      </c>
      <c r="J73" s="976" t="e">
        <f t="shared" si="8"/>
        <v>#DIV/0!</v>
      </c>
    </row>
    <row r="74" spans="1:10" s="160" customFormat="1" ht="14.1" customHeight="1" x14ac:dyDescent="0.2">
      <c r="A74" s="159"/>
      <c r="B74" s="156"/>
      <c r="C74" s="335" t="s">
        <v>305</v>
      </c>
      <c r="D74" s="156" t="str">
        <f>'(6)Comp.Desp.G'!C38</f>
        <v>Manutenção da Central de Controle Operacional - CCO</v>
      </c>
      <c r="E74" s="162"/>
      <c r="F74" s="975"/>
      <c r="G74" s="764"/>
      <c r="H74" s="162" t="str">
        <f t="shared" si="7"/>
        <v>R$/ano</v>
      </c>
      <c r="I74" s="975">
        <f>'(13)Orçam.(FASE I)'!I74+'(14)Orçam.(FASE II)'!I74</f>
        <v>0</v>
      </c>
      <c r="J74" s="976" t="e">
        <f t="shared" si="8"/>
        <v>#DIV/0!</v>
      </c>
    </row>
    <row r="75" spans="1:10" s="160" customFormat="1" ht="14.1" customHeight="1" x14ac:dyDescent="0.2">
      <c r="A75" s="159"/>
      <c r="B75" s="156"/>
      <c r="C75" s="335" t="s">
        <v>306</v>
      </c>
      <c r="D75" s="156" t="str">
        <f>'(6)Comp.Desp.G'!C39</f>
        <v>Manutenção e Reposição de Sinalização Vertical</v>
      </c>
      <c r="E75" s="162"/>
      <c r="F75" s="975"/>
      <c r="G75" s="764"/>
      <c r="H75" s="162" t="str">
        <f t="shared" si="7"/>
        <v>R$/ano</v>
      </c>
      <c r="I75" s="975">
        <f>'(13)Orçam.(FASE I)'!I75+'(14)Orçam.(FASE II)'!I75</f>
        <v>0</v>
      </c>
      <c r="J75" s="976" t="e">
        <f t="shared" si="8"/>
        <v>#DIV/0!</v>
      </c>
    </row>
    <row r="76" spans="1:10" s="160" customFormat="1" ht="14.1" customHeight="1" x14ac:dyDescent="0.2">
      <c r="A76" s="159"/>
      <c r="B76" s="156"/>
      <c r="C76" s="335" t="s">
        <v>307</v>
      </c>
      <c r="D76" s="156" t="str">
        <f>'(6)Comp.Desp.G'!C40</f>
        <v>Manutenção e Reposição de Sinalização Horizontal - Legenda</v>
      </c>
      <c r="E76" s="162"/>
      <c r="F76" s="975"/>
      <c r="G76" s="764"/>
      <c r="H76" s="162" t="str">
        <f t="shared" si="7"/>
        <v>R$/ano</v>
      </c>
      <c r="I76" s="975">
        <f>'(13)Orçam.(FASE I)'!I76+'(14)Orçam.(FASE II)'!I76</f>
        <v>0</v>
      </c>
      <c r="J76" s="976" t="e">
        <f t="shared" si="8"/>
        <v>#DIV/0!</v>
      </c>
    </row>
    <row r="77" spans="1:10" s="160" customFormat="1" ht="14.1" customHeight="1" x14ac:dyDescent="0.2">
      <c r="A77" s="159"/>
      <c r="B77" s="156"/>
      <c r="C77" s="335" t="s">
        <v>309</v>
      </c>
      <c r="D77" s="156" t="str">
        <f>'(6)Comp.Desp.G'!C41</f>
        <v>Manutenção e Reposição de Sinalização Horizontal - Bordo</v>
      </c>
      <c r="E77" s="162"/>
      <c r="F77" s="975"/>
      <c r="G77" s="764"/>
      <c r="H77" s="162" t="str">
        <f t="shared" si="7"/>
        <v>R$/ano</v>
      </c>
      <c r="I77" s="975">
        <f>'(13)Orçam.(FASE I)'!I77+'(14)Orçam.(FASE II)'!I77</f>
        <v>0</v>
      </c>
      <c r="J77" s="976" t="e">
        <f t="shared" si="8"/>
        <v>#DIV/0!</v>
      </c>
    </row>
    <row r="78" spans="1:10" s="160" customFormat="1" ht="14.1" customHeight="1" x14ac:dyDescent="0.2">
      <c r="A78" s="159"/>
      <c r="B78" s="156"/>
      <c r="C78" s="335" t="s">
        <v>310</v>
      </c>
      <c r="D78" s="156" t="str">
        <f>'(6)Comp.Desp.G'!C42</f>
        <v>Homologação do Talonário Eletrônico</v>
      </c>
      <c r="E78" s="162"/>
      <c r="F78" s="975"/>
      <c r="G78" s="764"/>
      <c r="H78" s="162" t="str">
        <f t="shared" si="7"/>
        <v>R$/ano</v>
      </c>
      <c r="I78" s="975">
        <f>'(13)Orçam.(FASE I)'!I78+'(14)Orçam.(FASE II)'!I78</f>
        <v>0</v>
      </c>
      <c r="J78" s="976" t="e">
        <f t="shared" si="8"/>
        <v>#DIV/0!</v>
      </c>
    </row>
    <row r="79" spans="1:10" s="160" customFormat="1" ht="14.1" customHeight="1" x14ac:dyDescent="0.2">
      <c r="A79" s="159"/>
      <c r="B79" s="156"/>
      <c r="C79" s="335" t="s">
        <v>311</v>
      </c>
      <c r="D79" s="156" t="str">
        <f>'(6)Comp.Desp.G'!C43</f>
        <v>Hospedagem - Armazenamento na Nuvem</v>
      </c>
      <c r="E79" s="162"/>
      <c r="F79" s="975"/>
      <c r="G79" s="764"/>
      <c r="H79" s="162" t="str">
        <f t="shared" si="7"/>
        <v>R$/ano</v>
      </c>
      <c r="I79" s="975">
        <f>'(13)Orçam.(FASE I)'!I79+'(14)Orçam.(FASE II)'!I79</f>
        <v>0</v>
      </c>
      <c r="J79" s="976" t="e">
        <f t="shared" si="8"/>
        <v>#DIV/0!</v>
      </c>
    </row>
    <row r="80" spans="1:10" s="160" customFormat="1" ht="14.1" customHeight="1" x14ac:dyDescent="0.2">
      <c r="A80" s="159"/>
      <c r="B80" s="156"/>
      <c r="C80" s="335" t="s">
        <v>312</v>
      </c>
      <c r="D80" s="156" t="str">
        <f>'(6)Comp.Desp.G'!C44</f>
        <v>Bobina - Parquímetro</v>
      </c>
      <c r="E80" s="162"/>
      <c r="F80" s="975"/>
      <c r="G80" s="764"/>
      <c r="H80" s="162" t="str">
        <f t="shared" si="7"/>
        <v>R$/ano</v>
      </c>
      <c r="I80" s="975">
        <f>'(13)Orçam.(FASE I)'!I80+'(14)Orçam.(FASE II)'!I80</f>
        <v>0</v>
      </c>
      <c r="J80" s="976" t="e">
        <f t="shared" ref="J80:J81" si="9">I80/$I$115</f>
        <v>#DIV/0!</v>
      </c>
    </row>
    <row r="81" spans="1:13" s="160" customFormat="1" ht="14.1" customHeight="1" x14ac:dyDescent="0.2">
      <c r="A81" s="159"/>
      <c r="B81" s="156"/>
      <c r="C81" s="335" t="s">
        <v>313</v>
      </c>
      <c r="D81" s="156" t="str">
        <f>'(6)Comp.Desp.G'!C45</f>
        <v>Bobina - P.O.S.</v>
      </c>
      <c r="E81" s="162"/>
      <c r="F81" s="975"/>
      <c r="G81" s="764"/>
      <c r="H81" s="162" t="str">
        <f t="shared" si="7"/>
        <v>R$/ano</v>
      </c>
      <c r="I81" s="975">
        <f>'(13)Orçam.(FASE I)'!I81+'(14)Orçam.(FASE II)'!I81</f>
        <v>0</v>
      </c>
      <c r="J81" s="976" t="e">
        <f t="shared" si="9"/>
        <v>#DIV/0!</v>
      </c>
    </row>
    <row r="82" spans="1:13" ht="14.1" customHeight="1" x14ac:dyDescent="0.2">
      <c r="A82" s="500" t="s">
        <v>37</v>
      </c>
      <c r="B82" s="230" t="s">
        <v>296</v>
      </c>
      <c r="C82" s="230"/>
      <c r="D82" s="230"/>
      <c r="E82" s="234"/>
      <c r="F82" s="232"/>
      <c r="G82" s="769"/>
      <c r="H82" s="234" t="str">
        <f>H79</f>
        <v>R$/ano</v>
      </c>
      <c r="I82" s="232" t="e">
        <f>I83+I86+I89</f>
        <v>#DIV/0!</v>
      </c>
      <c r="J82" s="501" t="e">
        <f>J83+J86+J89</f>
        <v>#DIV/0!</v>
      </c>
      <c r="K82" s="160"/>
      <c r="L82" s="762"/>
      <c r="M82" s="762"/>
    </row>
    <row r="83" spans="1:13" s="153" customFormat="1" ht="14.1" customHeight="1" x14ac:dyDescent="0.2">
      <c r="A83" s="502"/>
      <c r="B83" s="503" t="s">
        <v>290</v>
      </c>
      <c r="C83" s="504" t="s">
        <v>291</v>
      </c>
      <c r="D83" s="515"/>
      <c r="E83" s="509"/>
      <c r="F83" s="973"/>
      <c r="G83" s="770"/>
      <c r="H83" s="509" t="str">
        <f>H82</f>
        <v>R$/ano</v>
      </c>
      <c r="I83" s="973" t="e">
        <f>SUM(I84:I85)</f>
        <v>#DIV/0!</v>
      </c>
      <c r="J83" s="974" t="e">
        <f>SUM(J84:J85)</f>
        <v>#DIV/0!</v>
      </c>
      <c r="K83" s="160"/>
    </row>
    <row r="84" spans="1:13" s="160" customFormat="1" ht="14.1" customHeight="1" x14ac:dyDescent="0.2">
      <c r="A84" s="159"/>
      <c r="B84" s="156"/>
      <c r="C84" s="335" t="s">
        <v>255</v>
      </c>
      <c r="D84" s="156" t="s">
        <v>259</v>
      </c>
      <c r="E84" s="162"/>
      <c r="F84" s="975"/>
      <c r="G84" s="764"/>
      <c r="H84" s="162" t="str">
        <f>H82</f>
        <v>R$/ano</v>
      </c>
      <c r="I84" s="975">
        <f>'(13)Orçam.(FASE I)'!I84+'(14)Orçam.(FASE II)'!I84</f>
        <v>0</v>
      </c>
      <c r="J84" s="976" t="e">
        <f>I84/$I$115</f>
        <v>#DIV/0!</v>
      </c>
    </row>
    <row r="85" spans="1:13" s="160" customFormat="1" ht="14.1" customHeight="1" x14ac:dyDescent="0.2">
      <c r="A85" s="514"/>
      <c r="B85" s="336"/>
      <c r="C85" s="335" t="s">
        <v>256</v>
      </c>
      <c r="D85" s="336" t="s">
        <v>17</v>
      </c>
      <c r="E85" s="229"/>
      <c r="F85" s="975"/>
      <c r="G85" s="771"/>
      <c r="H85" s="229" t="str">
        <f t="shared" ref="H85" si="10">H84</f>
        <v>R$/ano</v>
      </c>
      <c r="I85" s="975" t="e">
        <f>'(13)Orçam.(FASE I)'!I85+'(14)Orçam.(FASE II)'!I85</f>
        <v>#DIV/0!</v>
      </c>
      <c r="J85" s="976" t="e">
        <f>I85/$I$115</f>
        <v>#DIV/0!</v>
      </c>
    </row>
    <row r="86" spans="1:13" s="153" customFormat="1" ht="14.1" customHeight="1" x14ac:dyDescent="0.2">
      <c r="A86" s="502"/>
      <c r="B86" s="503" t="s">
        <v>292</v>
      </c>
      <c r="C86" s="504" t="s">
        <v>293</v>
      </c>
      <c r="D86" s="515"/>
      <c r="E86" s="509"/>
      <c r="F86" s="973"/>
      <c r="G86" s="770"/>
      <c r="H86" s="509" t="str">
        <f>H85</f>
        <v>R$/ano</v>
      </c>
      <c r="I86" s="973" t="e">
        <f>SUM(I87:I88)</f>
        <v>#DIV/0!</v>
      </c>
      <c r="J86" s="974" t="e">
        <f>SUM(J87:J88)</f>
        <v>#DIV/0!</v>
      </c>
    </row>
    <row r="87" spans="1:13" s="160" customFormat="1" ht="14.1" customHeight="1" x14ac:dyDescent="0.2">
      <c r="A87" s="159"/>
      <c r="B87" s="156"/>
      <c r="C87" s="335" t="s">
        <v>255</v>
      </c>
      <c r="D87" s="156" t="s">
        <v>259</v>
      </c>
      <c r="E87" s="162"/>
      <c r="F87" s="975"/>
      <c r="G87" s="764"/>
      <c r="H87" s="162" t="str">
        <f>H85</f>
        <v>R$/ano</v>
      </c>
      <c r="I87" s="975">
        <f>'(13)Orçam.(FASE I)'!I87+'(14)Orçam.(FASE II)'!I87</f>
        <v>0</v>
      </c>
      <c r="J87" s="976" t="e">
        <f>I87/$I$115</f>
        <v>#DIV/0!</v>
      </c>
    </row>
    <row r="88" spans="1:13" s="160" customFormat="1" ht="14.1" customHeight="1" x14ac:dyDescent="0.2">
      <c r="A88" s="514"/>
      <c r="B88" s="336"/>
      <c r="C88" s="335" t="s">
        <v>256</v>
      </c>
      <c r="D88" s="336" t="s">
        <v>17</v>
      </c>
      <c r="E88" s="229"/>
      <c r="F88" s="975"/>
      <c r="G88" s="771"/>
      <c r="H88" s="229" t="str">
        <f t="shared" ref="H88" si="11">H87</f>
        <v>R$/ano</v>
      </c>
      <c r="I88" s="975" t="e">
        <f>'(13)Orçam.(FASE I)'!I88+'(14)Orçam.(FASE II)'!I88</f>
        <v>#DIV/0!</v>
      </c>
      <c r="J88" s="976" t="e">
        <f>I88/$I$115</f>
        <v>#DIV/0!</v>
      </c>
    </row>
    <row r="89" spans="1:13" s="153" customFormat="1" ht="14.1" customHeight="1" x14ac:dyDescent="0.2">
      <c r="A89" s="502"/>
      <c r="B89" s="503" t="s">
        <v>294</v>
      </c>
      <c r="C89" s="504" t="s">
        <v>295</v>
      </c>
      <c r="D89" s="515"/>
      <c r="E89" s="509"/>
      <c r="F89" s="973"/>
      <c r="G89" s="770"/>
      <c r="H89" s="509" t="str">
        <f>H88</f>
        <v>R$/ano</v>
      </c>
      <c r="I89" s="973" t="e">
        <f>SUM(I90:I91)</f>
        <v>#DIV/0!</v>
      </c>
      <c r="J89" s="974" t="e">
        <f>SUM(J90:J91)</f>
        <v>#DIV/0!</v>
      </c>
    </row>
    <row r="90" spans="1:13" s="160" customFormat="1" ht="14.1" customHeight="1" x14ac:dyDescent="0.2">
      <c r="A90" s="159"/>
      <c r="B90" s="156"/>
      <c r="C90" s="335" t="s">
        <v>255</v>
      </c>
      <c r="D90" s="156" t="s">
        <v>259</v>
      </c>
      <c r="E90" s="162"/>
      <c r="F90" s="975"/>
      <c r="G90" s="764"/>
      <c r="H90" s="162" t="str">
        <f>H88</f>
        <v>R$/ano</v>
      </c>
      <c r="I90" s="975">
        <f>'(13)Orçam.(FASE I)'!I90+'(14)Orçam.(FASE II)'!I90</f>
        <v>0</v>
      </c>
      <c r="J90" s="976" t="e">
        <f>I90/$I$115</f>
        <v>#DIV/0!</v>
      </c>
    </row>
    <row r="91" spans="1:13" s="160" customFormat="1" ht="14.1" customHeight="1" x14ac:dyDescent="0.2">
      <c r="A91" s="514"/>
      <c r="B91" s="336"/>
      <c r="C91" s="335" t="s">
        <v>256</v>
      </c>
      <c r="D91" s="336" t="s">
        <v>17</v>
      </c>
      <c r="E91" s="229"/>
      <c r="F91" s="975"/>
      <c r="G91" s="771"/>
      <c r="H91" s="229" t="str">
        <f t="shared" ref="H91" si="12">H90</f>
        <v>R$/ano</v>
      </c>
      <c r="I91" s="975" t="e">
        <f>'(13)Orçam.(FASE I)'!I91+'(14)Orçam.(FASE II)'!I91</f>
        <v>#DIV/0!</v>
      </c>
      <c r="J91" s="978" t="e">
        <f>I91/$I$115</f>
        <v>#DIV/0!</v>
      </c>
    </row>
    <row r="92" spans="1:13" ht="14.1" customHeight="1" x14ac:dyDescent="0.2">
      <c r="A92" s="500" t="s">
        <v>38</v>
      </c>
      <c r="B92" s="230" t="s">
        <v>502</v>
      </c>
      <c r="C92" s="230"/>
      <c r="D92" s="230"/>
      <c r="E92" s="234"/>
      <c r="F92" s="232"/>
      <c r="G92" s="769"/>
      <c r="H92" s="234" t="str">
        <f>H91</f>
        <v>R$/ano</v>
      </c>
      <c r="I92" s="232">
        <f>I93+I95+I97+I99+I101+I103+I105+I107</f>
        <v>0</v>
      </c>
      <c r="J92" s="501" t="e">
        <f>J93+J95+J97+J99+J101+J103+J105+J107</f>
        <v>#DIV/0!</v>
      </c>
      <c r="K92" s="160"/>
      <c r="L92" s="762"/>
      <c r="M92" s="762"/>
    </row>
    <row r="93" spans="1:13" s="153" customFormat="1" ht="14.1" customHeight="1" x14ac:dyDescent="0.2">
      <c r="A93" s="502"/>
      <c r="B93" s="503" t="s">
        <v>298</v>
      </c>
      <c r="C93" s="504" t="s">
        <v>291</v>
      </c>
      <c r="D93" s="515"/>
      <c r="E93" s="509"/>
      <c r="F93" s="973"/>
      <c r="G93" s="770"/>
      <c r="H93" s="509" t="str">
        <f>H92</f>
        <v>R$/ano</v>
      </c>
      <c r="I93" s="973">
        <f>SUM(I94:I94)</f>
        <v>0</v>
      </c>
      <c r="J93" s="974" t="e">
        <f>SUM(J94:J94)</f>
        <v>#DIV/0!</v>
      </c>
      <c r="K93" s="419"/>
    </row>
    <row r="94" spans="1:13" s="160" customFormat="1" ht="14.1" customHeight="1" x14ac:dyDescent="0.2">
      <c r="A94" s="159"/>
      <c r="B94" s="156"/>
      <c r="C94" s="335" t="s">
        <v>255</v>
      </c>
      <c r="D94" s="156" t="s">
        <v>331</v>
      </c>
      <c r="E94" s="162"/>
      <c r="F94" s="975"/>
      <c r="G94" s="764"/>
      <c r="H94" s="162" t="str">
        <f>H92</f>
        <v>R$/ano</v>
      </c>
      <c r="I94" s="975">
        <f>'(13)Orçam.(FASE I)'!I94+'(14)Orçam.(FASE II)'!I94</f>
        <v>0</v>
      </c>
      <c r="J94" s="976" t="e">
        <f>I94/$I$115</f>
        <v>#DIV/0!</v>
      </c>
    </row>
    <row r="95" spans="1:13" s="153" customFormat="1" ht="14.1" customHeight="1" x14ac:dyDescent="0.2">
      <c r="A95" s="502"/>
      <c r="B95" s="503" t="s">
        <v>299</v>
      </c>
      <c r="C95" s="504" t="s">
        <v>293</v>
      </c>
      <c r="D95" s="515"/>
      <c r="E95" s="509"/>
      <c r="F95" s="973"/>
      <c r="G95" s="770"/>
      <c r="H95" s="509" t="str">
        <f t="shared" ref="H95:H108" si="13">H94</f>
        <v>R$/ano</v>
      </c>
      <c r="I95" s="973">
        <f>SUM(I96:I96)</f>
        <v>0</v>
      </c>
      <c r="J95" s="974" t="e">
        <f>SUM(J96:J96)</f>
        <v>#DIV/0!</v>
      </c>
    </row>
    <row r="96" spans="1:13" s="160" customFormat="1" ht="14.1" customHeight="1" x14ac:dyDescent="0.2">
      <c r="A96" s="159"/>
      <c r="B96" s="156"/>
      <c r="C96" s="335" t="s">
        <v>255</v>
      </c>
      <c r="D96" s="156" t="s">
        <v>331</v>
      </c>
      <c r="E96" s="162"/>
      <c r="F96" s="975"/>
      <c r="G96" s="764"/>
      <c r="H96" s="162" t="str">
        <f t="shared" si="13"/>
        <v>R$/ano</v>
      </c>
      <c r="I96" s="975">
        <f>'(13)Orçam.(FASE I)'!I96+'(14)Orçam.(FASE II)'!I96</f>
        <v>0</v>
      </c>
      <c r="J96" s="976" t="e">
        <f>I96/$I$115</f>
        <v>#DIV/0!</v>
      </c>
    </row>
    <row r="97" spans="1:13" s="153" customFormat="1" ht="14.1" customHeight="1" x14ac:dyDescent="0.2">
      <c r="A97" s="502"/>
      <c r="B97" s="503" t="s">
        <v>303</v>
      </c>
      <c r="C97" s="504" t="s">
        <v>295</v>
      </c>
      <c r="D97" s="515"/>
      <c r="E97" s="509"/>
      <c r="F97" s="973"/>
      <c r="G97" s="770"/>
      <c r="H97" s="509" t="str">
        <f t="shared" si="13"/>
        <v>R$/ano</v>
      </c>
      <c r="I97" s="973">
        <f>SUM(I98:I98)</f>
        <v>0</v>
      </c>
      <c r="J97" s="974" t="e">
        <f>SUM(J98:J98)</f>
        <v>#DIV/0!</v>
      </c>
    </row>
    <row r="98" spans="1:13" s="160" customFormat="1" ht="14.1" customHeight="1" x14ac:dyDescent="0.2">
      <c r="A98" s="159"/>
      <c r="B98" s="156"/>
      <c r="C98" s="335" t="s">
        <v>255</v>
      </c>
      <c r="D98" s="156" t="s">
        <v>331</v>
      </c>
      <c r="E98" s="162"/>
      <c r="F98" s="975"/>
      <c r="G98" s="764"/>
      <c r="H98" s="162" t="str">
        <f t="shared" si="13"/>
        <v>R$/ano</v>
      </c>
      <c r="I98" s="975">
        <f>'(13)Orçam.(FASE I)'!I98+'(14)Orçam.(FASE II)'!I98</f>
        <v>0</v>
      </c>
      <c r="J98" s="976" t="e">
        <f>I98/$I$115</f>
        <v>#DIV/0!</v>
      </c>
    </row>
    <row r="99" spans="1:13" s="153" customFormat="1" ht="14.1" customHeight="1" x14ac:dyDescent="0.2">
      <c r="A99" s="536"/>
      <c r="B99" s="515" t="s">
        <v>496</v>
      </c>
      <c r="C99" s="537" t="str">
        <f>'(10)Comp.Deprec.'!C64</f>
        <v>Máquinas e Equipamentos</v>
      </c>
      <c r="D99" s="515"/>
      <c r="E99" s="509"/>
      <c r="F99" s="973"/>
      <c r="G99" s="770"/>
      <c r="H99" s="509" t="str">
        <f t="shared" si="13"/>
        <v>R$/ano</v>
      </c>
      <c r="I99" s="973">
        <f>SUM(I100:I100)</f>
        <v>0</v>
      </c>
      <c r="J99" s="974" t="e">
        <f>SUM(J100:J100)</f>
        <v>#DIV/0!</v>
      </c>
    </row>
    <row r="100" spans="1:13" s="160" customFormat="1" ht="14.1" customHeight="1" x14ac:dyDescent="0.2">
      <c r="A100" s="538"/>
      <c r="B100" s="539"/>
      <c r="C100" s="540" t="s">
        <v>255</v>
      </c>
      <c r="D100" s="539" t="s">
        <v>331</v>
      </c>
      <c r="E100" s="162"/>
      <c r="F100" s="975"/>
      <c r="G100" s="773"/>
      <c r="H100" s="162" t="str">
        <f t="shared" si="13"/>
        <v>R$/ano</v>
      </c>
      <c r="I100" s="975">
        <f>'(13)Orçam.(FASE I)'!I100+'(14)Orçam.(FASE II)'!I100</f>
        <v>0</v>
      </c>
      <c r="J100" s="976" t="e">
        <f>I100/$I$115</f>
        <v>#DIV/0!</v>
      </c>
    </row>
    <row r="101" spans="1:13" s="153" customFormat="1" ht="14.1" customHeight="1" x14ac:dyDescent="0.2">
      <c r="A101" s="502"/>
      <c r="B101" s="503" t="s">
        <v>497</v>
      </c>
      <c r="C101" s="504" t="s">
        <v>334</v>
      </c>
      <c r="D101" s="515"/>
      <c r="E101" s="509"/>
      <c r="F101" s="973"/>
      <c r="G101" s="770"/>
      <c r="H101" s="509" t="str">
        <f t="shared" si="13"/>
        <v>R$/ano</v>
      </c>
      <c r="I101" s="973">
        <f>SUM(I102:I102)</f>
        <v>0</v>
      </c>
      <c r="J101" s="974" t="e">
        <f>SUM(J102:J102)</f>
        <v>#DIV/0!</v>
      </c>
    </row>
    <row r="102" spans="1:13" s="160" customFormat="1" ht="14.1" customHeight="1" x14ac:dyDescent="0.2">
      <c r="A102" s="159"/>
      <c r="B102" s="156"/>
      <c r="C102" s="335" t="s">
        <v>255</v>
      </c>
      <c r="D102" s="156" t="s">
        <v>331</v>
      </c>
      <c r="E102" s="162"/>
      <c r="F102" s="975"/>
      <c r="G102" s="764"/>
      <c r="H102" s="162" t="str">
        <f t="shared" si="13"/>
        <v>R$/ano</v>
      </c>
      <c r="I102" s="975">
        <f>'(13)Orçam.(FASE I)'!I102+'(14)Orçam.(FASE II)'!I102</f>
        <v>0</v>
      </c>
      <c r="J102" s="976" t="e">
        <f>I102/$I$115</f>
        <v>#DIV/0!</v>
      </c>
    </row>
    <row r="103" spans="1:13" s="153" customFormat="1" ht="14.1" customHeight="1" x14ac:dyDescent="0.2">
      <c r="A103" s="502"/>
      <c r="B103" s="503" t="s">
        <v>498</v>
      </c>
      <c r="C103" s="504" t="s">
        <v>426</v>
      </c>
      <c r="D103" s="515"/>
      <c r="E103" s="509"/>
      <c r="F103" s="973"/>
      <c r="G103" s="770"/>
      <c r="H103" s="509" t="str">
        <f t="shared" si="13"/>
        <v>R$/ano</v>
      </c>
      <c r="I103" s="973">
        <f>SUM(I104:I104)</f>
        <v>0</v>
      </c>
      <c r="J103" s="974" t="e">
        <f>SUM(J104:J104)</f>
        <v>#DIV/0!</v>
      </c>
    </row>
    <row r="104" spans="1:13" s="160" customFormat="1" ht="14.1" customHeight="1" x14ac:dyDescent="0.2">
      <c r="A104" s="159"/>
      <c r="B104" s="156"/>
      <c r="C104" s="335" t="s">
        <v>255</v>
      </c>
      <c r="D104" s="156" t="s">
        <v>331</v>
      </c>
      <c r="E104" s="162"/>
      <c r="F104" s="975"/>
      <c r="G104" s="764"/>
      <c r="H104" s="162" t="str">
        <f t="shared" si="13"/>
        <v>R$/ano</v>
      </c>
      <c r="I104" s="975">
        <f>'(13)Orçam.(FASE I)'!I104+'(14)Orçam.(FASE II)'!I104</f>
        <v>0</v>
      </c>
      <c r="J104" s="976" t="e">
        <f>I104/$I$115</f>
        <v>#DIV/0!</v>
      </c>
    </row>
    <row r="105" spans="1:13" s="153" customFormat="1" ht="14.1" customHeight="1" x14ac:dyDescent="0.2">
      <c r="A105" s="502"/>
      <c r="B105" s="503" t="s">
        <v>499</v>
      </c>
      <c r="C105" s="504" t="s">
        <v>332</v>
      </c>
      <c r="D105" s="515"/>
      <c r="E105" s="509"/>
      <c r="F105" s="973"/>
      <c r="G105" s="770"/>
      <c r="H105" s="509" t="str">
        <f t="shared" si="13"/>
        <v>R$/ano</v>
      </c>
      <c r="I105" s="973">
        <f>SUM(I106:I106)</f>
        <v>0</v>
      </c>
      <c r="J105" s="974" t="e">
        <f>SUM(J106:J106)</f>
        <v>#DIV/0!</v>
      </c>
    </row>
    <row r="106" spans="1:13" s="160" customFormat="1" ht="14.1" customHeight="1" x14ac:dyDescent="0.2">
      <c r="A106" s="159"/>
      <c r="B106" s="156"/>
      <c r="C106" s="335" t="s">
        <v>255</v>
      </c>
      <c r="D106" s="156" t="s">
        <v>331</v>
      </c>
      <c r="E106" s="162"/>
      <c r="F106" s="975"/>
      <c r="G106" s="764"/>
      <c r="H106" s="162" t="str">
        <f t="shared" si="13"/>
        <v>R$/ano</v>
      </c>
      <c r="I106" s="975">
        <f>'(13)Orçam.(FASE I)'!I106+'(14)Orçam.(FASE II)'!I106</f>
        <v>0</v>
      </c>
      <c r="J106" s="976" t="e">
        <f>I106/$I$115</f>
        <v>#DIV/0!</v>
      </c>
    </row>
    <row r="107" spans="1:13" s="153" customFormat="1" ht="14.1" customHeight="1" x14ac:dyDescent="0.2">
      <c r="A107" s="502"/>
      <c r="B107" s="503" t="s">
        <v>558</v>
      </c>
      <c r="C107" s="504" t="s">
        <v>556</v>
      </c>
      <c r="D107" s="515"/>
      <c r="E107" s="509"/>
      <c r="F107" s="973"/>
      <c r="G107" s="770"/>
      <c r="H107" s="509" t="str">
        <f t="shared" si="13"/>
        <v>R$/ano</v>
      </c>
      <c r="I107" s="973">
        <f>SUM(I108:I108)</f>
        <v>0</v>
      </c>
      <c r="J107" s="974" t="e">
        <f>SUM(J108:J108)</f>
        <v>#DIV/0!</v>
      </c>
    </row>
    <row r="108" spans="1:13" s="160" customFormat="1" ht="14.1" customHeight="1" x14ac:dyDescent="0.2">
      <c r="A108" s="159"/>
      <c r="B108" s="156"/>
      <c r="C108" s="335" t="s">
        <v>255</v>
      </c>
      <c r="D108" s="156" t="s">
        <v>331</v>
      </c>
      <c r="E108" s="162"/>
      <c r="F108" s="975"/>
      <c r="G108" s="764"/>
      <c r="H108" s="162" t="str">
        <f t="shared" si="13"/>
        <v>R$/ano</v>
      </c>
      <c r="I108" s="975">
        <f>'(13)Orçam.(FASE I)'!I108+'(14)Orçam.(FASE II)'!I108</f>
        <v>0</v>
      </c>
      <c r="J108" s="976" t="e">
        <f>I108/$I$115</f>
        <v>#DIV/0!</v>
      </c>
    </row>
    <row r="109" spans="1:13" ht="14.1" customHeight="1" x14ac:dyDescent="0.2">
      <c r="A109" s="500" t="s">
        <v>423</v>
      </c>
      <c r="B109" s="230" t="s">
        <v>851</v>
      </c>
      <c r="C109" s="230"/>
      <c r="D109" s="230"/>
      <c r="E109" s="234"/>
      <c r="F109" s="232"/>
      <c r="G109" s="769"/>
      <c r="H109" s="234" t="str">
        <f>H91</f>
        <v>R$/ano</v>
      </c>
      <c r="I109" s="232">
        <f>SUM(I110:I112)</f>
        <v>0</v>
      </c>
      <c r="J109" s="501" t="e">
        <f>SUM(J110:J112)</f>
        <v>#DIV/0!</v>
      </c>
      <c r="L109" s="762"/>
      <c r="M109" s="762"/>
    </row>
    <row r="110" spans="1:13" s="155" customFormat="1" ht="14.1" customHeight="1" x14ac:dyDescent="0.2">
      <c r="A110" s="517"/>
      <c r="C110" s="518" t="s">
        <v>255</v>
      </c>
      <c r="D110" s="519" t="s">
        <v>415</v>
      </c>
      <c r="E110" s="522"/>
      <c r="F110" s="990"/>
      <c r="G110" s="774"/>
      <c r="H110" s="522" t="str">
        <f>H109</f>
        <v>R$/ano</v>
      </c>
      <c r="I110" s="975">
        <f>'(13)Orçam.(FASE I)'!I110+'(14)Orçam.(FASE II)'!I110</f>
        <v>0</v>
      </c>
      <c r="J110" s="976" t="e">
        <f>I110/$I$115</f>
        <v>#DIV/0!</v>
      </c>
    </row>
    <row r="111" spans="1:13" s="155" customFormat="1" ht="14.1" customHeight="1" x14ac:dyDescent="0.2">
      <c r="A111" s="171"/>
      <c r="C111" s="335" t="s">
        <v>256</v>
      </c>
      <c r="D111" s="155" t="s">
        <v>416</v>
      </c>
      <c r="E111" s="162"/>
      <c r="F111" s="980"/>
      <c r="G111" s="764"/>
      <c r="H111" s="162" t="str">
        <f>H109</f>
        <v>R$/ano</v>
      </c>
      <c r="I111" s="975">
        <f>'(13)Orçam.(FASE I)'!I111+'(14)Orçam.(FASE II)'!I111</f>
        <v>0</v>
      </c>
      <c r="J111" s="976" t="e">
        <f>I111/$I$115</f>
        <v>#DIV/0!</v>
      </c>
    </row>
    <row r="112" spans="1:13" s="155" customFormat="1" ht="14.1" customHeight="1" x14ac:dyDescent="0.2">
      <c r="A112" s="523"/>
      <c r="C112" s="346" t="s">
        <v>257</v>
      </c>
      <c r="D112" s="236" t="s">
        <v>417</v>
      </c>
      <c r="E112" s="229"/>
      <c r="F112" s="981"/>
      <c r="G112" s="771"/>
      <c r="H112" s="229" t="str">
        <f t="shared" ref="H112" si="14">H111</f>
        <v>R$/ano</v>
      </c>
      <c r="I112" s="975">
        <f>'(13)Orçam.(FASE I)'!I112+'(14)Orçam.(FASE II)'!I112</f>
        <v>0</v>
      </c>
      <c r="J112" s="976" t="e">
        <f>I112/$I$115</f>
        <v>#DIV/0!</v>
      </c>
    </row>
    <row r="113" spans="1:13" s="163" customFormat="1" ht="14.1" customHeight="1" x14ac:dyDescent="0.2">
      <c r="A113" s="498"/>
      <c r="B113" s="340" t="s">
        <v>26</v>
      </c>
      <c r="C113" s="341"/>
      <c r="D113" s="342"/>
      <c r="E113" s="348"/>
      <c r="F113" s="982"/>
      <c r="G113" s="766"/>
      <c r="H113" s="348" t="str">
        <f>H91</f>
        <v>R$/ano</v>
      </c>
      <c r="I113" s="982" t="e">
        <f>I4+I20+I48+I82+I92+I109</f>
        <v>#DIV/0!</v>
      </c>
      <c r="J113" s="983" t="e">
        <f>J4+J20+J48+J82+J92+J109</f>
        <v>#DIV/0!</v>
      </c>
      <c r="L113" s="762"/>
      <c r="M113" s="762"/>
    </row>
    <row r="114" spans="1:13" s="360" customFormat="1" ht="14.1" customHeight="1" x14ac:dyDescent="0.2">
      <c r="A114" s="1292" t="s">
        <v>768</v>
      </c>
      <c r="B114" s="1293"/>
      <c r="C114" s="1293"/>
      <c r="D114" s="756">
        <f>'(17)Fluxo_Caixa'!D24</f>
        <v>8.6500000000000007E-2</v>
      </c>
      <c r="E114" s="604"/>
      <c r="F114" s="984"/>
      <c r="G114" s="734"/>
      <c r="H114" s="604" t="str">
        <f>H113</f>
        <v>R$/ano</v>
      </c>
      <c r="I114" s="984" t="e">
        <f>(I113/(1-D114))-I113</f>
        <v>#DIV/0!</v>
      </c>
      <c r="J114" s="985" t="e">
        <f>I114/$I$115</f>
        <v>#DIV/0!</v>
      </c>
    </row>
    <row r="115" spans="1:13" s="12" customFormat="1" ht="21.95" customHeight="1" x14ac:dyDescent="0.2">
      <c r="A115" s="605" t="s">
        <v>27</v>
      </c>
      <c r="B115" s="606"/>
      <c r="C115" s="607"/>
      <c r="D115" s="608"/>
      <c r="E115" s="609"/>
      <c r="F115" s="986"/>
      <c r="G115" s="775"/>
      <c r="H115" s="609" t="str">
        <f>H114</f>
        <v>R$/ano</v>
      </c>
      <c r="I115" s="986" t="e">
        <f>I113+I114</f>
        <v>#DIV/0!</v>
      </c>
      <c r="J115" s="987" t="e">
        <f>J113+J114</f>
        <v>#DIV/0!</v>
      </c>
      <c r="L115" s="762"/>
    </row>
    <row r="117" spans="1:13" ht="14.1" customHeight="1" x14ac:dyDescent="0.2">
      <c r="A117" s="1303" t="s">
        <v>28</v>
      </c>
      <c r="B117" s="1303"/>
      <c r="C117" s="1303"/>
      <c r="D117" s="1303"/>
      <c r="E117" s="1303"/>
      <c r="F117" s="1303"/>
      <c r="G117" s="1303"/>
      <c r="H117" s="1303"/>
      <c r="I117" s="1303"/>
      <c r="J117" s="1303"/>
    </row>
    <row r="118" spans="1:13" ht="14.1" customHeight="1" x14ac:dyDescent="0.2">
      <c r="A118" s="855" t="s">
        <v>47</v>
      </c>
      <c r="B118" s="1303" t="s">
        <v>46</v>
      </c>
      <c r="C118" s="1303"/>
      <c r="D118" s="1303"/>
      <c r="E118" s="1303"/>
      <c r="F118" s="1303"/>
      <c r="G118" s="1303"/>
      <c r="H118" s="1303"/>
      <c r="I118" s="855" t="s">
        <v>19</v>
      </c>
      <c r="J118" s="855" t="s">
        <v>509</v>
      </c>
    </row>
    <row r="119" spans="1:13" ht="14.1" customHeight="1" x14ac:dyDescent="0.2">
      <c r="A119" s="737" t="s">
        <v>29</v>
      </c>
      <c r="B119" s="742" t="s">
        <v>504</v>
      </c>
      <c r="C119" s="735"/>
      <c r="D119" s="735"/>
      <c r="E119" s="743"/>
      <c r="F119" s="749"/>
      <c r="G119" s="1304"/>
      <c r="H119" s="1305"/>
      <c r="I119" s="739">
        <f>I4</f>
        <v>0</v>
      </c>
      <c r="J119" s="752" t="e">
        <f t="shared" ref="J119:J124" si="15">I119/$I$125</f>
        <v>#DIV/0!</v>
      </c>
    </row>
    <row r="120" spans="1:13" ht="14.1" customHeight="1" x14ac:dyDescent="0.2">
      <c r="A120" s="357" t="s">
        <v>30</v>
      </c>
      <c r="B120" s="744" t="s">
        <v>505</v>
      </c>
      <c r="C120" s="736"/>
      <c r="D120" s="736"/>
      <c r="E120" s="745"/>
      <c r="F120" s="750"/>
      <c r="G120" s="1299"/>
      <c r="H120" s="1300"/>
      <c r="I120" s="740">
        <f>I20</f>
        <v>0</v>
      </c>
      <c r="J120" s="753" t="e">
        <f t="shared" si="15"/>
        <v>#DIV/0!</v>
      </c>
    </row>
    <row r="121" spans="1:13" ht="14.1" customHeight="1" x14ac:dyDescent="0.2">
      <c r="A121" s="357" t="s">
        <v>31</v>
      </c>
      <c r="B121" s="744" t="s">
        <v>297</v>
      </c>
      <c r="C121" s="736"/>
      <c r="D121" s="736"/>
      <c r="E121" s="745"/>
      <c r="F121" s="750"/>
      <c r="G121" s="1299"/>
      <c r="H121" s="1300"/>
      <c r="I121" s="740">
        <f>I48</f>
        <v>0</v>
      </c>
      <c r="J121" s="753" t="e">
        <f t="shared" si="15"/>
        <v>#DIV/0!</v>
      </c>
    </row>
    <row r="122" spans="1:13" ht="14.1" customHeight="1" x14ac:dyDescent="0.2">
      <c r="A122" s="357" t="s">
        <v>32</v>
      </c>
      <c r="B122" s="744" t="s">
        <v>506</v>
      </c>
      <c r="C122" s="736"/>
      <c r="D122" s="736"/>
      <c r="E122" s="745"/>
      <c r="F122" s="750"/>
      <c r="G122" s="1299"/>
      <c r="H122" s="1300"/>
      <c r="I122" s="740" t="e">
        <f>I82</f>
        <v>#DIV/0!</v>
      </c>
      <c r="J122" s="753" t="e">
        <f t="shared" si="15"/>
        <v>#DIV/0!</v>
      </c>
    </row>
    <row r="123" spans="1:13" ht="14.1" customHeight="1" x14ac:dyDescent="0.2">
      <c r="A123" s="357" t="s">
        <v>304</v>
      </c>
      <c r="B123" s="744" t="s">
        <v>507</v>
      </c>
      <c r="C123" s="736"/>
      <c r="D123" s="736"/>
      <c r="E123" s="745"/>
      <c r="F123" s="750"/>
      <c r="G123" s="1299"/>
      <c r="H123" s="1300"/>
      <c r="I123" s="740">
        <f>I92</f>
        <v>0</v>
      </c>
      <c r="J123" s="753" t="e">
        <f t="shared" si="15"/>
        <v>#DIV/0!</v>
      </c>
    </row>
    <row r="124" spans="1:13" ht="14.1" customHeight="1" x14ac:dyDescent="0.2">
      <c r="A124" s="738" t="s">
        <v>500</v>
      </c>
      <c r="B124" s="746" t="s">
        <v>849</v>
      </c>
      <c r="C124" s="747"/>
      <c r="D124" s="747"/>
      <c r="E124" s="748"/>
      <c r="F124" s="751"/>
      <c r="G124" s="1301"/>
      <c r="H124" s="1302"/>
      <c r="I124" s="741">
        <f>I109</f>
        <v>0</v>
      </c>
      <c r="J124" s="754" t="e">
        <f t="shared" si="15"/>
        <v>#DIV/0!</v>
      </c>
    </row>
    <row r="125" spans="1:13" ht="14.1" customHeight="1" x14ac:dyDescent="0.2">
      <c r="A125" s="1296" t="s">
        <v>1</v>
      </c>
      <c r="B125" s="1297"/>
      <c r="C125" s="1297"/>
      <c r="D125" s="1297"/>
      <c r="E125" s="1297"/>
      <c r="F125" s="1297"/>
      <c r="G125" s="1297"/>
      <c r="H125" s="1297"/>
      <c r="I125" s="730" t="e">
        <f>SUM(I119:I124)</f>
        <v>#DIV/0!</v>
      </c>
      <c r="J125" s="755" t="e">
        <f>SUM(J119:J124)</f>
        <v>#DIV/0!</v>
      </c>
    </row>
    <row r="126" spans="1:13" ht="14.1" customHeight="1" x14ac:dyDescent="0.2">
      <c r="A126" s="354"/>
      <c r="B126" s="282"/>
      <c r="C126" s="282"/>
      <c r="D126" s="355"/>
      <c r="E126" s="355"/>
      <c r="F126" s="355"/>
      <c r="G126" s="767"/>
      <c r="H126" s="355"/>
      <c r="I126" s="213"/>
      <c r="J126" s="213"/>
    </row>
    <row r="127" spans="1:13" ht="14.1" customHeight="1" x14ac:dyDescent="0.2">
      <c r="A127" s="354"/>
      <c r="B127" s="282"/>
      <c r="C127" s="282"/>
      <c r="D127" s="282"/>
      <c r="E127" s="282"/>
      <c r="F127" s="282"/>
      <c r="G127" s="767"/>
      <c r="H127" s="282"/>
      <c r="I127" s="282"/>
      <c r="J127" s="282"/>
      <c r="K127" s="282"/>
    </row>
    <row r="128" spans="1:13" ht="14.1" customHeight="1" x14ac:dyDescent="0.2">
      <c r="A128" s="354"/>
      <c r="B128" s="282"/>
      <c r="C128" s="282"/>
      <c r="D128" s="282"/>
      <c r="E128" s="282"/>
      <c r="F128" s="282"/>
      <c r="G128" s="767"/>
      <c r="H128" s="282"/>
      <c r="I128" s="282"/>
      <c r="J128" s="282"/>
      <c r="K128" s="282"/>
    </row>
    <row r="129" spans="1:11" ht="14.1" customHeight="1" x14ac:dyDescent="0.2">
      <c r="A129" s="354"/>
      <c r="B129" s="282"/>
      <c r="C129" s="282"/>
      <c r="D129" s="282"/>
      <c r="E129" s="282"/>
      <c r="F129" s="282"/>
      <c r="G129" s="767"/>
      <c r="H129" s="282"/>
      <c r="I129" s="282"/>
      <c r="J129" s="282"/>
      <c r="K129" s="282"/>
    </row>
    <row r="130" spans="1:11" ht="14.1" customHeight="1" x14ac:dyDescent="0.2">
      <c r="A130" s="354"/>
      <c r="B130" s="282"/>
      <c r="C130" s="282"/>
      <c r="D130" s="282"/>
      <c r="E130" s="282"/>
      <c r="F130" s="282"/>
      <c r="G130" s="767"/>
      <c r="H130" s="282"/>
      <c r="I130" s="282"/>
      <c r="J130" s="282"/>
      <c r="K130" s="282"/>
    </row>
    <row r="131" spans="1:11" ht="14.1" customHeight="1" x14ac:dyDescent="0.2">
      <c r="A131" s="354"/>
      <c r="B131" s="282"/>
      <c r="C131" s="282"/>
      <c r="D131" s="282"/>
      <c r="E131" s="282"/>
      <c r="F131" s="282"/>
      <c r="G131" s="767"/>
      <c r="H131" s="282"/>
      <c r="I131" s="282"/>
      <c r="J131" s="282"/>
      <c r="K131" s="282"/>
    </row>
    <row r="132" spans="1:11" ht="14.1" customHeight="1" x14ac:dyDescent="0.2">
      <c r="A132" s="354"/>
      <c r="B132" s="282"/>
      <c r="C132" s="282"/>
      <c r="D132" s="282"/>
      <c r="E132" s="282"/>
      <c r="F132" s="282"/>
      <c r="G132" s="767"/>
      <c r="H132" s="282"/>
      <c r="I132" s="282"/>
      <c r="J132" s="282"/>
      <c r="K132" s="282"/>
    </row>
    <row r="133" spans="1:11" ht="14.1" customHeight="1" x14ac:dyDescent="0.2">
      <c r="A133" s="354"/>
      <c r="B133" s="282"/>
      <c r="C133" s="282"/>
      <c r="D133" s="355"/>
      <c r="E133" s="355"/>
      <c r="F133" s="355"/>
      <c r="G133" s="767"/>
      <c r="H133" s="355"/>
      <c r="I133" s="354"/>
      <c r="J133" s="356"/>
      <c r="K133" s="282"/>
    </row>
    <row r="134" spans="1:11" ht="14.1" customHeight="1" x14ac:dyDescent="0.2">
      <c r="A134" s="354"/>
      <c r="B134" s="282"/>
      <c r="C134" s="282"/>
      <c r="D134" s="355"/>
      <c r="E134" s="355"/>
      <c r="F134" s="355"/>
      <c r="G134" s="767"/>
      <c r="H134" s="355"/>
      <c r="I134" s="354"/>
      <c r="J134" s="356"/>
      <c r="K134" s="282"/>
    </row>
    <row r="135" spans="1:11" ht="14.1" customHeight="1" x14ac:dyDescent="0.2">
      <c r="A135" s="354"/>
      <c r="B135" s="282"/>
      <c r="C135" s="282"/>
      <c r="D135" s="355"/>
      <c r="E135" s="355"/>
      <c r="F135" s="355"/>
      <c r="G135" s="767"/>
      <c r="H135" s="355"/>
      <c r="I135" s="354"/>
      <c r="J135" s="356"/>
      <c r="K135" s="282"/>
    </row>
    <row r="136" spans="1:11" ht="14.1" customHeight="1" x14ac:dyDescent="0.2">
      <c r="A136" s="354"/>
      <c r="B136" s="282"/>
      <c r="C136" s="282"/>
      <c r="D136" s="355"/>
      <c r="E136" s="355"/>
      <c r="F136" s="355"/>
      <c r="G136" s="767"/>
      <c r="H136" s="355"/>
      <c r="I136" s="354"/>
      <c r="J136" s="356"/>
      <c r="K136" s="282"/>
    </row>
    <row r="137" spans="1:11" ht="14.1" customHeight="1" x14ac:dyDescent="0.2">
      <c r="A137" s="354"/>
      <c r="B137" s="282"/>
      <c r="C137" s="282"/>
      <c r="D137" s="355"/>
      <c r="E137" s="355"/>
      <c r="F137" s="355"/>
      <c r="G137" s="767"/>
      <c r="H137" s="355"/>
      <c r="I137" s="354"/>
      <c r="J137" s="356"/>
      <c r="K137" s="282"/>
    </row>
    <row r="144" spans="1:11" ht="14.1" customHeight="1" x14ac:dyDescent="0.2">
      <c r="A144" s="1544" t="str">
        <f>'(14)Orçam.(FASE II)'!A141</f>
        <v>Razão Social da Licitante</v>
      </c>
    </row>
  </sheetData>
  <sheetProtection password="933F" sheet="1" objects="1" scenarios="1" selectLockedCells="1"/>
  <mergeCells count="12">
    <mergeCell ref="A125:H125"/>
    <mergeCell ref="A1:J1"/>
    <mergeCell ref="A3:D3"/>
    <mergeCell ref="A114:C114"/>
    <mergeCell ref="G122:H122"/>
    <mergeCell ref="G123:H123"/>
    <mergeCell ref="G124:H124"/>
    <mergeCell ref="A117:J117"/>
    <mergeCell ref="G121:H121"/>
    <mergeCell ref="G120:H120"/>
    <mergeCell ref="G119:H119"/>
    <mergeCell ref="B118:H118"/>
  </mergeCells>
  <printOptions horizontalCentered="1"/>
  <pageMargins left="1.1811023622047245" right="0.78740157480314965" top="1.1811023622047245" bottom="0.78740157480314965" header="0.59055118110236227" footer="0.31496062992125984"/>
  <pageSetup paperSize="9" scale="67" firstPageNumber="0" fitToWidth="0" fitToHeight="0" orientation="portrait" r:id="rId1"/>
  <headerFooter>
    <oddHeader>&amp;L&amp;"Calibri,Negrito"&amp;9Estado de Santa Catarina
Município de Lages - SC
Serviço de Estacionamento Rotativo Pago – Área Azul&amp;R&amp;G</oddHeader>
    <oddFooter>&amp;L&amp;"Calibri,Negrito"&amp;9Planilha 15 - Orçamento Anual do Custo do Serviço - ANO 1&amp;R&amp;"Calibri,Negrito"&amp;9Pág.: &amp;P de &amp;N</oddFooter>
  </headerFooter>
  <rowBreaks count="1" manualBreakCount="1">
    <brk id="68" max="9" man="1"/>
  </row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L144"/>
  <sheetViews>
    <sheetView showGridLines="0" zoomScaleNormal="100" zoomScaleSheetLayoutView="100" zoomScalePageLayoutView="115" workbookViewId="0">
      <selection sqref="A1:J1"/>
    </sheetView>
  </sheetViews>
  <sheetFormatPr defaultColWidth="9.42578125" defaultRowHeight="14.1" customHeight="1" x14ac:dyDescent="0.2"/>
  <cols>
    <col min="1" max="1" width="4.28515625" style="14" customWidth="1"/>
    <col min="2" max="3" width="4.42578125" style="213" customWidth="1"/>
    <col min="4" max="4" width="51.42578125" style="15" customWidth="1"/>
    <col min="5" max="5" width="7.140625" style="15" bestFit="1" customWidth="1"/>
    <col min="6" max="6" width="11.5703125" style="15" bestFit="1" customWidth="1"/>
    <col min="7" max="7" width="8.85546875" style="15" bestFit="1" customWidth="1"/>
    <col min="8" max="8" width="6.7109375" style="15" bestFit="1" customWidth="1"/>
    <col min="9" max="9" width="13.28515625" style="14" bestFit="1" customWidth="1"/>
    <col min="10" max="10" width="9.5703125" style="164" bestFit="1" customWidth="1"/>
    <col min="11" max="11" width="9.140625" style="213" customWidth="1"/>
    <col min="12" max="12" width="13.28515625" style="213" bestFit="1" customWidth="1"/>
    <col min="13" max="241" width="9.140625" style="213" customWidth="1"/>
    <col min="242" max="242" width="10.140625" style="213" customWidth="1"/>
    <col min="243" max="243" width="6.85546875" style="213" customWidth="1"/>
    <col min="244" max="244" width="32.7109375" style="213" bestFit="1" customWidth="1"/>
    <col min="245" max="245" width="9.42578125" style="213"/>
    <col min="246" max="246" width="6.7109375" style="213" customWidth="1"/>
    <col min="247" max="247" width="7.7109375" style="213" customWidth="1"/>
    <col min="248" max="248" width="36.85546875" style="213" customWidth="1"/>
    <col min="249" max="249" width="11.85546875" style="213" bestFit="1" customWidth="1"/>
    <col min="250" max="250" width="10.5703125" style="213" bestFit="1" customWidth="1"/>
    <col min="251" max="251" width="7.140625" style="213" bestFit="1" customWidth="1"/>
    <col min="252" max="252" width="6.85546875" style="213" bestFit="1" customWidth="1"/>
    <col min="253" max="253" width="7.7109375" style="213" bestFit="1" customWidth="1"/>
    <col min="254" max="254" width="13.28515625" style="213" bestFit="1" customWidth="1"/>
    <col min="255" max="255" width="8.5703125" style="213" bestFit="1" customWidth="1"/>
    <col min="256" max="256" width="7.28515625" style="213" bestFit="1" customWidth="1"/>
    <col min="257" max="257" width="14.28515625" style="213" bestFit="1" customWidth="1"/>
    <col min="258" max="497" width="9.140625" style="213" customWidth="1"/>
    <col min="498" max="498" width="10.140625" style="213" customWidth="1"/>
    <col min="499" max="499" width="6.85546875" style="213" customWidth="1"/>
    <col min="500" max="500" width="32.7109375" style="213" bestFit="1" customWidth="1"/>
    <col min="501" max="501" width="9.42578125" style="213"/>
    <col min="502" max="502" width="6.7109375" style="213" customWidth="1"/>
    <col min="503" max="503" width="7.7109375" style="213" customWidth="1"/>
    <col min="504" max="504" width="36.85546875" style="213" customWidth="1"/>
    <col min="505" max="505" width="11.85546875" style="213" bestFit="1" customWidth="1"/>
    <col min="506" max="506" width="10.5703125" style="213" bestFit="1" customWidth="1"/>
    <col min="507" max="507" width="7.140625" style="213" bestFit="1" customWidth="1"/>
    <col min="508" max="508" width="6.85546875" style="213" bestFit="1" customWidth="1"/>
    <col min="509" max="509" width="7.7109375" style="213" bestFit="1" customWidth="1"/>
    <col min="510" max="510" width="13.28515625" style="213" bestFit="1" customWidth="1"/>
    <col min="511" max="511" width="8.5703125" style="213" bestFit="1" customWidth="1"/>
    <col min="512" max="512" width="7.28515625" style="213" bestFit="1" customWidth="1"/>
    <col min="513" max="513" width="14.28515625" style="213" bestFit="1" customWidth="1"/>
    <col min="514" max="753" width="9.140625" style="213" customWidth="1"/>
    <col min="754" max="754" width="10.140625" style="213" customWidth="1"/>
    <col min="755" max="755" width="6.85546875" style="213" customWidth="1"/>
    <col min="756" max="756" width="32.7109375" style="213" bestFit="1" customWidth="1"/>
    <col min="757" max="757" width="9.42578125" style="213"/>
    <col min="758" max="758" width="6.7109375" style="213" customWidth="1"/>
    <col min="759" max="759" width="7.7109375" style="213" customWidth="1"/>
    <col min="760" max="760" width="36.85546875" style="213" customWidth="1"/>
    <col min="761" max="761" width="11.85546875" style="213" bestFit="1" customWidth="1"/>
    <col min="762" max="762" width="10.5703125" style="213" bestFit="1" customWidth="1"/>
    <col min="763" max="763" width="7.140625" style="213" bestFit="1" customWidth="1"/>
    <col min="764" max="764" width="6.85546875" style="213" bestFit="1" customWidth="1"/>
    <col min="765" max="765" width="7.7109375" style="213" bestFit="1" customWidth="1"/>
    <col min="766" max="766" width="13.28515625" style="213" bestFit="1" customWidth="1"/>
    <col min="767" max="767" width="8.5703125" style="213" bestFit="1" customWidth="1"/>
    <col min="768" max="768" width="7.28515625" style="213" bestFit="1" customWidth="1"/>
    <col min="769" max="769" width="14.28515625" style="213" bestFit="1" customWidth="1"/>
    <col min="770" max="1009" width="9.140625" style="213" customWidth="1"/>
    <col min="1010" max="1010" width="10.140625" style="213" customWidth="1"/>
    <col min="1011" max="1011" width="6.85546875" style="213" customWidth="1"/>
    <col min="1012" max="1012" width="32.7109375" style="213" bestFit="1" customWidth="1"/>
    <col min="1013" max="1013" width="9.42578125" style="213"/>
    <col min="1014" max="1014" width="6.7109375" style="213" customWidth="1"/>
    <col min="1015" max="1015" width="7.7109375" style="213" customWidth="1"/>
    <col min="1016" max="1016" width="36.85546875" style="213" customWidth="1"/>
    <col min="1017" max="1017" width="11.85546875" style="213" bestFit="1" customWidth="1"/>
    <col min="1018" max="1018" width="10.5703125" style="213" bestFit="1" customWidth="1"/>
    <col min="1019" max="1019" width="7.140625" style="213" bestFit="1" customWidth="1"/>
    <col min="1020" max="1020" width="6.85546875" style="213" bestFit="1" customWidth="1"/>
    <col min="1021" max="1021" width="7.7109375" style="213" bestFit="1" customWidth="1"/>
    <col min="1022" max="1022" width="13.28515625" style="213" bestFit="1" customWidth="1"/>
    <col min="1023" max="1023" width="8.5703125" style="213" bestFit="1" customWidth="1"/>
    <col min="1024" max="1024" width="7.28515625" style="213" bestFit="1" customWidth="1"/>
    <col min="1025" max="1025" width="14.28515625" style="213" bestFit="1" customWidth="1"/>
    <col min="1026" max="1265" width="9.140625" style="213" customWidth="1"/>
    <col min="1266" max="1266" width="10.140625" style="213" customWidth="1"/>
    <col min="1267" max="1267" width="6.85546875" style="213" customWidth="1"/>
    <col min="1268" max="1268" width="32.7109375" style="213" bestFit="1" customWidth="1"/>
    <col min="1269" max="1269" width="9.42578125" style="213"/>
    <col min="1270" max="1270" width="6.7109375" style="213" customWidth="1"/>
    <col min="1271" max="1271" width="7.7109375" style="213" customWidth="1"/>
    <col min="1272" max="1272" width="36.85546875" style="213" customWidth="1"/>
    <col min="1273" max="1273" width="11.85546875" style="213" bestFit="1" customWidth="1"/>
    <col min="1274" max="1274" width="10.5703125" style="213" bestFit="1" customWidth="1"/>
    <col min="1275" max="1275" width="7.140625" style="213" bestFit="1" customWidth="1"/>
    <col min="1276" max="1276" width="6.85546875" style="213" bestFit="1" customWidth="1"/>
    <col min="1277" max="1277" width="7.7109375" style="213" bestFit="1" customWidth="1"/>
    <col min="1278" max="1278" width="13.28515625" style="213" bestFit="1" customWidth="1"/>
    <col min="1279" max="1279" width="8.5703125" style="213" bestFit="1" customWidth="1"/>
    <col min="1280" max="1280" width="7.28515625" style="213" bestFit="1" customWidth="1"/>
    <col min="1281" max="1281" width="14.28515625" style="213" bestFit="1" customWidth="1"/>
    <col min="1282" max="1521" width="9.140625" style="213" customWidth="1"/>
    <col min="1522" max="1522" width="10.140625" style="213" customWidth="1"/>
    <col min="1523" max="1523" width="6.85546875" style="213" customWidth="1"/>
    <col min="1524" max="1524" width="32.7109375" style="213" bestFit="1" customWidth="1"/>
    <col min="1525" max="1525" width="9.42578125" style="213"/>
    <col min="1526" max="1526" width="6.7109375" style="213" customWidth="1"/>
    <col min="1527" max="1527" width="7.7109375" style="213" customWidth="1"/>
    <col min="1528" max="1528" width="36.85546875" style="213" customWidth="1"/>
    <col min="1529" max="1529" width="11.85546875" style="213" bestFit="1" customWidth="1"/>
    <col min="1530" max="1530" width="10.5703125" style="213" bestFit="1" customWidth="1"/>
    <col min="1531" max="1531" width="7.140625" style="213" bestFit="1" customWidth="1"/>
    <col min="1532" max="1532" width="6.85546875" style="213" bestFit="1" customWidth="1"/>
    <col min="1533" max="1533" width="7.7109375" style="213" bestFit="1" customWidth="1"/>
    <col min="1534" max="1534" width="13.28515625" style="213" bestFit="1" customWidth="1"/>
    <col min="1535" max="1535" width="8.5703125" style="213" bestFit="1" customWidth="1"/>
    <col min="1536" max="1536" width="7.28515625" style="213" bestFit="1" customWidth="1"/>
    <col min="1537" max="1537" width="14.28515625" style="213" bestFit="1" customWidth="1"/>
    <col min="1538" max="1777" width="9.140625" style="213" customWidth="1"/>
    <col min="1778" max="1778" width="10.140625" style="213" customWidth="1"/>
    <col min="1779" max="1779" width="6.85546875" style="213" customWidth="1"/>
    <col min="1780" max="1780" width="32.7109375" style="213" bestFit="1" customWidth="1"/>
    <col min="1781" max="1781" width="9.42578125" style="213"/>
    <col min="1782" max="1782" width="6.7109375" style="213" customWidth="1"/>
    <col min="1783" max="1783" width="7.7109375" style="213" customWidth="1"/>
    <col min="1784" max="1784" width="36.85546875" style="213" customWidth="1"/>
    <col min="1785" max="1785" width="11.85546875" style="213" bestFit="1" customWidth="1"/>
    <col min="1786" max="1786" width="10.5703125" style="213" bestFit="1" customWidth="1"/>
    <col min="1787" max="1787" width="7.140625" style="213" bestFit="1" customWidth="1"/>
    <col min="1788" max="1788" width="6.85546875" style="213" bestFit="1" customWidth="1"/>
    <col min="1789" max="1789" width="7.7109375" style="213" bestFit="1" customWidth="1"/>
    <col min="1790" max="1790" width="13.28515625" style="213" bestFit="1" customWidth="1"/>
    <col min="1791" max="1791" width="8.5703125" style="213" bestFit="1" customWidth="1"/>
    <col min="1792" max="1792" width="7.28515625" style="213" bestFit="1" customWidth="1"/>
    <col min="1793" max="1793" width="14.28515625" style="213" bestFit="1" customWidth="1"/>
    <col min="1794" max="2033" width="9.140625" style="213" customWidth="1"/>
    <col min="2034" max="2034" width="10.140625" style="213" customWidth="1"/>
    <col min="2035" max="2035" width="6.85546875" style="213" customWidth="1"/>
    <col min="2036" max="2036" width="32.7109375" style="213" bestFit="1" customWidth="1"/>
    <col min="2037" max="2037" width="9.42578125" style="213"/>
    <col min="2038" max="2038" width="6.7109375" style="213" customWidth="1"/>
    <col min="2039" max="2039" width="7.7109375" style="213" customWidth="1"/>
    <col min="2040" max="2040" width="36.85546875" style="213" customWidth="1"/>
    <col min="2041" max="2041" width="11.85546875" style="213" bestFit="1" customWidth="1"/>
    <col min="2042" max="2042" width="10.5703125" style="213" bestFit="1" customWidth="1"/>
    <col min="2043" max="2043" width="7.140625" style="213" bestFit="1" customWidth="1"/>
    <col min="2044" max="2044" width="6.85546875" style="213" bestFit="1" customWidth="1"/>
    <col min="2045" max="2045" width="7.7109375" style="213" bestFit="1" customWidth="1"/>
    <col min="2046" max="2046" width="13.28515625" style="213" bestFit="1" customWidth="1"/>
    <col min="2047" max="2047" width="8.5703125" style="213" bestFit="1" customWidth="1"/>
    <col min="2048" max="2048" width="7.28515625" style="213" bestFit="1" customWidth="1"/>
    <col min="2049" max="2049" width="14.28515625" style="213" bestFit="1" customWidth="1"/>
    <col min="2050" max="2289" width="9.140625" style="213" customWidth="1"/>
    <col min="2290" max="2290" width="10.140625" style="213" customWidth="1"/>
    <col min="2291" max="2291" width="6.85546875" style="213" customWidth="1"/>
    <col min="2292" max="2292" width="32.7109375" style="213" bestFit="1" customWidth="1"/>
    <col min="2293" max="2293" width="9.42578125" style="213"/>
    <col min="2294" max="2294" width="6.7109375" style="213" customWidth="1"/>
    <col min="2295" max="2295" width="7.7109375" style="213" customWidth="1"/>
    <col min="2296" max="2296" width="36.85546875" style="213" customWidth="1"/>
    <col min="2297" max="2297" width="11.85546875" style="213" bestFit="1" customWidth="1"/>
    <col min="2298" max="2298" width="10.5703125" style="213" bestFit="1" customWidth="1"/>
    <col min="2299" max="2299" width="7.140625" style="213" bestFit="1" customWidth="1"/>
    <col min="2300" max="2300" width="6.85546875" style="213" bestFit="1" customWidth="1"/>
    <col min="2301" max="2301" width="7.7109375" style="213" bestFit="1" customWidth="1"/>
    <col min="2302" max="2302" width="13.28515625" style="213" bestFit="1" customWidth="1"/>
    <col min="2303" max="2303" width="8.5703125" style="213" bestFit="1" customWidth="1"/>
    <col min="2304" max="2304" width="7.28515625" style="213" bestFit="1" customWidth="1"/>
    <col min="2305" max="2305" width="14.28515625" style="213" bestFit="1" customWidth="1"/>
    <col min="2306" max="2545" width="9.140625" style="213" customWidth="1"/>
    <col min="2546" max="2546" width="10.140625" style="213" customWidth="1"/>
    <col min="2547" max="2547" width="6.85546875" style="213" customWidth="1"/>
    <col min="2548" max="2548" width="32.7109375" style="213" bestFit="1" customWidth="1"/>
    <col min="2549" max="2549" width="9.42578125" style="213"/>
    <col min="2550" max="2550" width="6.7109375" style="213" customWidth="1"/>
    <col min="2551" max="2551" width="7.7109375" style="213" customWidth="1"/>
    <col min="2552" max="2552" width="36.85546875" style="213" customWidth="1"/>
    <col min="2553" max="2553" width="11.85546875" style="213" bestFit="1" customWidth="1"/>
    <col min="2554" max="2554" width="10.5703125" style="213" bestFit="1" customWidth="1"/>
    <col min="2555" max="2555" width="7.140625" style="213" bestFit="1" customWidth="1"/>
    <col min="2556" max="2556" width="6.85546875" style="213" bestFit="1" customWidth="1"/>
    <col min="2557" max="2557" width="7.7109375" style="213" bestFit="1" customWidth="1"/>
    <col min="2558" max="2558" width="13.28515625" style="213" bestFit="1" customWidth="1"/>
    <col min="2559" max="2559" width="8.5703125" style="213" bestFit="1" customWidth="1"/>
    <col min="2560" max="2560" width="7.28515625" style="213" bestFit="1" customWidth="1"/>
    <col min="2561" max="2561" width="14.28515625" style="213" bestFit="1" customWidth="1"/>
    <col min="2562" max="2801" width="9.140625" style="213" customWidth="1"/>
    <col min="2802" max="2802" width="10.140625" style="213" customWidth="1"/>
    <col min="2803" max="2803" width="6.85546875" style="213" customWidth="1"/>
    <col min="2804" max="2804" width="32.7109375" style="213" bestFit="1" customWidth="1"/>
    <col min="2805" max="2805" width="9.42578125" style="213"/>
    <col min="2806" max="2806" width="6.7109375" style="213" customWidth="1"/>
    <col min="2807" max="2807" width="7.7109375" style="213" customWidth="1"/>
    <col min="2808" max="2808" width="36.85546875" style="213" customWidth="1"/>
    <col min="2809" max="2809" width="11.85546875" style="213" bestFit="1" customWidth="1"/>
    <col min="2810" max="2810" width="10.5703125" style="213" bestFit="1" customWidth="1"/>
    <col min="2811" max="2811" width="7.140625" style="213" bestFit="1" customWidth="1"/>
    <col min="2812" max="2812" width="6.85546875" style="213" bestFit="1" customWidth="1"/>
    <col min="2813" max="2813" width="7.7109375" style="213" bestFit="1" customWidth="1"/>
    <col min="2814" max="2814" width="13.28515625" style="213" bestFit="1" customWidth="1"/>
    <col min="2815" max="2815" width="8.5703125" style="213" bestFit="1" customWidth="1"/>
    <col min="2816" max="2816" width="7.28515625" style="213" bestFit="1" customWidth="1"/>
    <col min="2817" max="2817" width="14.28515625" style="213" bestFit="1" customWidth="1"/>
    <col min="2818" max="3057" width="9.140625" style="213" customWidth="1"/>
    <col min="3058" max="3058" width="10.140625" style="213" customWidth="1"/>
    <col min="3059" max="3059" width="6.85546875" style="213" customWidth="1"/>
    <col min="3060" max="3060" width="32.7109375" style="213" bestFit="1" customWidth="1"/>
    <col min="3061" max="3061" width="9.42578125" style="213"/>
    <col min="3062" max="3062" width="6.7109375" style="213" customWidth="1"/>
    <col min="3063" max="3063" width="7.7109375" style="213" customWidth="1"/>
    <col min="3064" max="3064" width="36.85546875" style="213" customWidth="1"/>
    <col min="3065" max="3065" width="11.85546875" style="213" bestFit="1" customWidth="1"/>
    <col min="3066" max="3066" width="10.5703125" style="213" bestFit="1" customWidth="1"/>
    <col min="3067" max="3067" width="7.140625" style="213" bestFit="1" customWidth="1"/>
    <col min="3068" max="3068" width="6.85546875" style="213" bestFit="1" customWidth="1"/>
    <col min="3069" max="3069" width="7.7109375" style="213" bestFit="1" customWidth="1"/>
    <col min="3070" max="3070" width="13.28515625" style="213" bestFit="1" customWidth="1"/>
    <col min="3071" max="3071" width="8.5703125" style="213" bestFit="1" customWidth="1"/>
    <col min="3072" max="3072" width="7.28515625" style="213" bestFit="1" customWidth="1"/>
    <col min="3073" max="3073" width="14.28515625" style="213" bestFit="1" customWidth="1"/>
    <col min="3074" max="3313" width="9.140625" style="213" customWidth="1"/>
    <col min="3314" max="3314" width="10.140625" style="213" customWidth="1"/>
    <col min="3315" max="3315" width="6.85546875" style="213" customWidth="1"/>
    <col min="3316" max="3316" width="32.7109375" style="213" bestFit="1" customWidth="1"/>
    <col min="3317" max="3317" width="9.42578125" style="213"/>
    <col min="3318" max="3318" width="6.7109375" style="213" customWidth="1"/>
    <col min="3319" max="3319" width="7.7109375" style="213" customWidth="1"/>
    <col min="3320" max="3320" width="36.85546875" style="213" customWidth="1"/>
    <col min="3321" max="3321" width="11.85546875" style="213" bestFit="1" customWidth="1"/>
    <col min="3322" max="3322" width="10.5703125" style="213" bestFit="1" customWidth="1"/>
    <col min="3323" max="3323" width="7.140625" style="213" bestFit="1" customWidth="1"/>
    <col min="3324" max="3324" width="6.85546875" style="213" bestFit="1" customWidth="1"/>
    <col min="3325" max="3325" width="7.7109375" style="213" bestFit="1" customWidth="1"/>
    <col min="3326" max="3326" width="13.28515625" style="213" bestFit="1" customWidth="1"/>
    <col min="3327" max="3327" width="8.5703125" style="213" bestFit="1" customWidth="1"/>
    <col min="3328" max="3328" width="7.28515625" style="213" bestFit="1" customWidth="1"/>
    <col min="3329" max="3329" width="14.28515625" style="213" bestFit="1" customWidth="1"/>
    <col min="3330" max="3569" width="9.140625" style="213" customWidth="1"/>
    <col min="3570" max="3570" width="10.140625" style="213" customWidth="1"/>
    <col min="3571" max="3571" width="6.85546875" style="213" customWidth="1"/>
    <col min="3572" max="3572" width="32.7109375" style="213" bestFit="1" customWidth="1"/>
    <col min="3573" max="3573" width="9.42578125" style="213"/>
    <col min="3574" max="3574" width="6.7109375" style="213" customWidth="1"/>
    <col min="3575" max="3575" width="7.7109375" style="213" customWidth="1"/>
    <col min="3576" max="3576" width="36.85546875" style="213" customWidth="1"/>
    <col min="3577" max="3577" width="11.85546875" style="213" bestFit="1" customWidth="1"/>
    <col min="3578" max="3578" width="10.5703125" style="213" bestFit="1" customWidth="1"/>
    <col min="3579" max="3579" width="7.140625" style="213" bestFit="1" customWidth="1"/>
    <col min="3580" max="3580" width="6.85546875" style="213" bestFit="1" customWidth="1"/>
    <col min="3581" max="3581" width="7.7109375" style="213" bestFit="1" customWidth="1"/>
    <col min="3582" max="3582" width="13.28515625" style="213" bestFit="1" customWidth="1"/>
    <col min="3583" max="3583" width="8.5703125" style="213" bestFit="1" customWidth="1"/>
    <col min="3584" max="3584" width="7.28515625" style="213" bestFit="1" customWidth="1"/>
    <col min="3585" max="3585" width="14.28515625" style="213" bestFit="1" customWidth="1"/>
    <col min="3586" max="3825" width="9.140625" style="213" customWidth="1"/>
    <col min="3826" max="3826" width="10.140625" style="213" customWidth="1"/>
    <col min="3827" max="3827" width="6.85546875" style="213" customWidth="1"/>
    <col min="3828" max="3828" width="32.7109375" style="213" bestFit="1" customWidth="1"/>
    <col min="3829" max="3829" width="9.42578125" style="213"/>
    <col min="3830" max="3830" width="6.7109375" style="213" customWidth="1"/>
    <col min="3831" max="3831" width="7.7109375" style="213" customWidth="1"/>
    <col min="3832" max="3832" width="36.85546875" style="213" customWidth="1"/>
    <col min="3833" max="3833" width="11.85546875" style="213" bestFit="1" customWidth="1"/>
    <col min="3834" max="3834" width="10.5703125" style="213" bestFit="1" customWidth="1"/>
    <col min="3835" max="3835" width="7.140625" style="213" bestFit="1" customWidth="1"/>
    <col min="3836" max="3836" width="6.85546875" style="213" bestFit="1" customWidth="1"/>
    <col min="3837" max="3837" width="7.7109375" style="213" bestFit="1" customWidth="1"/>
    <col min="3838" max="3838" width="13.28515625" style="213" bestFit="1" customWidth="1"/>
    <col min="3839" max="3839" width="8.5703125" style="213" bestFit="1" customWidth="1"/>
    <col min="3840" max="3840" width="7.28515625" style="213" bestFit="1" customWidth="1"/>
    <col min="3841" max="3841" width="14.28515625" style="213" bestFit="1" customWidth="1"/>
    <col min="3842" max="4081" width="9.140625" style="213" customWidth="1"/>
    <col min="4082" max="4082" width="10.140625" style="213" customWidth="1"/>
    <col min="4083" max="4083" width="6.85546875" style="213" customWidth="1"/>
    <col min="4084" max="4084" width="32.7109375" style="213" bestFit="1" customWidth="1"/>
    <col min="4085" max="4085" width="9.42578125" style="213"/>
    <col min="4086" max="4086" width="6.7109375" style="213" customWidth="1"/>
    <col min="4087" max="4087" width="7.7109375" style="213" customWidth="1"/>
    <col min="4088" max="4088" width="36.85546875" style="213" customWidth="1"/>
    <col min="4089" max="4089" width="11.85546875" style="213" bestFit="1" customWidth="1"/>
    <col min="4090" max="4090" width="10.5703125" style="213" bestFit="1" customWidth="1"/>
    <col min="4091" max="4091" width="7.140625" style="213" bestFit="1" customWidth="1"/>
    <col min="4092" max="4092" width="6.85546875" style="213" bestFit="1" customWidth="1"/>
    <col min="4093" max="4093" width="7.7109375" style="213" bestFit="1" customWidth="1"/>
    <col min="4094" max="4094" width="13.28515625" style="213" bestFit="1" customWidth="1"/>
    <col min="4095" max="4095" width="8.5703125" style="213" bestFit="1" customWidth="1"/>
    <col min="4096" max="4096" width="7.28515625" style="213" bestFit="1" customWidth="1"/>
    <col min="4097" max="4097" width="14.28515625" style="213" bestFit="1" customWidth="1"/>
    <col min="4098" max="4337" width="9.140625" style="213" customWidth="1"/>
    <col min="4338" max="4338" width="10.140625" style="213" customWidth="1"/>
    <col min="4339" max="4339" width="6.85546875" style="213" customWidth="1"/>
    <col min="4340" max="4340" width="32.7109375" style="213" bestFit="1" customWidth="1"/>
    <col min="4341" max="4341" width="9.42578125" style="213"/>
    <col min="4342" max="4342" width="6.7109375" style="213" customWidth="1"/>
    <col min="4343" max="4343" width="7.7109375" style="213" customWidth="1"/>
    <col min="4344" max="4344" width="36.85546875" style="213" customWidth="1"/>
    <col min="4345" max="4345" width="11.85546875" style="213" bestFit="1" customWidth="1"/>
    <col min="4346" max="4346" width="10.5703125" style="213" bestFit="1" customWidth="1"/>
    <col min="4347" max="4347" width="7.140625" style="213" bestFit="1" customWidth="1"/>
    <col min="4348" max="4348" width="6.85546875" style="213" bestFit="1" customWidth="1"/>
    <col min="4349" max="4349" width="7.7109375" style="213" bestFit="1" customWidth="1"/>
    <col min="4350" max="4350" width="13.28515625" style="213" bestFit="1" customWidth="1"/>
    <col min="4351" max="4351" width="8.5703125" style="213" bestFit="1" customWidth="1"/>
    <col min="4352" max="4352" width="7.28515625" style="213" bestFit="1" customWidth="1"/>
    <col min="4353" max="4353" width="14.28515625" style="213" bestFit="1" customWidth="1"/>
    <col min="4354" max="4593" width="9.140625" style="213" customWidth="1"/>
    <col min="4594" max="4594" width="10.140625" style="213" customWidth="1"/>
    <col min="4595" max="4595" width="6.85546875" style="213" customWidth="1"/>
    <col min="4596" max="4596" width="32.7109375" style="213" bestFit="1" customWidth="1"/>
    <col min="4597" max="4597" width="9.42578125" style="213"/>
    <col min="4598" max="4598" width="6.7109375" style="213" customWidth="1"/>
    <col min="4599" max="4599" width="7.7109375" style="213" customWidth="1"/>
    <col min="4600" max="4600" width="36.85546875" style="213" customWidth="1"/>
    <col min="4601" max="4601" width="11.85546875" style="213" bestFit="1" customWidth="1"/>
    <col min="4602" max="4602" width="10.5703125" style="213" bestFit="1" customWidth="1"/>
    <col min="4603" max="4603" width="7.140625" style="213" bestFit="1" customWidth="1"/>
    <col min="4604" max="4604" width="6.85546875" style="213" bestFit="1" customWidth="1"/>
    <col min="4605" max="4605" width="7.7109375" style="213" bestFit="1" customWidth="1"/>
    <col min="4606" max="4606" width="13.28515625" style="213" bestFit="1" customWidth="1"/>
    <col min="4607" max="4607" width="8.5703125" style="213" bestFit="1" customWidth="1"/>
    <col min="4608" max="4608" width="7.28515625" style="213" bestFit="1" customWidth="1"/>
    <col min="4609" max="4609" width="14.28515625" style="213" bestFit="1" customWidth="1"/>
    <col min="4610" max="4849" width="9.140625" style="213" customWidth="1"/>
    <col min="4850" max="4850" width="10.140625" style="213" customWidth="1"/>
    <col min="4851" max="4851" width="6.85546875" style="213" customWidth="1"/>
    <col min="4852" max="4852" width="32.7109375" style="213" bestFit="1" customWidth="1"/>
    <col min="4853" max="4853" width="9.42578125" style="213"/>
    <col min="4854" max="4854" width="6.7109375" style="213" customWidth="1"/>
    <col min="4855" max="4855" width="7.7109375" style="213" customWidth="1"/>
    <col min="4856" max="4856" width="36.85546875" style="213" customWidth="1"/>
    <col min="4857" max="4857" width="11.85546875" style="213" bestFit="1" customWidth="1"/>
    <col min="4858" max="4858" width="10.5703125" style="213" bestFit="1" customWidth="1"/>
    <col min="4859" max="4859" width="7.140625" style="213" bestFit="1" customWidth="1"/>
    <col min="4860" max="4860" width="6.85546875" style="213" bestFit="1" customWidth="1"/>
    <col min="4861" max="4861" width="7.7109375" style="213" bestFit="1" customWidth="1"/>
    <col min="4862" max="4862" width="13.28515625" style="213" bestFit="1" customWidth="1"/>
    <col min="4863" max="4863" width="8.5703125" style="213" bestFit="1" customWidth="1"/>
    <col min="4864" max="4864" width="7.28515625" style="213" bestFit="1" customWidth="1"/>
    <col min="4865" max="4865" width="14.28515625" style="213" bestFit="1" customWidth="1"/>
    <col min="4866" max="5105" width="9.140625" style="213" customWidth="1"/>
    <col min="5106" max="5106" width="10.140625" style="213" customWidth="1"/>
    <col min="5107" max="5107" width="6.85546875" style="213" customWidth="1"/>
    <col min="5108" max="5108" width="32.7109375" style="213" bestFit="1" customWidth="1"/>
    <col min="5109" max="5109" width="9.42578125" style="213"/>
    <col min="5110" max="5110" width="6.7109375" style="213" customWidth="1"/>
    <col min="5111" max="5111" width="7.7109375" style="213" customWidth="1"/>
    <col min="5112" max="5112" width="36.85546875" style="213" customWidth="1"/>
    <col min="5113" max="5113" width="11.85546875" style="213" bestFit="1" customWidth="1"/>
    <col min="5114" max="5114" width="10.5703125" style="213" bestFit="1" customWidth="1"/>
    <col min="5115" max="5115" width="7.140625" style="213" bestFit="1" customWidth="1"/>
    <col min="5116" max="5116" width="6.85546875" style="213" bestFit="1" customWidth="1"/>
    <col min="5117" max="5117" width="7.7109375" style="213" bestFit="1" customWidth="1"/>
    <col min="5118" max="5118" width="13.28515625" style="213" bestFit="1" customWidth="1"/>
    <col min="5119" max="5119" width="8.5703125" style="213" bestFit="1" customWidth="1"/>
    <col min="5120" max="5120" width="7.28515625" style="213" bestFit="1" customWidth="1"/>
    <col min="5121" max="5121" width="14.28515625" style="213" bestFit="1" customWidth="1"/>
    <col min="5122" max="5361" width="9.140625" style="213" customWidth="1"/>
    <col min="5362" max="5362" width="10.140625" style="213" customWidth="1"/>
    <col min="5363" max="5363" width="6.85546875" style="213" customWidth="1"/>
    <col min="5364" max="5364" width="32.7109375" style="213" bestFit="1" customWidth="1"/>
    <col min="5365" max="5365" width="9.42578125" style="213"/>
    <col min="5366" max="5366" width="6.7109375" style="213" customWidth="1"/>
    <col min="5367" max="5367" width="7.7109375" style="213" customWidth="1"/>
    <col min="5368" max="5368" width="36.85546875" style="213" customWidth="1"/>
    <col min="5369" max="5369" width="11.85546875" style="213" bestFit="1" customWidth="1"/>
    <col min="5370" max="5370" width="10.5703125" style="213" bestFit="1" customWidth="1"/>
    <col min="5371" max="5371" width="7.140625" style="213" bestFit="1" customWidth="1"/>
    <col min="5372" max="5372" width="6.85546875" style="213" bestFit="1" customWidth="1"/>
    <col min="5373" max="5373" width="7.7109375" style="213" bestFit="1" customWidth="1"/>
    <col min="5374" max="5374" width="13.28515625" style="213" bestFit="1" customWidth="1"/>
    <col min="5375" max="5375" width="8.5703125" style="213" bestFit="1" customWidth="1"/>
    <col min="5376" max="5376" width="7.28515625" style="213" bestFit="1" customWidth="1"/>
    <col min="5377" max="5377" width="14.28515625" style="213" bestFit="1" customWidth="1"/>
    <col min="5378" max="5617" width="9.140625" style="213" customWidth="1"/>
    <col min="5618" max="5618" width="10.140625" style="213" customWidth="1"/>
    <col min="5619" max="5619" width="6.85546875" style="213" customWidth="1"/>
    <col min="5620" max="5620" width="32.7109375" style="213" bestFit="1" customWidth="1"/>
    <col min="5621" max="5621" width="9.42578125" style="213"/>
    <col min="5622" max="5622" width="6.7109375" style="213" customWidth="1"/>
    <col min="5623" max="5623" width="7.7109375" style="213" customWidth="1"/>
    <col min="5624" max="5624" width="36.85546875" style="213" customWidth="1"/>
    <col min="5625" max="5625" width="11.85546875" style="213" bestFit="1" customWidth="1"/>
    <col min="5626" max="5626" width="10.5703125" style="213" bestFit="1" customWidth="1"/>
    <col min="5627" max="5627" width="7.140625" style="213" bestFit="1" customWidth="1"/>
    <col min="5628" max="5628" width="6.85546875" style="213" bestFit="1" customWidth="1"/>
    <col min="5629" max="5629" width="7.7109375" style="213" bestFit="1" customWidth="1"/>
    <col min="5630" max="5630" width="13.28515625" style="213" bestFit="1" customWidth="1"/>
    <col min="5631" max="5631" width="8.5703125" style="213" bestFit="1" customWidth="1"/>
    <col min="5632" max="5632" width="7.28515625" style="213" bestFit="1" customWidth="1"/>
    <col min="5633" max="5633" width="14.28515625" style="213" bestFit="1" customWidth="1"/>
    <col min="5634" max="5873" width="9.140625" style="213" customWidth="1"/>
    <col min="5874" max="5874" width="10.140625" style="213" customWidth="1"/>
    <col min="5875" max="5875" width="6.85546875" style="213" customWidth="1"/>
    <col min="5876" max="5876" width="32.7109375" style="213" bestFit="1" customWidth="1"/>
    <col min="5877" max="5877" width="9.42578125" style="213"/>
    <col min="5878" max="5878" width="6.7109375" style="213" customWidth="1"/>
    <col min="5879" max="5879" width="7.7109375" style="213" customWidth="1"/>
    <col min="5880" max="5880" width="36.85546875" style="213" customWidth="1"/>
    <col min="5881" max="5881" width="11.85546875" style="213" bestFit="1" customWidth="1"/>
    <col min="5882" max="5882" width="10.5703125" style="213" bestFit="1" customWidth="1"/>
    <col min="5883" max="5883" width="7.140625" style="213" bestFit="1" customWidth="1"/>
    <col min="5884" max="5884" width="6.85546875" style="213" bestFit="1" customWidth="1"/>
    <col min="5885" max="5885" width="7.7109375" style="213" bestFit="1" customWidth="1"/>
    <col min="5886" max="5886" width="13.28515625" style="213" bestFit="1" customWidth="1"/>
    <col min="5887" max="5887" width="8.5703125" style="213" bestFit="1" customWidth="1"/>
    <col min="5888" max="5888" width="7.28515625" style="213" bestFit="1" customWidth="1"/>
    <col min="5889" max="5889" width="14.28515625" style="213" bestFit="1" customWidth="1"/>
    <col min="5890" max="6129" width="9.140625" style="213" customWidth="1"/>
    <col min="6130" max="6130" width="10.140625" style="213" customWidth="1"/>
    <col min="6131" max="6131" width="6.85546875" style="213" customWidth="1"/>
    <col min="6132" max="6132" width="32.7109375" style="213" bestFit="1" customWidth="1"/>
    <col min="6133" max="6133" width="9.42578125" style="213"/>
    <col min="6134" max="6134" width="6.7109375" style="213" customWidth="1"/>
    <col min="6135" max="6135" width="7.7109375" style="213" customWidth="1"/>
    <col min="6136" max="6136" width="36.85546875" style="213" customWidth="1"/>
    <col min="6137" max="6137" width="11.85546875" style="213" bestFit="1" customWidth="1"/>
    <col min="6138" max="6138" width="10.5703125" style="213" bestFit="1" customWidth="1"/>
    <col min="6139" max="6139" width="7.140625" style="213" bestFit="1" customWidth="1"/>
    <col min="6140" max="6140" width="6.85546875" style="213" bestFit="1" customWidth="1"/>
    <col min="6141" max="6141" width="7.7109375" style="213" bestFit="1" customWidth="1"/>
    <col min="6142" max="6142" width="13.28515625" style="213" bestFit="1" customWidth="1"/>
    <col min="6143" max="6143" width="8.5703125" style="213" bestFit="1" customWidth="1"/>
    <col min="6144" max="6144" width="7.28515625" style="213" bestFit="1" customWidth="1"/>
    <col min="6145" max="6145" width="14.28515625" style="213" bestFit="1" customWidth="1"/>
    <col min="6146" max="6385" width="9.140625" style="213" customWidth="1"/>
    <col min="6386" max="6386" width="10.140625" style="213" customWidth="1"/>
    <col min="6387" max="6387" width="6.85546875" style="213" customWidth="1"/>
    <col min="6388" max="6388" width="32.7109375" style="213" bestFit="1" customWidth="1"/>
    <col min="6389" max="6389" width="9.42578125" style="213"/>
    <col min="6390" max="6390" width="6.7109375" style="213" customWidth="1"/>
    <col min="6391" max="6391" width="7.7109375" style="213" customWidth="1"/>
    <col min="6392" max="6392" width="36.85546875" style="213" customWidth="1"/>
    <col min="6393" max="6393" width="11.85546875" style="213" bestFit="1" customWidth="1"/>
    <col min="6394" max="6394" width="10.5703125" style="213" bestFit="1" customWidth="1"/>
    <col min="6395" max="6395" width="7.140625" style="213" bestFit="1" customWidth="1"/>
    <col min="6396" max="6396" width="6.85546875" style="213" bestFit="1" customWidth="1"/>
    <col min="6397" max="6397" width="7.7109375" style="213" bestFit="1" customWidth="1"/>
    <col min="6398" max="6398" width="13.28515625" style="213" bestFit="1" customWidth="1"/>
    <col min="6399" max="6399" width="8.5703125" style="213" bestFit="1" customWidth="1"/>
    <col min="6400" max="6400" width="7.28515625" style="213" bestFit="1" customWidth="1"/>
    <col min="6401" max="6401" width="14.28515625" style="213" bestFit="1" customWidth="1"/>
    <col min="6402" max="6641" width="9.140625" style="213" customWidth="1"/>
    <col min="6642" max="6642" width="10.140625" style="213" customWidth="1"/>
    <col min="6643" max="6643" width="6.85546875" style="213" customWidth="1"/>
    <col min="6644" max="6644" width="32.7109375" style="213" bestFit="1" customWidth="1"/>
    <col min="6645" max="6645" width="9.42578125" style="213"/>
    <col min="6646" max="6646" width="6.7109375" style="213" customWidth="1"/>
    <col min="6647" max="6647" width="7.7109375" style="213" customWidth="1"/>
    <col min="6648" max="6648" width="36.85546875" style="213" customWidth="1"/>
    <col min="6649" max="6649" width="11.85546875" style="213" bestFit="1" customWidth="1"/>
    <col min="6650" max="6650" width="10.5703125" style="213" bestFit="1" customWidth="1"/>
    <col min="6651" max="6651" width="7.140625" style="213" bestFit="1" customWidth="1"/>
    <col min="6652" max="6652" width="6.85546875" style="213" bestFit="1" customWidth="1"/>
    <col min="6653" max="6653" width="7.7109375" style="213" bestFit="1" customWidth="1"/>
    <col min="6654" max="6654" width="13.28515625" style="213" bestFit="1" customWidth="1"/>
    <col min="6655" max="6655" width="8.5703125" style="213" bestFit="1" customWidth="1"/>
    <col min="6656" max="6656" width="7.28515625" style="213" bestFit="1" customWidth="1"/>
    <col min="6657" max="6657" width="14.28515625" style="213" bestFit="1" customWidth="1"/>
    <col min="6658" max="6897" width="9.140625" style="213" customWidth="1"/>
    <col min="6898" max="6898" width="10.140625" style="213" customWidth="1"/>
    <col min="6899" max="6899" width="6.85546875" style="213" customWidth="1"/>
    <col min="6900" max="6900" width="32.7109375" style="213" bestFit="1" customWidth="1"/>
    <col min="6901" max="6901" width="9.42578125" style="213"/>
    <col min="6902" max="6902" width="6.7109375" style="213" customWidth="1"/>
    <col min="6903" max="6903" width="7.7109375" style="213" customWidth="1"/>
    <col min="6904" max="6904" width="36.85546875" style="213" customWidth="1"/>
    <col min="6905" max="6905" width="11.85546875" style="213" bestFit="1" customWidth="1"/>
    <col min="6906" max="6906" width="10.5703125" style="213" bestFit="1" customWidth="1"/>
    <col min="6907" max="6907" width="7.140625" style="213" bestFit="1" customWidth="1"/>
    <col min="6908" max="6908" width="6.85546875" style="213" bestFit="1" customWidth="1"/>
    <col min="6909" max="6909" width="7.7109375" style="213" bestFit="1" customWidth="1"/>
    <col min="6910" max="6910" width="13.28515625" style="213" bestFit="1" customWidth="1"/>
    <col min="6911" max="6911" width="8.5703125" style="213" bestFit="1" customWidth="1"/>
    <col min="6912" max="6912" width="7.28515625" style="213" bestFit="1" customWidth="1"/>
    <col min="6913" max="6913" width="14.28515625" style="213" bestFit="1" customWidth="1"/>
    <col min="6914" max="7153" width="9.140625" style="213" customWidth="1"/>
    <col min="7154" max="7154" width="10.140625" style="213" customWidth="1"/>
    <col min="7155" max="7155" width="6.85546875" style="213" customWidth="1"/>
    <col min="7156" max="7156" width="32.7109375" style="213" bestFit="1" customWidth="1"/>
    <col min="7157" max="7157" width="9.42578125" style="213"/>
    <col min="7158" max="7158" width="6.7109375" style="213" customWidth="1"/>
    <col min="7159" max="7159" width="7.7109375" style="213" customWidth="1"/>
    <col min="7160" max="7160" width="36.85546875" style="213" customWidth="1"/>
    <col min="7161" max="7161" width="11.85546875" style="213" bestFit="1" customWidth="1"/>
    <col min="7162" max="7162" width="10.5703125" style="213" bestFit="1" customWidth="1"/>
    <col min="7163" max="7163" width="7.140625" style="213" bestFit="1" customWidth="1"/>
    <col min="7164" max="7164" width="6.85546875" style="213" bestFit="1" customWidth="1"/>
    <col min="7165" max="7165" width="7.7109375" style="213" bestFit="1" customWidth="1"/>
    <col min="7166" max="7166" width="13.28515625" style="213" bestFit="1" customWidth="1"/>
    <col min="7167" max="7167" width="8.5703125" style="213" bestFit="1" customWidth="1"/>
    <col min="7168" max="7168" width="7.28515625" style="213" bestFit="1" customWidth="1"/>
    <col min="7169" max="7169" width="14.28515625" style="213" bestFit="1" customWidth="1"/>
    <col min="7170" max="7409" width="9.140625" style="213" customWidth="1"/>
    <col min="7410" max="7410" width="10.140625" style="213" customWidth="1"/>
    <col min="7411" max="7411" width="6.85546875" style="213" customWidth="1"/>
    <col min="7412" max="7412" width="32.7109375" style="213" bestFit="1" customWidth="1"/>
    <col min="7413" max="7413" width="9.42578125" style="213"/>
    <col min="7414" max="7414" width="6.7109375" style="213" customWidth="1"/>
    <col min="7415" max="7415" width="7.7109375" style="213" customWidth="1"/>
    <col min="7416" max="7416" width="36.85546875" style="213" customWidth="1"/>
    <col min="7417" max="7417" width="11.85546875" style="213" bestFit="1" customWidth="1"/>
    <col min="7418" max="7418" width="10.5703125" style="213" bestFit="1" customWidth="1"/>
    <col min="7419" max="7419" width="7.140625" style="213" bestFit="1" customWidth="1"/>
    <col min="7420" max="7420" width="6.85546875" style="213" bestFit="1" customWidth="1"/>
    <col min="7421" max="7421" width="7.7109375" style="213" bestFit="1" customWidth="1"/>
    <col min="7422" max="7422" width="13.28515625" style="213" bestFit="1" customWidth="1"/>
    <col min="7423" max="7423" width="8.5703125" style="213" bestFit="1" customWidth="1"/>
    <col min="7424" max="7424" width="7.28515625" style="213" bestFit="1" customWidth="1"/>
    <col min="7425" max="7425" width="14.28515625" style="213" bestFit="1" customWidth="1"/>
    <col min="7426" max="7665" width="9.140625" style="213" customWidth="1"/>
    <col min="7666" max="7666" width="10.140625" style="213" customWidth="1"/>
    <col min="7667" max="7667" width="6.85546875" style="213" customWidth="1"/>
    <col min="7668" max="7668" width="32.7109375" style="213" bestFit="1" customWidth="1"/>
    <col min="7669" max="7669" width="9.42578125" style="213"/>
    <col min="7670" max="7670" width="6.7109375" style="213" customWidth="1"/>
    <col min="7671" max="7671" width="7.7109375" style="213" customWidth="1"/>
    <col min="7672" max="7672" width="36.85546875" style="213" customWidth="1"/>
    <col min="7673" max="7673" width="11.85546875" style="213" bestFit="1" customWidth="1"/>
    <col min="7674" max="7674" width="10.5703125" style="213" bestFit="1" customWidth="1"/>
    <col min="7675" max="7675" width="7.140625" style="213" bestFit="1" customWidth="1"/>
    <col min="7676" max="7676" width="6.85546875" style="213" bestFit="1" customWidth="1"/>
    <col min="7677" max="7677" width="7.7109375" style="213" bestFit="1" customWidth="1"/>
    <col min="7678" max="7678" width="13.28515625" style="213" bestFit="1" customWidth="1"/>
    <col min="7679" max="7679" width="8.5703125" style="213" bestFit="1" customWidth="1"/>
    <col min="7680" max="7680" width="7.28515625" style="213" bestFit="1" customWidth="1"/>
    <col min="7681" max="7681" width="14.28515625" style="213" bestFit="1" customWidth="1"/>
    <col min="7682" max="7921" width="9.140625" style="213" customWidth="1"/>
    <col min="7922" max="7922" width="10.140625" style="213" customWidth="1"/>
    <col min="7923" max="7923" width="6.85546875" style="213" customWidth="1"/>
    <col min="7924" max="7924" width="32.7109375" style="213" bestFit="1" customWidth="1"/>
    <col min="7925" max="7925" width="9.42578125" style="213"/>
    <col min="7926" max="7926" width="6.7109375" style="213" customWidth="1"/>
    <col min="7927" max="7927" width="7.7109375" style="213" customWidth="1"/>
    <col min="7928" max="7928" width="36.85546875" style="213" customWidth="1"/>
    <col min="7929" max="7929" width="11.85546875" style="213" bestFit="1" customWidth="1"/>
    <col min="7930" max="7930" width="10.5703125" style="213" bestFit="1" customWidth="1"/>
    <col min="7931" max="7931" width="7.140625" style="213" bestFit="1" customWidth="1"/>
    <col min="7932" max="7932" width="6.85546875" style="213" bestFit="1" customWidth="1"/>
    <col min="7933" max="7933" width="7.7109375" style="213" bestFit="1" customWidth="1"/>
    <col min="7934" max="7934" width="13.28515625" style="213" bestFit="1" customWidth="1"/>
    <col min="7935" max="7935" width="8.5703125" style="213" bestFit="1" customWidth="1"/>
    <col min="7936" max="7936" width="7.28515625" style="213" bestFit="1" customWidth="1"/>
    <col min="7937" max="7937" width="14.28515625" style="213" bestFit="1" customWidth="1"/>
    <col min="7938" max="8177" width="9.140625" style="213" customWidth="1"/>
    <col min="8178" max="8178" width="10.140625" style="213" customWidth="1"/>
    <col min="8179" max="8179" width="6.85546875" style="213" customWidth="1"/>
    <col min="8180" max="8180" width="32.7109375" style="213" bestFit="1" customWidth="1"/>
    <col min="8181" max="8181" width="9.42578125" style="213"/>
    <col min="8182" max="8182" width="6.7109375" style="213" customWidth="1"/>
    <col min="8183" max="8183" width="7.7109375" style="213" customWidth="1"/>
    <col min="8184" max="8184" width="36.85546875" style="213" customWidth="1"/>
    <col min="8185" max="8185" width="11.85546875" style="213" bestFit="1" customWidth="1"/>
    <col min="8186" max="8186" width="10.5703125" style="213" bestFit="1" customWidth="1"/>
    <col min="8187" max="8187" width="7.140625" style="213" bestFit="1" customWidth="1"/>
    <col min="8188" max="8188" width="6.85546875" style="213" bestFit="1" customWidth="1"/>
    <col min="8189" max="8189" width="7.7109375" style="213" bestFit="1" customWidth="1"/>
    <col min="8190" max="8190" width="13.28515625" style="213" bestFit="1" customWidth="1"/>
    <col min="8191" max="8191" width="8.5703125" style="213" bestFit="1" customWidth="1"/>
    <col min="8192" max="8192" width="7.28515625" style="213" bestFit="1" customWidth="1"/>
    <col min="8193" max="8193" width="14.28515625" style="213" bestFit="1" customWidth="1"/>
    <col min="8194" max="8433" width="9.140625" style="213" customWidth="1"/>
    <col min="8434" max="8434" width="10.140625" style="213" customWidth="1"/>
    <col min="8435" max="8435" width="6.85546875" style="213" customWidth="1"/>
    <col min="8436" max="8436" width="32.7109375" style="213" bestFit="1" customWidth="1"/>
    <col min="8437" max="8437" width="9.42578125" style="213"/>
    <col min="8438" max="8438" width="6.7109375" style="213" customWidth="1"/>
    <col min="8439" max="8439" width="7.7109375" style="213" customWidth="1"/>
    <col min="8440" max="8440" width="36.85546875" style="213" customWidth="1"/>
    <col min="8441" max="8441" width="11.85546875" style="213" bestFit="1" customWidth="1"/>
    <col min="8442" max="8442" width="10.5703125" style="213" bestFit="1" customWidth="1"/>
    <col min="8443" max="8443" width="7.140625" style="213" bestFit="1" customWidth="1"/>
    <col min="8444" max="8444" width="6.85546875" style="213" bestFit="1" customWidth="1"/>
    <col min="8445" max="8445" width="7.7109375" style="213" bestFit="1" customWidth="1"/>
    <col min="8446" max="8446" width="13.28515625" style="213" bestFit="1" customWidth="1"/>
    <col min="8447" max="8447" width="8.5703125" style="213" bestFit="1" customWidth="1"/>
    <col min="8448" max="8448" width="7.28515625" style="213" bestFit="1" customWidth="1"/>
    <col min="8449" max="8449" width="14.28515625" style="213" bestFit="1" customWidth="1"/>
    <col min="8450" max="8689" width="9.140625" style="213" customWidth="1"/>
    <col min="8690" max="8690" width="10.140625" style="213" customWidth="1"/>
    <col min="8691" max="8691" width="6.85546875" style="213" customWidth="1"/>
    <col min="8692" max="8692" width="32.7109375" style="213" bestFit="1" customWidth="1"/>
    <col min="8693" max="8693" width="9.42578125" style="213"/>
    <col min="8694" max="8694" width="6.7109375" style="213" customWidth="1"/>
    <col min="8695" max="8695" width="7.7109375" style="213" customWidth="1"/>
    <col min="8696" max="8696" width="36.85546875" style="213" customWidth="1"/>
    <col min="8697" max="8697" width="11.85546875" style="213" bestFit="1" customWidth="1"/>
    <col min="8698" max="8698" width="10.5703125" style="213" bestFit="1" customWidth="1"/>
    <col min="8699" max="8699" width="7.140625" style="213" bestFit="1" customWidth="1"/>
    <col min="8700" max="8700" width="6.85546875" style="213" bestFit="1" customWidth="1"/>
    <col min="8701" max="8701" width="7.7109375" style="213" bestFit="1" customWidth="1"/>
    <col min="8702" max="8702" width="13.28515625" style="213" bestFit="1" customWidth="1"/>
    <col min="8703" max="8703" width="8.5703125" style="213" bestFit="1" customWidth="1"/>
    <col min="8704" max="8704" width="7.28515625" style="213" bestFit="1" customWidth="1"/>
    <col min="8705" max="8705" width="14.28515625" style="213" bestFit="1" customWidth="1"/>
    <col min="8706" max="8945" width="9.140625" style="213" customWidth="1"/>
    <col min="8946" max="8946" width="10.140625" style="213" customWidth="1"/>
    <col min="8947" max="8947" width="6.85546875" style="213" customWidth="1"/>
    <col min="8948" max="8948" width="32.7109375" style="213" bestFit="1" customWidth="1"/>
    <col min="8949" max="8949" width="9.42578125" style="213"/>
    <col min="8950" max="8950" width="6.7109375" style="213" customWidth="1"/>
    <col min="8951" max="8951" width="7.7109375" style="213" customWidth="1"/>
    <col min="8952" max="8952" width="36.85546875" style="213" customWidth="1"/>
    <col min="8953" max="8953" width="11.85546875" style="213" bestFit="1" customWidth="1"/>
    <col min="8954" max="8954" width="10.5703125" style="213" bestFit="1" customWidth="1"/>
    <col min="8955" max="8955" width="7.140625" style="213" bestFit="1" customWidth="1"/>
    <col min="8956" max="8956" width="6.85546875" style="213" bestFit="1" customWidth="1"/>
    <col min="8957" max="8957" width="7.7109375" style="213" bestFit="1" customWidth="1"/>
    <col min="8958" max="8958" width="13.28515625" style="213" bestFit="1" customWidth="1"/>
    <col min="8959" max="8959" width="8.5703125" style="213" bestFit="1" customWidth="1"/>
    <col min="8960" max="8960" width="7.28515625" style="213" bestFit="1" customWidth="1"/>
    <col min="8961" max="8961" width="14.28515625" style="213" bestFit="1" customWidth="1"/>
    <col min="8962" max="9201" width="9.140625" style="213" customWidth="1"/>
    <col min="9202" max="9202" width="10.140625" style="213" customWidth="1"/>
    <col min="9203" max="9203" width="6.85546875" style="213" customWidth="1"/>
    <col min="9204" max="9204" width="32.7109375" style="213" bestFit="1" customWidth="1"/>
    <col min="9205" max="9205" width="9.42578125" style="213"/>
    <col min="9206" max="9206" width="6.7109375" style="213" customWidth="1"/>
    <col min="9207" max="9207" width="7.7109375" style="213" customWidth="1"/>
    <col min="9208" max="9208" width="36.85546875" style="213" customWidth="1"/>
    <col min="9209" max="9209" width="11.85546875" style="213" bestFit="1" customWidth="1"/>
    <col min="9210" max="9210" width="10.5703125" style="213" bestFit="1" customWidth="1"/>
    <col min="9211" max="9211" width="7.140625" style="213" bestFit="1" customWidth="1"/>
    <col min="9212" max="9212" width="6.85546875" style="213" bestFit="1" customWidth="1"/>
    <col min="9213" max="9213" width="7.7109375" style="213" bestFit="1" customWidth="1"/>
    <col min="9214" max="9214" width="13.28515625" style="213" bestFit="1" customWidth="1"/>
    <col min="9215" max="9215" width="8.5703125" style="213" bestFit="1" customWidth="1"/>
    <col min="9216" max="9216" width="7.28515625" style="213" bestFit="1" customWidth="1"/>
    <col min="9217" max="9217" width="14.28515625" style="213" bestFit="1" customWidth="1"/>
    <col min="9218" max="9457" width="9.140625" style="213" customWidth="1"/>
    <col min="9458" max="9458" width="10.140625" style="213" customWidth="1"/>
    <col min="9459" max="9459" width="6.85546875" style="213" customWidth="1"/>
    <col min="9460" max="9460" width="32.7109375" style="213" bestFit="1" customWidth="1"/>
    <col min="9461" max="9461" width="9.42578125" style="213"/>
    <col min="9462" max="9462" width="6.7109375" style="213" customWidth="1"/>
    <col min="9463" max="9463" width="7.7109375" style="213" customWidth="1"/>
    <col min="9464" max="9464" width="36.85546875" style="213" customWidth="1"/>
    <col min="9465" max="9465" width="11.85546875" style="213" bestFit="1" customWidth="1"/>
    <col min="9466" max="9466" width="10.5703125" style="213" bestFit="1" customWidth="1"/>
    <col min="9467" max="9467" width="7.140625" style="213" bestFit="1" customWidth="1"/>
    <col min="9468" max="9468" width="6.85546875" style="213" bestFit="1" customWidth="1"/>
    <col min="9469" max="9469" width="7.7109375" style="213" bestFit="1" customWidth="1"/>
    <col min="9470" max="9470" width="13.28515625" style="213" bestFit="1" customWidth="1"/>
    <col min="9471" max="9471" width="8.5703125" style="213" bestFit="1" customWidth="1"/>
    <col min="9472" max="9472" width="7.28515625" style="213" bestFit="1" customWidth="1"/>
    <col min="9473" max="9473" width="14.28515625" style="213" bestFit="1" customWidth="1"/>
    <col min="9474" max="9713" width="9.140625" style="213" customWidth="1"/>
    <col min="9714" max="9714" width="10.140625" style="213" customWidth="1"/>
    <col min="9715" max="9715" width="6.85546875" style="213" customWidth="1"/>
    <col min="9716" max="9716" width="32.7109375" style="213" bestFit="1" customWidth="1"/>
    <col min="9717" max="9717" width="9.42578125" style="213"/>
    <col min="9718" max="9718" width="6.7109375" style="213" customWidth="1"/>
    <col min="9719" max="9719" width="7.7109375" style="213" customWidth="1"/>
    <col min="9720" max="9720" width="36.85546875" style="213" customWidth="1"/>
    <col min="9721" max="9721" width="11.85546875" style="213" bestFit="1" customWidth="1"/>
    <col min="9722" max="9722" width="10.5703125" style="213" bestFit="1" customWidth="1"/>
    <col min="9723" max="9723" width="7.140625" style="213" bestFit="1" customWidth="1"/>
    <col min="9724" max="9724" width="6.85546875" style="213" bestFit="1" customWidth="1"/>
    <col min="9725" max="9725" width="7.7109375" style="213" bestFit="1" customWidth="1"/>
    <col min="9726" max="9726" width="13.28515625" style="213" bestFit="1" customWidth="1"/>
    <col min="9727" max="9727" width="8.5703125" style="213" bestFit="1" customWidth="1"/>
    <col min="9728" max="9728" width="7.28515625" style="213" bestFit="1" customWidth="1"/>
    <col min="9729" max="9729" width="14.28515625" style="213" bestFit="1" customWidth="1"/>
    <col min="9730" max="9969" width="9.140625" style="213" customWidth="1"/>
    <col min="9970" max="9970" width="10.140625" style="213" customWidth="1"/>
    <col min="9971" max="9971" width="6.85546875" style="213" customWidth="1"/>
    <col min="9972" max="9972" width="32.7109375" style="213" bestFit="1" customWidth="1"/>
    <col min="9973" max="9973" width="9.42578125" style="213"/>
    <col min="9974" max="9974" width="6.7109375" style="213" customWidth="1"/>
    <col min="9975" max="9975" width="7.7109375" style="213" customWidth="1"/>
    <col min="9976" max="9976" width="36.85546875" style="213" customWidth="1"/>
    <col min="9977" max="9977" width="11.85546875" style="213" bestFit="1" customWidth="1"/>
    <col min="9978" max="9978" width="10.5703125" style="213" bestFit="1" customWidth="1"/>
    <col min="9979" max="9979" width="7.140625" style="213" bestFit="1" customWidth="1"/>
    <col min="9980" max="9980" width="6.85546875" style="213" bestFit="1" customWidth="1"/>
    <col min="9981" max="9981" width="7.7109375" style="213" bestFit="1" customWidth="1"/>
    <col min="9982" max="9982" width="13.28515625" style="213" bestFit="1" customWidth="1"/>
    <col min="9983" max="9983" width="8.5703125" style="213" bestFit="1" customWidth="1"/>
    <col min="9984" max="9984" width="7.28515625" style="213" bestFit="1" customWidth="1"/>
    <col min="9985" max="9985" width="14.28515625" style="213" bestFit="1" customWidth="1"/>
    <col min="9986" max="10225" width="9.140625" style="213" customWidth="1"/>
    <col min="10226" max="10226" width="10.140625" style="213" customWidth="1"/>
    <col min="10227" max="10227" width="6.85546875" style="213" customWidth="1"/>
    <col min="10228" max="10228" width="32.7109375" style="213" bestFit="1" customWidth="1"/>
    <col min="10229" max="10229" width="9.42578125" style="213"/>
    <col min="10230" max="10230" width="6.7109375" style="213" customWidth="1"/>
    <col min="10231" max="10231" width="7.7109375" style="213" customWidth="1"/>
    <col min="10232" max="10232" width="36.85546875" style="213" customWidth="1"/>
    <col min="10233" max="10233" width="11.85546875" style="213" bestFit="1" customWidth="1"/>
    <col min="10234" max="10234" width="10.5703125" style="213" bestFit="1" customWidth="1"/>
    <col min="10235" max="10235" width="7.140625" style="213" bestFit="1" customWidth="1"/>
    <col min="10236" max="10236" width="6.85546875" style="213" bestFit="1" customWidth="1"/>
    <col min="10237" max="10237" width="7.7109375" style="213" bestFit="1" customWidth="1"/>
    <col min="10238" max="10238" width="13.28515625" style="213" bestFit="1" customWidth="1"/>
    <col min="10239" max="10239" width="8.5703125" style="213" bestFit="1" customWidth="1"/>
    <col min="10240" max="10240" width="7.28515625" style="213" bestFit="1" customWidth="1"/>
    <col min="10241" max="10241" width="14.28515625" style="213" bestFit="1" customWidth="1"/>
    <col min="10242" max="10481" width="9.140625" style="213" customWidth="1"/>
    <col min="10482" max="10482" width="10.140625" style="213" customWidth="1"/>
    <col min="10483" max="10483" width="6.85546875" style="213" customWidth="1"/>
    <col min="10484" max="10484" width="32.7109375" style="213" bestFit="1" customWidth="1"/>
    <col min="10485" max="10485" width="9.42578125" style="213"/>
    <col min="10486" max="10486" width="6.7109375" style="213" customWidth="1"/>
    <col min="10487" max="10487" width="7.7109375" style="213" customWidth="1"/>
    <col min="10488" max="10488" width="36.85546875" style="213" customWidth="1"/>
    <col min="10489" max="10489" width="11.85546875" style="213" bestFit="1" customWidth="1"/>
    <col min="10490" max="10490" width="10.5703125" style="213" bestFit="1" customWidth="1"/>
    <col min="10491" max="10491" width="7.140625" style="213" bestFit="1" customWidth="1"/>
    <col min="10492" max="10492" width="6.85546875" style="213" bestFit="1" customWidth="1"/>
    <col min="10493" max="10493" width="7.7109375" style="213" bestFit="1" customWidth="1"/>
    <col min="10494" max="10494" width="13.28515625" style="213" bestFit="1" customWidth="1"/>
    <col min="10495" max="10495" width="8.5703125" style="213" bestFit="1" customWidth="1"/>
    <col min="10496" max="10496" width="7.28515625" style="213" bestFit="1" customWidth="1"/>
    <col min="10497" max="10497" width="14.28515625" style="213" bestFit="1" customWidth="1"/>
    <col min="10498" max="10737" width="9.140625" style="213" customWidth="1"/>
    <col min="10738" max="10738" width="10.140625" style="213" customWidth="1"/>
    <col min="10739" max="10739" width="6.85546875" style="213" customWidth="1"/>
    <col min="10740" max="10740" width="32.7109375" style="213" bestFit="1" customWidth="1"/>
    <col min="10741" max="10741" width="9.42578125" style="213"/>
    <col min="10742" max="10742" width="6.7109375" style="213" customWidth="1"/>
    <col min="10743" max="10743" width="7.7109375" style="213" customWidth="1"/>
    <col min="10744" max="10744" width="36.85546875" style="213" customWidth="1"/>
    <col min="10745" max="10745" width="11.85546875" style="213" bestFit="1" customWidth="1"/>
    <col min="10746" max="10746" width="10.5703125" style="213" bestFit="1" customWidth="1"/>
    <col min="10747" max="10747" width="7.140625" style="213" bestFit="1" customWidth="1"/>
    <col min="10748" max="10748" width="6.85546875" style="213" bestFit="1" customWidth="1"/>
    <col min="10749" max="10749" width="7.7109375" style="213" bestFit="1" customWidth="1"/>
    <col min="10750" max="10750" width="13.28515625" style="213" bestFit="1" customWidth="1"/>
    <col min="10751" max="10751" width="8.5703125" style="213" bestFit="1" customWidth="1"/>
    <col min="10752" max="10752" width="7.28515625" style="213" bestFit="1" customWidth="1"/>
    <col min="10753" max="10753" width="14.28515625" style="213" bestFit="1" customWidth="1"/>
    <col min="10754" max="10993" width="9.140625" style="213" customWidth="1"/>
    <col min="10994" max="10994" width="10.140625" style="213" customWidth="1"/>
    <col min="10995" max="10995" width="6.85546875" style="213" customWidth="1"/>
    <col min="10996" max="10996" width="32.7109375" style="213" bestFit="1" customWidth="1"/>
    <col min="10997" max="10997" width="9.42578125" style="213"/>
    <col min="10998" max="10998" width="6.7109375" style="213" customWidth="1"/>
    <col min="10999" max="10999" width="7.7109375" style="213" customWidth="1"/>
    <col min="11000" max="11000" width="36.85546875" style="213" customWidth="1"/>
    <col min="11001" max="11001" width="11.85546875" style="213" bestFit="1" customWidth="1"/>
    <col min="11002" max="11002" width="10.5703125" style="213" bestFit="1" customWidth="1"/>
    <col min="11003" max="11003" width="7.140625" style="213" bestFit="1" customWidth="1"/>
    <col min="11004" max="11004" width="6.85546875" style="213" bestFit="1" customWidth="1"/>
    <col min="11005" max="11005" width="7.7109375" style="213" bestFit="1" customWidth="1"/>
    <col min="11006" max="11006" width="13.28515625" style="213" bestFit="1" customWidth="1"/>
    <col min="11007" max="11007" width="8.5703125" style="213" bestFit="1" customWidth="1"/>
    <col min="11008" max="11008" width="7.28515625" style="213" bestFit="1" customWidth="1"/>
    <col min="11009" max="11009" width="14.28515625" style="213" bestFit="1" customWidth="1"/>
    <col min="11010" max="11249" width="9.140625" style="213" customWidth="1"/>
    <col min="11250" max="11250" width="10.140625" style="213" customWidth="1"/>
    <col min="11251" max="11251" width="6.85546875" style="213" customWidth="1"/>
    <col min="11252" max="11252" width="32.7109375" style="213" bestFit="1" customWidth="1"/>
    <col min="11253" max="11253" width="9.42578125" style="213"/>
    <col min="11254" max="11254" width="6.7109375" style="213" customWidth="1"/>
    <col min="11255" max="11255" width="7.7109375" style="213" customWidth="1"/>
    <col min="11256" max="11256" width="36.85546875" style="213" customWidth="1"/>
    <col min="11257" max="11257" width="11.85546875" style="213" bestFit="1" customWidth="1"/>
    <col min="11258" max="11258" width="10.5703125" style="213" bestFit="1" customWidth="1"/>
    <col min="11259" max="11259" width="7.140625" style="213" bestFit="1" customWidth="1"/>
    <col min="11260" max="11260" width="6.85546875" style="213" bestFit="1" customWidth="1"/>
    <col min="11261" max="11261" width="7.7109375" style="213" bestFit="1" customWidth="1"/>
    <col min="11262" max="11262" width="13.28515625" style="213" bestFit="1" customWidth="1"/>
    <col min="11263" max="11263" width="8.5703125" style="213" bestFit="1" customWidth="1"/>
    <col min="11264" max="11264" width="7.28515625" style="213" bestFit="1" customWidth="1"/>
    <col min="11265" max="11265" width="14.28515625" style="213" bestFit="1" customWidth="1"/>
    <col min="11266" max="11505" width="9.140625" style="213" customWidth="1"/>
    <col min="11506" max="11506" width="10.140625" style="213" customWidth="1"/>
    <col min="11507" max="11507" width="6.85546875" style="213" customWidth="1"/>
    <col min="11508" max="11508" width="32.7109375" style="213" bestFit="1" customWidth="1"/>
    <col min="11509" max="11509" width="9.42578125" style="213"/>
    <col min="11510" max="11510" width="6.7109375" style="213" customWidth="1"/>
    <col min="11511" max="11511" width="7.7109375" style="213" customWidth="1"/>
    <col min="11512" max="11512" width="36.85546875" style="213" customWidth="1"/>
    <col min="11513" max="11513" width="11.85546875" style="213" bestFit="1" customWidth="1"/>
    <col min="11514" max="11514" width="10.5703125" style="213" bestFit="1" customWidth="1"/>
    <col min="11515" max="11515" width="7.140625" style="213" bestFit="1" customWidth="1"/>
    <col min="11516" max="11516" width="6.85546875" style="213" bestFit="1" customWidth="1"/>
    <col min="11517" max="11517" width="7.7109375" style="213" bestFit="1" customWidth="1"/>
    <col min="11518" max="11518" width="13.28515625" style="213" bestFit="1" customWidth="1"/>
    <col min="11519" max="11519" width="8.5703125" style="213" bestFit="1" customWidth="1"/>
    <col min="11520" max="11520" width="7.28515625" style="213" bestFit="1" customWidth="1"/>
    <col min="11521" max="11521" width="14.28515625" style="213" bestFit="1" customWidth="1"/>
    <col min="11522" max="11761" width="9.140625" style="213" customWidth="1"/>
    <col min="11762" max="11762" width="10.140625" style="213" customWidth="1"/>
    <col min="11763" max="11763" width="6.85546875" style="213" customWidth="1"/>
    <col min="11764" max="11764" width="32.7109375" style="213" bestFit="1" customWidth="1"/>
    <col min="11765" max="11765" width="9.42578125" style="213"/>
    <col min="11766" max="11766" width="6.7109375" style="213" customWidth="1"/>
    <col min="11767" max="11767" width="7.7109375" style="213" customWidth="1"/>
    <col min="11768" max="11768" width="36.85546875" style="213" customWidth="1"/>
    <col min="11769" max="11769" width="11.85546875" style="213" bestFit="1" customWidth="1"/>
    <col min="11770" max="11770" width="10.5703125" style="213" bestFit="1" customWidth="1"/>
    <col min="11771" max="11771" width="7.140625" style="213" bestFit="1" customWidth="1"/>
    <col min="11772" max="11772" width="6.85546875" style="213" bestFit="1" customWidth="1"/>
    <col min="11773" max="11773" width="7.7109375" style="213" bestFit="1" customWidth="1"/>
    <col min="11774" max="11774" width="13.28515625" style="213" bestFit="1" customWidth="1"/>
    <col min="11775" max="11775" width="8.5703125" style="213" bestFit="1" customWidth="1"/>
    <col min="11776" max="11776" width="7.28515625" style="213" bestFit="1" customWidth="1"/>
    <col min="11777" max="11777" width="14.28515625" style="213" bestFit="1" customWidth="1"/>
    <col min="11778" max="12017" width="9.140625" style="213" customWidth="1"/>
    <col min="12018" max="12018" width="10.140625" style="213" customWidth="1"/>
    <col min="12019" max="12019" width="6.85546875" style="213" customWidth="1"/>
    <col min="12020" max="12020" width="32.7109375" style="213" bestFit="1" customWidth="1"/>
    <col min="12021" max="12021" width="9.42578125" style="213"/>
    <col min="12022" max="12022" width="6.7109375" style="213" customWidth="1"/>
    <col min="12023" max="12023" width="7.7109375" style="213" customWidth="1"/>
    <col min="12024" max="12024" width="36.85546875" style="213" customWidth="1"/>
    <col min="12025" max="12025" width="11.85546875" style="213" bestFit="1" customWidth="1"/>
    <col min="12026" max="12026" width="10.5703125" style="213" bestFit="1" customWidth="1"/>
    <col min="12027" max="12027" width="7.140625" style="213" bestFit="1" customWidth="1"/>
    <col min="12028" max="12028" width="6.85546875" style="213" bestFit="1" customWidth="1"/>
    <col min="12029" max="12029" width="7.7109375" style="213" bestFit="1" customWidth="1"/>
    <col min="12030" max="12030" width="13.28515625" style="213" bestFit="1" customWidth="1"/>
    <col min="12031" max="12031" width="8.5703125" style="213" bestFit="1" customWidth="1"/>
    <col min="12032" max="12032" width="7.28515625" style="213" bestFit="1" customWidth="1"/>
    <col min="12033" max="12033" width="14.28515625" style="213" bestFit="1" customWidth="1"/>
    <col min="12034" max="12273" width="9.140625" style="213" customWidth="1"/>
    <col min="12274" max="12274" width="10.140625" style="213" customWidth="1"/>
    <col min="12275" max="12275" width="6.85546875" style="213" customWidth="1"/>
    <col min="12276" max="12276" width="32.7109375" style="213" bestFit="1" customWidth="1"/>
    <col min="12277" max="12277" width="9.42578125" style="213"/>
    <col min="12278" max="12278" width="6.7109375" style="213" customWidth="1"/>
    <col min="12279" max="12279" width="7.7109375" style="213" customWidth="1"/>
    <col min="12280" max="12280" width="36.85546875" style="213" customWidth="1"/>
    <col min="12281" max="12281" width="11.85546875" style="213" bestFit="1" customWidth="1"/>
    <col min="12282" max="12282" width="10.5703125" style="213" bestFit="1" customWidth="1"/>
    <col min="12283" max="12283" width="7.140625" style="213" bestFit="1" customWidth="1"/>
    <col min="12284" max="12284" width="6.85546875" style="213" bestFit="1" customWidth="1"/>
    <col min="12285" max="12285" width="7.7109375" style="213" bestFit="1" customWidth="1"/>
    <col min="12286" max="12286" width="13.28515625" style="213" bestFit="1" customWidth="1"/>
    <col min="12287" max="12287" width="8.5703125" style="213" bestFit="1" customWidth="1"/>
    <col min="12288" max="12288" width="7.28515625" style="213" bestFit="1" customWidth="1"/>
    <col min="12289" max="12289" width="14.28515625" style="213" bestFit="1" customWidth="1"/>
    <col min="12290" max="12529" width="9.140625" style="213" customWidth="1"/>
    <col min="12530" max="12530" width="10.140625" style="213" customWidth="1"/>
    <col min="12531" max="12531" width="6.85546875" style="213" customWidth="1"/>
    <col min="12532" max="12532" width="32.7109375" style="213" bestFit="1" customWidth="1"/>
    <col min="12533" max="12533" width="9.42578125" style="213"/>
    <col min="12534" max="12534" width="6.7109375" style="213" customWidth="1"/>
    <col min="12535" max="12535" width="7.7109375" style="213" customWidth="1"/>
    <col min="12536" max="12536" width="36.85546875" style="213" customWidth="1"/>
    <col min="12537" max="12537" width="11.85546875" style="213" bestFit="1" customWidth="1"/>
    <col min="12538" max="12538" width="10.5703125" style="213" bestFit="1" customWidth="1"/>
    <col min="12539" max="12539" width="7.140625" style="213" bestFit="1" customWidth="1"/>
    <col min="12540" max="12540" width="6.85546875" style="213" bestFit="1" customWidth="1"/>
    <col min="12541" max="12541" width="7.7109375" style="213" bestFit="1" customWidth="1"/>
    <col min="12542" max="12542" width="13.28515625" style="213" bestFit="1" customWidth="1"/>
    <col min="12543" max="12543" width="8.5703125" style="213" bestFit="1" customWidth="1"/>
    <col min="12544" max="12544" width="7.28515625" style="213" bestFit="1" customWidth="1"/>
    <col min="12545" max="12545" width="14.28515625" style="213" bestFit="1" customWidth="1"/>
    <col min="12546" max="12785" width="9.140625" style="213" customWidth="1"/>
    <col min="12786" max="12786" width="10.140625" style="213" customWidth="1"/>
    <col min="12787" max="12787" width="6.85546875" style="213" customWidth="1"/>
    <col min="12788" max="12788" width="32.7109375" style="213" bestFit="1" customWidth="1"/>
    <col min="12789" max="12789" width="9.42578125" style="213"/>
    <col min="12790" max="12790" width="6.7109375" style="213" customWidth="1"/>
    <col min="12791" max="12791" width="7.7109375" style="213" customWidth="1"/>
    <col min="12792" max="12792" width="36.85546875" style="213" customWidth="1"/>
    <col min="12793" max="12793" width="11.85546875" style="213" bestFit="1" customWidth="1"/>
    <col min="12794" max="12794" width="10.5703125" style="213" bestFit="1" customWidth="1"/>
    <col min="12795" max="12795" width="7.140625" style="213" bestFit="1" customWidth="1"/>
    <col min="12796" max="12796" width="6.85546875" style="213" bestFit="1" customWidth="1"/>
    <col min="12797" max="12797" width="7.7109375" style="213" bestFit="1" customWidth="1"/>
    <col min="12798" max="12798" width="13.28515625" style="213" bestFit="1" customWidth="1"/>
    <col min="12799" max="12799" width="8.5703125" style="213" bestFit="1" customWidth="1"/>
    <col min="12800" max="12800" width="7.28515625" style="213" bestFit="1" customWidth="1"/>
    <col min="12801" max="12801" width="14.28515625" style="213" bestFit="1" customWidth="1"/>
    <col min="12802" max="13041" width="9.140625" style="213" customWidth="1"/>
    <col min="13042" max="13042" width="10.140625" style="213" customWidth="1"/>
    <col min="13043" max="13043" width="6.85546875" style="213" customWidth="1"/>
    <col min="13044" max="13044" width="32.7109375" style="213" bestFit="1" customWidth="1"/>
    <col min="13045" max="13045" width="9.42578125" style="213"/>
    <col min="13046" max="13046" width="6.7109375" style="213" customWidth="1"/>
    <col min="13047" max="13047" width="7.7109375" style="213" customWidth="1"/>
    <col min="13048" max="13048" width="36.85546875" style="213" customWidth="1"/>
    <col min="13049" max="13049" width="11.85546875" style="213" bestFit="1" customWidth="1"/>
    <col min="13050" max="13050" width="10.5703125" style="213" bestFit="1" customWidth="1"/>
    <col min="13051" max="13051" width="7.140625" style="213" bestFit="1" customWidth="1"/>
    <col min="13052" max="13052" width="6.85546875" style="213" bestFit="1" customWidth="1"/>
    <col min="13053" max="13053" width="7.7109375" style="213" bestFit="1" customWidth="1"/>
    <col min="13054" max="13054" width="13.28515625" style="213" bestFit="1" customWidth="1"/>
    <col min="13055" max="13055" width="8.5703125" style="213" bestFit="1" customWidth="1"/>
    <col min="13056" max="13056" width="7.28515625" style="213" bestFit="1" customWidth="1"/>
    <col min="13057" max="13057" width="14.28515625" style="213" bestFit="1" customWidth="1"/>
    <col min="13058" max="13297" width="9.140625" style="213" customWidth="1"/>
    <col min="13298" max="13298" width="10.140625" style="213" customWidth="1"/>
    <col min="13299" max="13299" width="6.85546875" style="213" customWidth="1"/>
    <col min="13300" max="13300" width="32.7109375" style="213" bestFit="1" customWidth="1"/>
    <col min="13301" max="13301" width="9.42578125" style="213"/>
    <col min="13302" max="13302" width="6.7109375" style="213" customWidth="1"/>
    <col min="13303" max="13303" width="7.7109375" style="213" customWidth="1"/>
    <col min="13304" max="13304" width="36.85546875" style="213" customWidth="1"/>
    <col min="13305" max="13305" width="11.85546875" style="213" bestFit="1" customWidth="1"/>
    <col min="13306" max="13306" width="10.5703125" style="213" bestFit="1" customWidth="1"/>
    <col min="13307" max="13307" width="7.140625" style="213" bestFit="1" customWidth="1"/>
    <col min="13308" max="13308" width="6.85546875" style="213" bestFit="1" customWidth="1"/>
    <col min="13309" max="13309" width="7.7109375" style="213" bestFit="1" customWidth="1"/>
    <col min="13310" max="13310" width="13.28515625" style="213" bestFit="1" customWidth="1"/>
    <col min="13311" max="13311" width="8.5703125" style="213" bestFit="1" customWidth="1"/>
    <col min="13312" max="13312" width="7.28515625" style="213" bestFit="1" customWidth="1"/>
    <col min="13313" max="13313" width="14.28515625" style="213" bestFit="1" customWidth="1"/>
    <col min="13314" max="13553" width="9.140625" style="213" customWidth="1"/>
    <col min="13554" max="13554" width="10.140625" style="213" customWidth="1"/>
    <col min="13555" max="13555" width="6.85546875" style="213" customWidth="1"/>
    <col min="13556" max="13556" width="32.7109375" style="213" bestFit="1" customWidth="1"/>
    <col min="13557" max="13557" width="9.42578125" style="213"/>
    <col min="13558" max="13558" width="6.7109375" style="213" customWidth="1"/>
    <col min="13559" max="13559" width="7.7109375" style="213" customWidth="1"/>
    <col min="13560" max="13560" width="36.85546875" style="213" customWidth="1"/>
    <col min="13561" max="13561" width="11.85546875" style="213" bestFit="1" customWidth="1"/>
    <col min="13562" max="13562" width="10.5703125" style="213" bestFit="1" customWidth="1"/>
    <col min="13563" max="13563" width="7.140625" style="213" bestFit="1" customWidth="1"/>
    <col min="13564" max="13564" width="6.85546875" style="213" bestFit="1" customWidth="1"/>
    <col min="13565" max="13565" width="7.7109375" style="213" bestFit="1" customWidth="1"/>
    <col min="13566" max="13566" width="13.28515625" style="213" bestFit="1" customWidth="1"/>
    <col min="13567" max="13567" width="8.5703125" style="213" bestFit="1" customWidth="1"/>
    <col min="13568" max="13568" width="7.28515625" style="213" bestFit="1" customWidth="1"/>
    <col min="13569" max="13569" width="14.28515625" style="213" bestFit="1" customWidth="1"/>
    <col min="13570" max="13809" width="9.140625" style="213" customWidth="1"/>
    <col min="13810" max="13810" width="10.140625" style="213" customWidth="1"/>
    <col min="13811" max="13811" width="6.85546875" style="213" customWidth="1"/>
    <col min="13812" max="13812" width="32.7109375" style="213" bestFit="1" customWidth="1"/>
    <col min="13813" max="13813" width="9.42578125" style="213"/>
    <col min="13814" max="13814" width="6.7109375" style="213" customWidth="1"/>
    <col min="13815" max="13815" width="7.7109375" style="213" customWidth="1"/>
    <col min="13816" max="13816" width="36.85546875" style="213" customWidth="1"/>
    <col min="13817" max="13817" width="11.85546875" style="213" bestFit="1" customWidth="1"/>
    <col min="13818" max="13818" width="10.5703125" style="213" bestFit="1" customWidth="1"/>
    <col min="13819" max="13819" width="7.140625" style="213" bestFit="1" customWidth="1"/>
    <col min="13820" max="13820" width="6.85546875" style="213" bestFit="1" customWidth="1"/>
    <col min="13821" max="13821" width="7.7109375" style="213" bestFit="1" customWidth="1"/>
    <col min="13822" max="13822" width="13.28515625" style="213" bestFit="1" customWidth="1"/>
    <col min="13823" max="13823" width="8.5703125" style="213" bestFit="1" customWidth="1"/>
    <col min="13824" max="13824" width="7.28515625" style="213" bestFit="1" customWidth="1"/>
    <col min="13825" max="13825" width="14.28515625" style="213" bestFit="1" customWidth="1"/>
    <col min="13826" max="14065" width="9.140625" style="213" customWidth="1"/>
    <col min="14066" max="14066" width="10.140625" style="213" customWidth="1"/>
    <col min="14067" max="14067" width="6.85546875" style="213" customWidth="1"/>
    <col min="14068" max="14068" width="32.7109375" style="213" bestFit="1" customWidth="1"/>
    <col min="14069" max="14069" width="9.42578125" style="213"/>
    <col min="14070" max="14070" width="6.7109375" style="213" customWidth="1"/>
    <col min="14071" max="14071" width="7.7109375" style="213" customWidth="1"/>
    <col min="14072" max="14072" width="36.85546875" style="213" customWidth="1"/>
    <col min="14073" max="14073" width="11.85546875" style="213" bestFit="1" customWidth="1"/>
    <col min="14074" max="14074" width="10.5703125" style="213" bestFit="1" customWidth="1"/>
    <col min="14075" max="14075" width="7.140625" style="213" bestFit="1" customWidth="1"/>
    <col min="14076" max="14076" width="6.85546875" style="213" bestFit="1" customWidth="1"/>
    <col min="14077" max="14077" width="7.7109375" style="213" bestFit="1" customWidth="1"/>
    <col min="14078" max="14078" width="13.28515625" style="213" bestFit="1" customWidth="1"/>
    <col min="14079" max="14079" width="8.5703125" style="213" bestFit="1" customWidth="1"/>
    <col min="14080" max="14080" width="7.28515625" style="213" bestFit="1" customWidth="1"/>
    <col min="14081" max="14081" width="14.28515625" style="213" bestFit="1" customWidth="1"/>
    <col min="14082" max="14321" width="9.140625" style="213" customWidth="1"/>
    <col min="14322" max="14322" width="10.140625" style="213" customWidth="1"/>
    <col min="14323" max="14323" width="6.85546875" style="213" customWidth="1"/>
    <col min="14324" max="14324" width="32.7109375" style="213" bestFit="1" customWidth="1"/>
    <col min="14325" max="14325" width="9.42578125" style="213"/>
    <col min="14326" max="14326" width="6.7109375" style="213" customWidth="1"/>
    <col min="14327" max="14327" width="7.7109375" style="213" customWidth="1"/>
    <col min="14328" max="14328" width="36.85546875" style="213" customWidth="1"/>
    <col min="14329" max="14329" width="11.85546875" style="213" bestFit="1" customWidth="1"/>
    <col min="14330" max="14330" width="10.5703125" style="213" bestFit="1" customWidth="1"/>
    <col min="14331" max="14331" width="7.140625" style="213" bestFit="1" customWidth="1"/>
    <col min="14332" max="14332" width="6.85546875" style="213" bestFit="1" customWidth="1"/>
    <col min="14333" max="14333" width="7.7109375" style="213" bestFit="1" customWidth="1"/>
    <col min="14334" max="14334" width="13.28515625" style="213" bestFit="1" customWidth="1"/>
    <col min="14335" max="14335" width="8.5703125" style="213" bestFit="1" customWidth="1"/>
    <col min="14336" max="14336" width="7.28515625" style="213" bestFit="1" customWidth="1"/>
    <col min="14337" max="14337" width="14.28515625" style="213" bestFit="1" customWidth="1"/>
    <col min="14338" max="14577" width="9.140625" style="213" customWidth="1"/>
    <col min="14578" max="14578" width="10.140625" style="213" customWidth="1"/>
    <col min="14579" max="14579" width="6.85546875" style="213" customWidth="1"/>
    <col min="14580" max="14580" width="32.7109375" style="213" bestFit="1" customWidth="1"/>
    <col min="14581" max="14581" width="9.42578125" style="213"/>
    <col min="14582" max="14582" width="6.7109375" style="213" customWidth="1"/>
    <col min="14583" max="14583" width="7.7109375" style="213" customWidth="1"/>
    <col min="14584" max="14584" width="36.85546875" style="213" customWidth="1"/>
    <col min="14585" max="14585" width="11.85546875" style="213" bestFit="1" customWidth="1"/>
    <col min="14586" max="14586" width="10.5703125" style="213" bestFit="1" customWidth="1"/>
    <col min="14587" max="14587" width="7.140625" style="213" bestFit="1" customWidth="1"/>
    <col min="14588" max="14588" width="6.85546875" style="213" bestFit="1" customWidth="1"/>
    <col min="14589" max="14589" width="7.7109375" style="213" bestFit="1" customWidth="1"/>
    <col min="14590" max="14590" width="13.28515625" style="213" bestFit="1" customWidth="1"/>
    <col min="14591" max="14591" width="8.5703125" style="213" bestFit="1" customWidth="1"/>
    <col min="14592" max="14592" width="7.28515625" style="213" bestFit="1" customWidth="1"/>
    <col min="14593" max="14593" width="14.28515625" style="213" bestFit="1" customWidth="1"/>
    <col min="14594" max="14833" width="9.140625" style="213" customWidth="1"/>
    <col min="14834" max="14834" width="10.140625" style="213" customWidth="1"/>
    <col min="14835" max="14835" width="6.85546875" style="213" customWidth="1"/>
    <col min="14836" max="14836" width="32.7109375" style="213" bestFit="1" customWidth="1"/>
    <col min="14837" max="14837" width="9.42578125" style="213"/>
    <col min="14838" max="14838" width="6.7109375" style="213" customWidth="1"/>
    <col min="14839" max="14839" width="7.7109375" style="213" customWidth="1"/>
    <col min="14840" max="14840" width="36.85546875" style="213" customWidth="1"/>
    <col min="14841" max="14841" width="11.85546875" style="213" bestFit="1" customWidth="1"/>
    <col min="14842" max="14842" width="10.5703125" style="213" bestFit="1" customWidth="1"/>
    <col min="14843" max="14843" width="7.140625" style="213" bestFit="1" customWidth="1"/>
    <col min="14844" max="14844" width="6.85546875" style="213" bestFit="1" customWidth="1"/>
    <col min="14845" max="14845" width="7.7109375" style="213" bestFit="1" customWidth="1"/>
    <col min="14846" max="14846" width="13.28515625" style="213" bestFit="1" customWidth="1"/>
    <col min="14847" max="14847" width="8.5703125" style="213" bestFit="1" customWidth="1"/>
    <col min="14848" max="14848" width="7.28515625" style="213" bestFit="1" customWidth="1"/>
    <col min="14849" max="14849" width="14.28515625" style="213" bestFit="1" customWidth="1"/>
    <col min="14850" max="15089" width="9.140625" style="213" customWidth="1"/>
    <col min="15090" max="15090" width="10.140625" style="213" customWidth="1"/>
    <col min="15091" max="15091" width="6.85546875" style="213" customWidth="1"/>
    <col min="15092" max="15092" width="32.7109375" style="213" bestFit="1" customWidth="1"/>
    <col min="15093" max="15093" width="9.42578125" style="213"/>
    <col min="15094" max="15094" width="6.7109375" style="213" customWidth="1"/>
    <col min="15095" max="15095" width="7.7109375" style="213" customWidth="1"/>
    <col min="15096" max="15096" width="36.85546875" style="213" customWidth="1"/>
    <col min="15097" max="15097" width="11.85546875" style="213" bestFit="1" customWidth="1"/>
    <col min="15098" max="15098" width="10.5703125" style="213" bestFit="1" customWidth="1"/>
    <col min="15099" max="15099" width="7.140625" style="213" bestFit="1" customWidth="1"/>
    <col min="15100" max="15100" width="6.85546875" style="213" bestFit="1" customWidth="1"/>
    <col min="15101" max="15101" width="7.7109375" style="213" bestFit="1" customWidth="1"/>
    <col min="15102" max="15102" width="13.28515625" style="213" bestFit="1" customWidth="1"/>
    <col min="15103" max="15103" width="8.5703125" style="213" bestFit="1" customWidth="1"/>
    <col min="15104" max="15104" width="7.28515625" style="213" bestFit="1" customWidth="1"/>
    <col min="15105" max="15105" width="14.28515625" style="213" bestFit="1" customWidth="1"/>
    <col min="15106" max="15345" width="9.140625" style="213" customWidth="1"/>
    <col min="15346" max="15346" width="10.140625" style="213" customWidth="1"/>
    <col min="15347" max="15347" width="6.85546875" style="213" customWidth="1"/>
    <col min="15348" max="15348" width="32.7109375" style="213" bestFit="1" customWidth="1"/>
    <col min="15349" max="15349" width="9.42578125" style="213"/>
    <col min="15350" max="15350" width="6.7109375" style="213" customWidth="1"/>
    <col min="15351" max="15351" width="7.7109375" style="213" customWidth="1"/>
    <col min="15352" max="15352" width="36.85546875" style="213" customWidth="1"/>
    <col min="15353" max="15353" width="11.85546875" style="213" bestFit="1" customWidth="1"/>
    <col min="15354" max="15354" width="10.5703125" style="213" bestFit="1" customWidth="1"/>
    <col min="15355" max="15355" width="7.140625" style="213" bestFit="1" customWidth="1"/>
    <col min="15356" max="15356" width="6.85546875" style="213" bestFit="1" customWidth="1"/>
    <col min="15357" max="15357" width="7.7109375" style="213" bestFit="1" customWidth="1"/>
    <col min="15358" max="15358" width="13.28515625" style="213" bestFit="1" customWidth="1"/>
    <col min="15359" max="15359" width="8.5703125" style="213" bestFit="1" customWidth="1"/>
    <col min="15360" max="15360" width="7.28515625" style="213" bestFit="1" customWidth="1"/>
    <col min="15361" max="15361" width="14.28515625" style="213" bestFit="1" customWidth="1"/>
    <col min="15362" max="15601" width="9.140625" style="213" customWidth="1"/>
    <col min="15602" max="15602" width="10.140625" style="213" customWidth="1"/>
    <col min="15603" max="15603" width="6.85546875" style="213" customWidth="1"/>
    <col min="15604" max="15604" width="32.7109375" style="213" bestFit="1" customWidth="1"/>
    <col min="15605" max="15605" width="9.42578125" style="213"/>
    <col min="15606" max="15606" width="6.7109375" style="213" customWidth="1"/>
    <col min="15607" max="15607" width="7.7109375" style="213" customWidth="1"/>
    <col min="15608" max="15608" width="36.85546875" style="213" customWidth="1"/>
    <col min="15609" max="15609" width="11.85546875" style="213" bestFit="1" customWidth="1"/>
    <col min="15610" max="15610" width="10.5703125" style="213" bestFit="1" customWidth="1"/>
    <col min="15611" max="15611" width="7.140625" style="213" bestFit="1" customWidth="1"/>
    <col min="15612" max="15612" width="6.85546875" style="213" bestFit="1" customWidth="1"/>
    <col min="15613" max="15613" width="7.7109375" style="213" bestFit="1" customWidth="1"/>
    <col min="15614" max="15614" width="13.28515625" style="213" bestFit="1" customWidth="1"/>
    <col min="15615" max="15615" width="8.5703125" style="213" bestFit="1" customWidth="1"/>
    <col min="15616" max="15616" width="7.28515625" style="213" bestFit="1" customWidth="1"/>
    <col min="15617" max="15617" width="14.28515625" style="213" bestFit="1" customWidth="1"/>
    <col min="15618" max="15857" width="9.140625" style="213" customWidth="1"/>
    <col min="15858" max="15858" width="10.140625" style="213" customWidth="1"/>
    <col min="15859" max="15859" width="6.85546875" style="213" customWidth="1"/>
    <col min="15860" max="15860" width="32.7109375" style="213" bestFit="1" customWidth="1"/>
    <col min="15861" max="15861" width="9.42578125" style="213"/>
    <col min="15862" max="15862" width="6.7109375" style="213" customWidth="1"/>
    <col min="15863" max="15863" width="7.7109375" style="213" customWidth="1"/>
    <col min="15864" max="15864" width="36.85546875" style="213" customWidth="1"/>
    <col min="15865" max="15865" width="11.85546875" style="213" bestFit="1" customWidth="1"/>
    <col min="15866" max="15866" width="10.5703125" style="213" bestFit="1" customWidth="1"/>
    <col min="15867" max="15867" width="7.140625" style="213" bestFit="1" customWidth="1"/>
    <col min="15868" max="15868" width="6.85546875" style="213" bestFit="1" customWidth="1"/>
    <col min="15869" max="15869" width="7.7109375" style="213" bestFit="1" customWidth="1"/>
    <col min="15870" max="15870" width="13.28515625" style="213" bestFit="1" customWidth="1"/>
    <col min="15871" max="15871" width="8.5703125" style="213" bestFit="1" customWidth="1"/>
    <col min="15872" max="15872" width="7.28515625" style="213" bestFit="1" customWidth="1"/>
    <col min="15873" max="15873" width="14.28515625" style="213" bestFit="1" customWidth="1"/>
    <col min="15874" max="16113" width="9.140625" style="213" customWidth="1"/>
    <col min="16114" max="16114" width="10.140625" style="213" customWidth="1"/>
    <col min="16115" max="16115" width="6.85546875" style="213" customWidth="1"/>
    <col min="16116" max="16116" width="32.7109375" style="213" bestFit="1" customWidth="1"/>
    <col min="16117" max="16117" width="9.42578125" style="213"/>
    <col min="16118" max="16118" width="6.7109375" style="213" customWidth="1"/>
    <col min="16119" max="16119" width="7.7109375" style="213" customWidth="1"/>
    <col min="16120" max="16120" width="36.85546875" style="213" customWidth="1"/>
    <col min="16121" max="16121" width="11.85546875" style="213" bestFit="1" customWidth="1"/>
    <col min="16122" max="16122" width="10.5703125" style="213" bestFit="1" customWidth="1"/>
    <col min="16123" max="16123" width="7.140625" style="213" bestFit="1" customWidth="1"/>
    <col min="16124" max="16124" width="6.85546875" style="213" bestFit="1" customWidth="1"/>
    <col min="16125" max="16125" width="7.7109375" style="213" bestFit="1" customWidth="1"/>
    <col min="16126" max="16126" width="13.28515625" style="213" bestFit="1" customWidth="1"/>
    <col min="16127" max="16127" width="8.5703125" style="213" bestFit="1" customWidth="1"/>
    <col min="16128" max="16128" width="7.28515625" style="213" bestFit="1" customWidth="1"/>
    <col min="16129" max="16129" width="14.28515625" style="213" bestFit="1" customWidth="1"/>
    <col min="16130" max="16369" width="9.140625" style="213" customWidth="1"/>
    <col min="16370" max="16370" width="10.140625" style="213" customWidth="1"/>
    <col min="16371" max="16371" width="6.85546875" style="213" customWidth="1"/>
    <col min="16372" max="16372" width="32.7109375" style="213" bestFit="1" customWidth="1"/>
    <col min="16373" max="16384" width="9.42578125" style="213"/>
  </cols>
  <sheetData>
    <row r="1" spans="1:11" s="2" customFormat="1" ht="21.95" customHeight="1" x14ac:dyDescent="0.2">
      <c r="A1" s="1147" t="s">
        <v>780</v>
      </c>
      <c r="B1" s="1148"/>
      <c r="C1" s="1148"/>
      <c r="D1" s="1148"/>
      <c r="E1" s="1298"/>
      <c r="F1" s="1298"/>
      <c r="G1" s="1298"/>
      <c r="H1" s="1148"/>
      <c r="I1" s="1148"/>
      <c r="J1" s="1149"/>
      <c r="K1" s="1"/>
    </row>
    <row r="2" spans="1:11" s="8" customFormat="1" ht="5.0999999999999996" customHeight="1" x14ac:dyDescent="0.2">
      <c r="A2" s="3"/>
      <c r="B2" s="4"/>
      <c r="C2" s="4"/>
      <c r="D2" s="5"/>
      <c r="E2" s="5"/>
      <c r="F2" s="5"/>
      <c r="G2" s="5"/>
      <c r="H2" s="5"/>
      <c r="I2" s="7"/>
      <c r="J2" s="166"/>
    </row>
    <row r="3" spans="1:11" ht="14.1" customHeight="1" x14ac:dyDescent="0.2">
      <c r="A3" s="1294" t="s">
        <v>277</v>
      </c>
      <c r="B3" s="1295"/>
      <c r="C3" s="1295"/>
      <c r="D3" s="1295"/>
      <c r="E3" s="731"/>
      <c r="F3" s="731"/>
      <c r="G3" s="766" t="s">
        <v>16</v>
      </c>
      <c r="H3" s="344"/>
      <c r="I3" s="854" t="s">
        <v>12</v>
      </c>
      <c r="J3" s="499" t="s">
        <v>509</v>
      </c>
    </row>
    <row r="4" spans="1:11" ht="14.1" customHeight="1" x14ac:dyDescent="0.2">
      <c r="A4" s="500" t="s">
        <v>33</v>
      </c>
      <c r="B4" s="230" t="s">
        <v>286</v>
      </c>
      <c r="C4" s="230"/>
      <c r="D4" s="230"/>
      <c r="E4" s="234" t="s">
        <v>18</v>
      </c>
      <c r="F4" s="345">
        <f>F5+F8+F16</f>
        <v>0</v>
      </c>
      <c r="G4" s="769"/>
      <c r="H4" s="234" t="s">
        <v>19</v>
      </c>
      <c r="I4" s="345">
        <f>I5+I8+I16</f>
        <v>0</v>
      </c>
      <c r="J4" s="501" t="e">
        <f>J5+J8+J16</f>
        <v>#DIV/0!</v>
      </c>
    </row>
    <row r="5" spans="1:11" s="153" customFormat="1" ht="14.1" customHeight="1" x14ac:dyDescent="0.2">
      <c r="A5" s="502"/>
      <c r="B5" s="503" t="s">
        <v>276</v>
      </c>
      <c r="C5" s="504" t="str">
        <f>'(4)Comp.Pessoal'!B6</f>
        <v>Pessoal Operacional</v>
      </c>
      <c r="D5" s="505"/>
      <c r="E5" s="509" t="str">
        <f t="shared" ref="E5:E45" si="0">E4</f>
        <v>R$/mês</v>
      </c>
      <c r="F5" s="973">
        <f>SUM(F6:F7)</f>
        <v>0</v>
      </c>
      <c r="G5" s="770"/>
      <c r="H5" s="509" t="str">
        <f t="shared" ref="H5:H45" si="1">H4</f>
        <v>R$/ano</v>
      </c>
      <c r="I5" s="973">
        <f>SUM(I6:I7)</f>
        <v>0</v>
      </c>
      <c r="J5" s="974" t="e">
        <f>SUM(J6:J7)</f>
        <v>#DIV/0!</v>
      </c>
    </row>
    <row r="6" spans="1:11" s="152" customFormat="1" ht="14.1" customHeight="1" x14ac:dyDescent="0.2">
      <c r="A6" s="154"/>
      <c r="B6" s="155"/>
      <c r="C6" s="335" t="s">
        <v>255</v>
      </c>
      <c r="D6" s="156" t="str">
        <f>'(4)Comp.Pessoal'!C7</f>
        <v>Supervisor</v>
      </c>
      <c r="E6" s="162" t="str">
        <f t="shared" si="0"/>
        <v>R$/mês</v>
      </c>
      <c r="F6" s="975">
        <f>'(13)Orçam.(FASE I)'!F6+'(14)Orçam.(FASE II)'!F6</f>
        <v>0</v>
      </c>
      <c r="G6" s="773">
        <v>12</v>
      </c>
      <c r="H6" s="162" t="str">
        <f t="shared" si="1"/>
        <v>R$/ano</v>
      </c>
      <c r="I6" s="975">
        <f>F6*G6</f>
        <v>0</v>
      </c>
      <c r="J6" s="976" t="e">
        <f>I6/$I$115</f>
        <v>#DIV/0!</v>
      </c>
    </row>
    <row r="7" spans="1:11" s="152" customFormat="1" ht="14.1" customHeight="1" x14ac:dyDescent="0.2">
      <c r="A7" s="511"/>
      <c r="B7" s="236"/>
      <c r="C7" s="346" t="s">
        <v>256</v>
      </c>
      <c r="D7" s="336" t="str">
        <f>'(4)Comp.Pessoal'!C8</f>
        <v>Monitor</v>
      </c>
      <c r="E7" s="229" t="str">
        <f t="shared" si="0"/>
        <v>R$/mês</v>
      </c>
      <c r="F7" s="975">
        <f>'(13)Orçam.(FASE I)'!F7+'(14)Orçam.(FASE II)'!F7</f>
        <v>0</v>
      </c>
      <c r="G7" s="771">
        <f>G6</f>
        <v>12</v>
      </c>
      <c r="H7" s="229" t="str">
        <f t="shared" si="1"/>
        <v>R$/ano</v>
      </c>
      <c r="I7" s="975">
        <f>F7*G7</f>
        <v>0</v>
      </c>
      <c r="J7" s="978" t="e">
        <f>I7/$I$115</f>
        <v>#DIV/0!</v>
      </c>
    </row>
    <row r="8" spans="1:11" s="153" customFormat="1" ht="14.1" customHeight="1" x14ac:dyDescent="0.2">
      <c r="A8" s="502"/>
      <c r="B8" s="503" t="s">
        <v>278</v>
      </c>
      <c r="C8" s="512" t="str">
        <f>'(4)Comp.Pessoal'!B11</f>
        <v>Pessoal Administrativo</v>
      </c>
      <c r="D8" s="504"/>
      <c r="E8" s="509" t="str">
        <f t="shared" si="0"/>
        <v>R$/mês</v>
      </c>
      <c r="F8" s="973">
        <f>SUM(F9:F15)</f>
        <v>0</v>
      </c>
      <c r="G8" s="772"/>
      <c r="H8" s="509" t="str">
        <f t="shared" si="1"/>
        <v>R$/ano</v>
      </c>
      <c r="I8" s="973">
        <f>SUM(I9:I15)</f>
        <v>0</v>
      </c>
      <c r="J8" s="974" t="e">
        <f>SUM(J9:J15)</f>
        <v>#DIV/0!</v>
      </c>
    </row>
    <row r="9" spans="1:11" s="160" customFormat="1" ht="14.1" customHeight="1" x14ac:dyDescent="0.2">
      <c r="A9" s="159"/>
      <c r="B9" s="156"/>
      <c r="C9" s="335" t="s">
        <v>255</v>
      </c>
      <c r="D9" s="156" t="str">
        <f>'(4)Comp.Pessoal'!C12</f>
        <v>Diretoria</v>
      </c>
      <c r="E9" s="162" t="str">
        <f t="shared" si="0"/>
        <v>R$/mês</v>
      </c>
      <c r="F9" s="975">
        <f>'(13)Orçam.(FASE I)'!F9+'(14)Orçam.(FASE II)'!F9</f>
        <v>0</v>
      </c>
      <c r="G9" s="764">
        <f>G7</f>
        <v>12</v>
      </c>
      <c r="H9" s="162" t="str">
        <f t="shared" si="1"/>
        <v>R$/ano</v>
      </c>
      <c r="I9" s="975">
        <f t="shared" ref="I9:I19" si="2">F9*G9</f>
        <v>0</v>
      </c>
      <c r="J9" s="976" t="e">
        <f t="shared" ref="J9:J15" si="3">I9/$I$115</f>
        <v>#DIV/0!</v>
      </c>
    </row>
    <row r="10" spans="1:11" s="160" customFormat="1" ht="14.1" customHeight="1" x14ac:dyDescent="0.2">
      <c r="A10" s="159"/>
      <c r="B10" s="156"/>
      <c r="C10" s="335" t="s">
        <v>256</v>
      </c>
      <c r="D10" s="156" t="str">
        <f>'(4)Comp.Pessoal'!C13</f>
        <v>Gerente Administrativo e Financeiro</v>
      </c>
      <c r="E10" s="162" t="str">
        <f t="shared" si="0"/>
        <v>R$/mês</v>
      </c>
      <c r="F10" s="975">
        <f>'(13)Orçam.(FASE I)'!F10+'(14)Orçam.(FASE II)'!F10</f>
        <v>0</v>
      </c>
      <c r="G10" s="764">
        <f>G9</f>
        <v>12</v>
      </c>
      <c r="H10" s="162" t="str">
        <f t="shared" si="1"/>
        <v>R$/ano</v>
      </c>
      <c r="I10" s="975">
        <f t="shared" si="2"/>
        <v>0</v>
      </c>
      <c r="J10" s="976" t="e">
        <f t="shared" si="3"/>
        <v>#DIV/0!</v>
      </c>
    </row>
    <row r="11" spans="1:11" s="160" customFormat="1" ht="14.1" customHeight="1" x14ac:dyDescent="0.2">
      <c r="A11" s="159"/>
      <c r="B11" s="156"/>
      <c r="C11" s="335" t="s">
        <v>257</v>
      </c>
      <c r="D11" s="156" t="str">
        <f>'(4)Comp.Pessoal'!C14</f>
        <v>Assistente Administrativo - Financeiro</v>
      </c>
      <c r="E11" s="162" t="str">
        <f t="shared" si="0"/>
        <v>R$/mês</v>
      </c>
      <c r="F11" s="975">
        <f>'(13)Orçam.(FASE I)'!F11+'(14)Orçam.(FASE II)'!F11</f>
        <v>0</v>
      </c>
      <c r="G11" s="764">
        <f t="shared" ref="G11:G15" si="4">G10</f>
        <v>12</v>
      </c>
      <c r="H11" s="162" t="str">
        <f t="shared" si="1"/>
        <v>R$/ano</v>
      </c>
      <c r="I11" s="975">
        <f t="shared" si="2"/>
        <v>0</v>
      </c>
      <c r="J11" s="976" t="e">
        <f t="shared" si="3"/>
        <v>#DIV/0!</v>
      </c>
    </row>
    <row r="12" spans="1:11" s="160" customFormat="1" ht="14.1" customHeight="1" x14ac:dyDescent="0.2">
      <c r="A12" s="159"/>
      <c r="B12" s="156"/>
      <c r="C12" s="335" t="s">
        <v>258</v>
      </c>
      <c r="D12" s="156" t="str">
        <f>'(4)Comp.Pessoal'!C15</f>
        <v>Assistente Administrativo - Comercial</v>
      </c>
      <c r="E12" s="162" t="str">
        <f t="shared" si="0"/>
        <v>R$/mês</v>
      </c>
      <c r="F12" s="975">
        <f>'(13)Orçam.(FASE I)'!F12+'(14)Orçam.(FASE II)'!F12</f>
        <v>0</v>
      </c>
      <c r="G12" s="764">
        <f t="shared" si="4"/>
        <v>12</v>
      </c>
      <c r="H12" s="162" t="str">
        <f t="shared" si="1"/>
        <v>R$/ano</v>
      </c>
      <c r="I12" s="975">
        <f t="shared" si="2"/>
        <v>0</v>
      </c>
      <c r="J12" s="976" t="e">
        <f t="shared" si="3"/>
        <v>#DIV/0!</v>
      </c>
    </row>
    <row r="13" spans="1:11" s="160" customFormat="1" ht="14.1" customHeight="1" x14ac:dyDescent="0.2">
      <c r="A13" s="159"/>
      <c r="B13" s="156"/>
      <c r="C13" s="335" t="s">
        <v>305</v>
      </c>
      <c r="D13" s="156" t="str">
        <f>'(4)Comp.Pessoal'!C16</f>
        <v>Auxiliar Administrativo</v>
      </c>
      <c r="E13" s="162" t="str">
        <f t="shared" si="0"/>
        <v>R$/mês</v>
      </c>
      <c r="F13" s="975">
        <f>'(13)Orçam.(FASE I)'!F13+'(14)Orçam.(FASE II)'!F13</f>
        <v>0</v>
      </c>
      <c r="G13" s="764">
        <f t="shared" si="4"/>
        <v>12</v>
      </c>
      <c r="H13" s="162" t="str">
        <f t="shared" si="1"/>
        <v>R$/ano</v>
      </c>
      <c r="I13" s="975">
        <f t="shared" si="2"/>
        <v>0</v>
      </c>
      <c r="J13" s="976" t="e">
        <f t="shared" si="3"/>
        <v>#DIV/0!</v>
      </c>
    </row>
    <row r="14" spans="1:11" s="160" customFormat="1" ht="14.1" customHeight="1" x14ac:dyDescent="0.2">
      <c r="A14" s="159"/>
      <c r="B14" s="156"/>
      <c r="C14" s="335" t="s">
        <v>306</v>
      </c>
      <c r="D14" s="156" t="str">
        <f>'(4)Comp.Pessoal'!C17</f>
        <v>Atendente</v>
      </c>
      <c r="E14" s="162" t="str">
        <f t="shared" si="0"/>
        <v>R$/mês</v>
      </c>
      <c r="F14" s="975">
        <f>'(13)Orçam.(FASE I)'!F14+'(14)Orçam.(FASE II)'!F14</f>
        <v>0</v>
      </c>
      <c r="G14" s="764">
        <f t="shared" si="4"/>
        <v>12</v>
      </c>
      <c r="H14" s="162" t="str">
        <f t="shared" si="1"/>
        <v>R$/ano</v>
      </c>
      <c r="I14" s="975">
        <f t="shared" si="2"/>
        <v>0</v>
      </c>
      <c r="J14" s="976" t="e">
        <f t="shared" si="3"/>
        <v>#DIV/0!</v>
      </c>
    </row>
    <row r="15" spans="1:11" s="160" customFormat="1" ht="14.1" customHeight="1" x14ac:dyDescent="0.2">
      <c r="A15" s="514"/>
      <c r="B15" s="336"/>
      <c r="C15" s="335" t="s">
        <v>307</v>
      </c>
      <c r="D15" s="336" t="str">
        <f>'(4)Comp.Pessoal'!C18</f>
        <v>Telefonista</v>
      </c>
      <c r="E15" s="229" t="str">
        <f>E14</f>
        <v>R$/mês</v>
      </c>
      <c r="F15" s="975">
        <f>'(13)Orçam.(FASE I)'!F15+'(14)Orçam.(FASE II)'!F15</f>
        <v>0</v>
      </c>
      <c r="G15" s="764">
        <f t="shared" si="4"/>
        <v>12</v>
      </c>
      <c r="H15" s="229" t="str">
        <f>H14</f>
        <v>R$/ano</v>
      </c>
      <c r="I15" s="975">
        <f t="shared" si="2"/>
        <v>0</v>
      </c>
      <c r="J15" s="978" t="e">
        <f t="shared" si="3"/>
        <v>#DIV/0!</v>
      </c>
    </row>
    <row r="16" spans="1:11" s="153" customFormat="1" ht="14.1" customHeight="1" x14ac:dyDescent="0.2">
      <c r="A16" s="502"/>
      <c r="B16" s="503" t="s">
        <v>279</v>
      </c>
      <c r="C16" s="512" t="str">
        <f>'(4)Comp.Pessoal'!B21</f>
        <v>Pessoal de Manutenção</v>
      </c>
      <c r="D16" s="504"/>
      <c r="E16" s="509" t="str">
        <f>E14</f>
        <v>R$/mês</v>
      </c>
      <c r="F16" s="973">
        <f>SUM(F17:F19)</f>
        <v>0</v>
      </c>
      <c r="G16" s="772"/>
      <c r="H16" s="509" t="str">
        <f>H14</f>
        <v>R$/ano</v>
      </c>
      <c r="I16" s="973">
        <f>SUM(I17:I19)</f>
        <v>0</v>
      </c>
      <c r="J16" s="974" t="e">
        <f>SUM(J17:J19)</f>
        <v>#DIV/0!</v>
      </c>
    </row>
    <row r="17" spans="1:10" s="160" customFormat="1" ht="14.1" customHeight="1" x14ac:dyDescent="0.2">
      <c r="A17" s="159"/>
      <c r="B17" s="156"/>
      <c r="C17" s="335" t="s">
        <v>255</v>
      </c>
      <c r="D17" s="156" t="str">
        <f>'(4)Comp.Pessoal'!C22</f>
        <v>Técnico em TI</v>
      </c>
      <c r="E17" s="162" t="str">
        <f t="shared" si="0"/>
        <v>R$/mês</v>
      </c>
      <c r="F17" s="975">
        <f>'(13)Orçam.(FASE I)'!F17+'(14)Orçam.(FASE II)'!F17</f>
        <v>0</v>
      </c>
      <c r="G17" s="764">
        <f>G15</f>
        <v>12</v>
      </c>
      <c r="H17" s="162" t="str">
        <f t="shared" si="1"/>
        <v>R$/ano</v>
      </c>
      <c r="I17" s="975">
        <f t="shared" si="2"/>
        <v>0</v>
      </c>
      <c r="J17" s="976" t="e">
        <f>I17/$I$115</f>
        <v>#DIV/0!</v>
      </c>
    </row>
    <row r="18" spans="1:10" s="160" customFormat="1" ht="14.1" customHeight="1" x14ac:dyDescent="0.2">
      <c r="A18" s="159"/>
      <c r="B18" s="156"/>
      <c r="C18" s="335" t="s">
        <v>256</v>
      </c>
      <c r="D18" s="156" t="str">
        <f>'(4)Comp.Pessoal'!C23</f>
        <v>Técnico em Manutenção</v>
      </c>
      <c r="E18" s="162" t="str">
        <f t="shared" si="0"/>
        <v>R$/mês</v>
      </c>
      <c r="F18" s="975">
        <f>'(13)Orçam.(FASE I)'!F18+'(14)Orçam.(FASE II)'!F18</f>
        <v>0</v>
      </c>
      <c r="G18" s="764">
        <f>G17</f>
        <v>12</v>
      </c>
      <c r="H18" s="162" t="str">
        <f t="shared" si="1"/>
        <v>R$/ano</v>
      </c>
      <c r="I18" s="975">
        <f t="shared" si="2"/>
        <v>0</v>
      </c>
      <c r="J18" s="976" t="e">
        <f>I18/$I$115</f>
        <v>#DIV/0!</v>
      </c>
    </row>
    <row r="19" spans="1:10" s="160" customFormat="1" ht="14.1" customHeight="1" x14ac:dyDescent="0.2">
      <c r="A19" s="514"/>
      <c r="B19" s="336"/>
      <c r="C19" s="335" t="s">
        <v>257</v>
      </c>
      <c r="D19" s="156" t="str">
        <f>'(4)Comp.Pessoal'!C24</f>
        <v>Serviços Gerais</v>
      </c>
      <c r="E19" s="229" t="str">
        <f t="shared" si="0"/>
        <v>R$/mês</v>
      </c>
      <c r="F19" s="975">
        <f>'(13)Orçam.(FASE I)'!F19+'(14)Orçam.(FASE II)'!F19</f>
        <v>0</v>
      </c>
      <c r="G19" s="764">
        <f>G18</f>
        <v>12</v>
      </c>
      <c r="H19" s="229" t="str">
        <f t="shared" si="1"/>
        <v>R$/ano</v>
      </c>
      <c r="I19" s="975">
        <f t="shared" si="2"/>
        <v>0</v>
      </c>
      <c r="J19" s="978" t="e">
        <f>I19/$I$115</f>
        <v>#DIV/0!</v>
      </c>
    </row>
    <row r="20" spans="1:10" ht="14.1" customHeight="1" x14ac:dyDescent="0.2">
      <c r="A20" s="500" t="s">
        <v>34</v>
      </c>
      <c r="B20" s="230" t="s">
        <v>503</v>
      </c>
      <c r="C20" s="230"/>
      <c r="D20" s="230"/>
      <c r="E20" s="234" t="str">
        <f t="shared" si="0"/>
        <v>R$/mês</v>
      </c>
      <c r="F20" s="232">
        <f>F21+F25+F29+F33+F37+F46</f>
        <v>0</v>
      </c>
      <c r="G20" s="769"/>
      <c r="H20" s="234" t="str">
        <f t="shared" si="1"/>
        <v>R$/ano</v>
      </c>
      <c r="I20" s="232">
        <f>I21+I25+I29+I33+I37+I46</f>
        <v>0</v>
      </c>
      <c r="J20" s="501" t="e">
        <f>J21+J25+J29+J33+J37+J46</f>
        <v>#DIV/0!</v>
      </c>
    </row>
    <row r="21" spans="1:10" s="153" customFormat="1" ht="14.1" customHeight="1" x14ac:dyDescent="0.2">
      <c r="A21" s="502"/>
      <c r="B21" s="503" t="s">
        <v>281</v>
      </c>
      <c r="C21" s="504" t="str">
        <f>'(5)Comp.Benef.'!B6</f>
        <v>Auxílio Alimentação</v>
      </c>
      <c r="D21" s="515"/>
      <c r="E21" s="509" t="str">
        <f t="shared" si="0"/>
        <v>R$/mês</v>
      </c>
      <c r="F21" s="973">
        <f>SUM(F22:F24)</f>
        <v>0</v>
      </c>
      <c r="G21" s="770"/>
      <c r="H21" s="509" t="str">
        <f t="shared" si="1"/>
        <v>R$/ano</v>
      </c>
      <c r="I21" s="973">
        <f>SUM(I22:I24)</f>
        <v>0</v>
      </c>
      <c r="J21" s="974" t="e">
        <f>SUM(J22:J24)</f>
        <v>#DIV/0!</v>
      </c>
    </row>
    <row r="22" spans="1:10" s="160" customFormat="1" ht="14.1" customHeight="1" x14ac:dyDescent="0.2">
      <c r="A22" s="159"/>
      <c r="B22" s="156"/>
      <c r="C22" s="335" t="s">
        <v>255</v>
      </c>
      <c r="D22" s="156" t="str">
        <f>'(5)Comp.Benef.'!C7</f>
        <v>Pessoal Operacional</v>
      </c>
      <c r="E22" s="162" t="str">
        <f t="shared" si="0"/>
        <v>R$/mês</v>
      </c>
      <c r="F22" s="975">
        <f>'(13)Orçam.(FASE I)'!F22+'(14)Orçam.(FASE II)'!F22</f>
        <v>0</v>
      </c>
      <c r="G22" s="764">
        <f>G19</f>
        <v>12</v>
      </c>
      <c r="H22" s="162" t="str">
        <f t="shared" si="1"/>
        <v>R$/ano</v>
      </c>
      <c r="I22" s="975">
        <f t="shared" ref="I22:I45" si="5">F22*G22</f>
        <v>0</v>
      </c>
      <c r="J22" s="976" t="e">
        <f>I22/$I$115</f>
        <v>#DIV/0!</v>
      </c>
    </row>
    <row r="23" spans="1:10" s="160" customFormat="1" ht="14.1" customHeight="1" x14ac:dyDescent="0.2">
      <c r="A23" s="159"/>
      <c r="B23" s="156"/>
      <c r="C23" s="335" t="s">
        <v>256</v>
      </c>
      <c r="D23" s="156" t="str">
        <f>'(5)Comp.Benef.'!C8</f>
        <v>Pessoal Administrativo</v>
      </c>
      <c r="E23" s="162" t="str">
        <f t="shared" si="0"/>
        <v>R$/mês</v>
      </c>
      <c r="F23" s="975">
        <f>'(13)Orçam.(FASE I)'!F23+'(14)Orçam.(FASE II)'!F23</f>
        <v>0</v>
      </c>
      <c r="G23" s="764">
        <f>G22</f>
        <v>12</v>
      </c>
      <c r="H23" s="162" t="str">
        <f t="shared" si="1"/>
        <v>R$/ano</v>
      </c>
      <c r="I23" s="975">
        <f t="shared" si="5"/>
        <v>0</v>
      </c>
      <c r="J23" s="976" t="e">
        <f>I23/$I$115</f>
        <v>#DIV/0!</v>
      </c>
    </row>
    <row r="24" spans="1:10" s="160" customFormat="1" ht="14.1" customHeight="1" x14ac:dyDescent="0.2">
      <c r="A24" s="514"/>
      <c r="B24" s="336"/>
      <c r="C24" s="346" t="s">
        <v>257</v>
      </c>
      <c r="D24" s="156" t="str">
        <f>'(5)Comp.Benef.'!C9</f>
        <v>Pessoal de Manutenção</v>
      </c>
      <c r="E24" s="229" t="str">
        <f t="shared" si="0"/>
        <v>R$/mês</v>
      </c>
      <c r="F24" s="975">
        <f>'(13)Orçam.(FASE I)'!F24+'(14)Orçam.(FASE II)'!F24</f>
        <v>0</v>
      </c>
      <c r="G24" s="764">
        <f>G23</f>
        <v>12</v>
      </c>
      <c r="H24" s="229" t="str">
        <f t="shared" si="1"/>
        <v>R$/ano</v>
      </c>
      <c r="I24" s="975">
        <f t="shared" si="5"/>
        <v>0</v>
      </c>
      <c r="J24" s="978" t="e">
        <f>I24/$I$115</f>
        <v>#DIV/0!</v>
      </c>
    </row>
    <row r="25" spans="1:10" s="153" customFormat="1" ht="14.1" customHeight="1" x14ac:dyDescent="0.2">
      <c r="A25" s="502"/>
      <c r="B25" s="503" t="s">
        <v>282</v>
      </c>
      <c r="C25" s="504" t="str">
        <f>'(5)Comp.Benef.'!B12</f>
        <v>Vale Transporte</v>
      </c>
      <c r="D25" s="515"/>
      <c r="E25" s="509" t="str">
        <f t="shared" si="0"/>
        <v>R$/mês</v>
      </c>
      <c r="F25" s="973">
        <f>SUM(F26:F28)</f>
        <v>0</v>
      </c>
      <c r="G25" s="770"/>
      <c r="H25" s="509" t="str">
        <f t="shared" si="1"/>
        <v>R$/ano</v>
      </c>
      <c r="I25" s="973">
        <f>SUM(I26:I28)</f>
        <v>0</v>
      </c>
      <c r="J25" s="974" t="e">
        <f>SUM(J26:J28)</f>
        <v>#DIV/0!</v>
      </c>
    </row>
    <row r="26" spans="1:10" s="160" customFormat="1" ht="14.1" customHeight="1" x14ac:dyDescent="0.2">
      <c r="A26" s="159"/>
      <c r="B26" s="156"/>
      <c r="C26" s="335" t="s">
        <v>255</v>
      </c>
      <c r="D26" s="156" t="str">
        <f>'(5)Comp.Benef.'!C13</f>
        <v>Pessoal Operacional</v>
      </c>
      <c r="E26" s="162" t="str">
        <f t="shared" si="0"/>
        <v>R$/mês</v>
      </c>
      <c r="F26" s="975">
        <f>'(13)Orçam.(FASE I)'!F26+'(14)Orçam.(FASE II)'!F26</f>
        <v>0</v>
      </c>
      <c r="G26" s="764">
        <f>G24</f>
        <v>12</v>
      </c>
      <c r="H26" s="162" t="str">
        <f t="shared" si="1"/>
        <v>R$/ano</v>
      </c>
      <c r="I26" s="975">
        <f t="shared" si="5"/>
        <v>0</v>
      </c>
      <c r="J26" s="976" t="e">
        <f>I26/$I$115</f>
        <v>#DIV/0!</v>
      </c>
    </row>
    <row r="27" spans="1:10" s="160" customFormat="1" ht="14.1" customHeight="1" x14ac:dyDescent="0.2">
      <c r="A27" s="159"/>
      <c r="B27" s="156"/>
      <c r="C27" s="335" t="s">
        <v>256</v>
      </c>
      <c r="D27" s="156" t="str">
        <f>'(5)Comp.Benef.'!C14</f>
        <v>Pessoal Administrativo</v>
      </c>
      <c r="E27" s="162" t="str">
        <f t="shared" si="0"/>
        <v>R$/mês</v>
      </c>
      <c r="F27" s="975">
        <f>'(13)Orçam.(FASE I)'!F27+'(14)Orçam.(FASE II)'!F27</f>
        <v>0</v>
      </c>
      <c r="G27" s="764">
        <f>G26</f>
        <v>12</v>
      </c>
      <c r="H27" s="162" t="str">
        <f t="shared" si="1"/>
        <v>R$/ano</v>
      </c>
      <c r="I27" s="975">
        <f t="shared" si="5"/>
        <v>0</v>
      </c>
      <c r="J27" s="976" t="e">
        <f>I27/$I$115</f>
        <v>#DIV/0!</v>
      </c>
    </row>
    <row r="28" spans="1:10" s="160" customFormat="1" ht="14.1" customHeight="1" x14ac:dyDescent="0.2">
      <c r="A28" s="514"/>
      <c r="B28" s="336"/>
      <c r="C28" s="346" t="s">
        <v>257</v>
      </c>
      <c r="D28" s="156" t="str">
        <f>'(5)Comp.Benef.'!C15</f>
        <v>Pessoal de Manutenção</v>
      </c>
      <c r="E28" s="229" t="str">
        <f t="shared" si="0"/>
        <v>R$/mês</v>
      </c>
      <c r="F28" s="975">
        <f>'(13)Orçam.(FASE I)'!F28+'(14)Orçam.(FASE II)'!F28</f>
        <v>0</v>
      </c>
      <c r="G28" s="764">
        <f>G27</f>
        <v>12</v>
      </c>
      <c r="H28" s="229" t="str">
        <f t="shared" si="1"/>
        <v>R$/ano</v>
      </c>
      <c r="I28" s="975">
        <f t="shared" si="5"/>
        <v>0</v>
      </c>
      <c r="J28" s="976" t="e">
        <f>I28/$I$115</f>
        <v>#DIV/0!</v>
      </c>
    </row>
    <row r="29" spans="1:10" s="153" customFormat="1" ht="14.1" customHeight="1" x14ac:dyDescent="0.2">
      <c r="A29" s="502"/>
      <c r="B29" s="503" t="s">
        <v>283</v>
      </c>
      <c r="C29" s="504" t="str">
        <f>'(5)Comp.Benef.'!B18</f>
        <v>Assistência Médica e Hospitalar</v>
      </c>
      <c r="D29" s="515"/>
      <c r="E29" s="509" t="str">
        <f t="shared" si="0"/>
        <v>R$/mês</v>
      </c>
      <c r="F29" s="973">
        <f>SUM(F30:F32)</f>
        <v>0</v>
      </c>
      <c r="G29" s="770"/>
      <c r="H29" s="509" t="str">
        <f t="shared" si="1"/>
        <v>R$/ano</v>
      </c>
      <c r="I29" s="973">
        <f>SUM(I30:I32)</f>
        <v>0</v>
      </c>
      <c r="J29" s="974" t="e">
        <f>SUM(J30:J32)</f>
        <v>#DIV/0!</v>
      </c>
    </row>
    <row r="30" spans="1:10" s="160" customFormat="1" ht="14.1" customHeight="1" x14ac:dyDescent="0.2">
      <c r="A30" s="159"/>
      <c r="B30" s="156"/>
      <c r="C30" s="335" t="s">
        <v>255</v>
      </c>
      <c r="D30" s="156" t="str">
        <f>'(5)Comp.Benef.'!C19</f>
        <v>Pessoal Operacional</v>
      </c>
      <c r="E30" s="162" t="str">
        <f t="shared" si="0"/>
        <v>R$/mês</v>
      </c>
      <c r="F30" s="975">
        <f>'(13)Orçam.(FASE I)'!F30+'(14)Orçam.(FASE II)'!F30</f>
        <v>0</v>
      </c>
      <c r="G30" s="764">
        <f>G28</f>
        <v>12</v>
      </c>
      <c r="H30" s="162" t="str">
        <f t="shared" si="1"/>
        <v>R$/ano</v>
      </c>
      <c r="I30" s="975">
        <f t="shared" si="5"/>
        <v>0</v>
      </c>
      <c r="J30" s="976" t="e">
        <f>I30/$I$115</f>
        <v>#DIV/0!</v>
      </c>
    </row>
    <row r="31" spans="1:10" s="160" customFormat="1" ht="14.1" customHeight="1" x14ac:dyDescent="0.2">
      <c r="A31" s="159"/>
      <c r="B31" s="156"/>
      <c r="C31" s="335" t="s">
        <v>256</v>
      </c>
      <c r="D31" s="156" t="str">
        <f>'(5)Comp.Benef.'!C20</f>
        <v>Pessoal Administrativo</v>
      </c>
      <c r="E31" s="162" t="str">
        <f t="shared" si="0"/>
        <v>R$/mês</v>
      </c>
      <c r="F31" s="975">
        <f>'(13)Orçam.(FASE I)'!F31+'(14)Orçam.(FASE II)'!F31</f>
        <v>0</v>
      </c>
      <c r="G31" s="764">
        <f>G30</f>
        <v>12</v>
      </c>
      <c r="H31" s="162" t="str">
        <f t="shared" si="1"/>
        <v>R$/ano</v>
      </c>
      <c r="I31" s="975">
        <f t="shared" si="5"/>
        <v>0</v>
      </c>
      <c r="J31" s="976" t="e">
        <f>I31/$I$115</f>
        <v>#DIV/0!</v>
      </c>
    </row>
    <row r="32" spans="1:10" s="160" customFormat="1" ht="14.1" customHeight="1" x14ac:dyDescent="0.2">
      <c r="A32" s="514"/>
      <c r="B32" s="336"/>
      <c r="C32" s="346" t="s">
        <v>257</v>
      </c>
      <c r="D32" s="156" t="str">
        <f>'(5)Comp.Benef.'!C21</f>
        <v>Pessoal de Manutenção</v>
      </c>
      <c r="E32" s="229" t="str">
        <f t="shared" si="0"/>
        <v>R$/mês</v>
      </c>
      <c r="F32" s="975">
        <f>'(13)Orçam.(FASE I)'!F32+'(14)Orçam.(FASE II)'!F32</f>
        <v>0</v>
      </c>
      <c r="G32" s="764">
        <f>G31</f>
        <v>12</v>
      </c>
      <c r="H32" s="229" t="str">
        <f t="shared" si="1"/>
        <v>R$/ano</v>
      </c>
      <c r="I32" s="975">
        <f t="shared" si="5"/>
        <v>0</v>
      </c>
      <c r="J32" s="976" t="e">
        <f>I32/$I$115</f>
        <v>#DIV/0!</v>
      </c>
    </row>
    <row r="33" spans="1:10" s="153" customFormat="1" ht="14.1" customHeight="1" x14ac:dyDescent="0.2">
      <c r="A33" s="502"/>
      <c r="B33" s="503" t="s">
        <v>284</v>
      </c>
      <c r="C33" s="504" t="str">
        <f>'(5)Comp.Benef.'!B24</f>
        <v>Seguro de Vida, Invalidez e Funeral</v>
      </c>
      <c r="D33" s="515"/>
      <c r="E33" s="509" t="str">
        <f t="shared" si="0"/>
        <v>R$/mês</v>
      </c>
      <c r="F33" s="973">
        <f>SUM(F34:F36)</f>
        <v>0</v>
      </c>
      <c r="G33" s="770"/>
      <c r="H33" s="509" t="str">
        <f t="shared" si="1"/>
        <v>R$/ano</v>
      </c>
      <c r="I33" s="973">
        <f>SUM(I34:I36)</f>
        <v>0</v>
      </c>
      <c r="J33" s="974" t="e">
        <f>SUM(J34:J36)</f>
        <v>#DIV/0!</v>
      </c>
    </row>
    <row r="34" spans="1:10" s="160" customFormat="1" ht="14.1" customHeight="1" x14ac:dyDescent="0.2">
      <c r="A34" s="159"/>
      <c r="B34" s="156"/>
      <c r="C34" s="335" t="s">
        <v>255</v>
      </c>
      <c r="D34" s="156" t="str">
        <f>'(5)Comp.Benef.'!C25</f>
        <v>Pessoal Operacional</v>
      </c>
      <c r="E34" s="162" t="str">
        <f t="shared" si="0"/>
        <v>R$/mês</v>
      </c>
      <c r="F34" s="975">
        <f>'(13)Orçam.(FASE I)'!F34+'(14)Orçam.(FASE II)'!F34</f>
        <v>0</v>
      </c>
      <c r="G34" s="764">
        <f>G32</f>
        <v>12</v>
      </c>
      <c r="H34" s="162" t="str">
        <f t="shared" si="1"/>
        <v>R$/ano</v>
      </c>
      <c r="I34" s="975">
        <f t="shared" si="5"/>
        <v>0</v>
      </c>
      <c r="J34" s="976" t="e">
        <f>I34/$I$115</f>
        <v>#DIV/0!</v>
      </c>
    </row>
    <row r="35" spans="1:10" s="160" customFormat="1" ht="14.1" customHeight="1" x14ac:dyDescent="0.2">
      <c r="A35" s="159"/>
      <c r="B35" s="156"/>
      <c r="C35" s="335" t="s">
        <v>256</v>
      </c>
      <c r="D35" s="156" t="str">
        <f>'(5)Comp.Benef.'!C26</f>
        <v>Pessoal Administrativo</v>
      </c>
      <c r="E35" s="162" t="str">
        <f t="shared" si="0"/>
        <v>R$/mês</v>
      </c>
      <c r="F35" s="975">
        <f>'(13)Orçam.(FASE I)'!F35+'(14)Orçam.(FASE II)'!F35</f>
        <v>0</v>
      </c>
      <c r="G35" s="764">
        <f>G34</f>
        <v>12</v>
      </c>
      <c r="H35" s="162" t="str">
        <f t="shared" si="1"/>
        <v>R$/ano</v>
      </c>
      <c r="I35" s="975">
        <f t="shared" si="5"/>
        <v>0</v>
      </c>
      <c r="J35" s="976" t="e">
        <f>I35/$I$115</f>
        <v>#DIV/0!</v>
      </c>
    </row>
    <row r="36" spans="1:10" s="160" customFormat="1" ht="14.1" customHeight="1" x14ac:dyDescent="0.2">
      <c r="A36" s="514"/>
      <c r="B36" s="336"/>
      <c r="C36" s="346" t="s">
        <v>257</v>
      </c>
      <c r="D36" s="156" t="str">
        <f>'(5)Comp.Benef.'!C27</f>
        <v>Pessoal de Manutenção</v>
      </c>
      <c r="E36" s="229" t="str">
        <f t="shared" si="0"/>
        <v>R$/mês</v>
      </c>
      <c r="F36" s="975">
        <f>'(13)Orçam.(FASE I)'!F36+'(14)Orçam.(FASE II)'!F36</f>
        <v>0</v>
      </c>
      <c r="G36" s="764">
        <f>G35</f>
        <v>12</v>
      </c>
      <c r="H36" s="229" t="str">
        <f t="shared" si="1"/>
        <v>R$/ano</v>
      </c>
      <c r="I36" s="975">
        <f t="shared" si="5"/>
        <v>0</v>
      </c>
      <c r="J36" s="976" t="e">
        <f>I36/$I$115</f>
        <v>#DIV/0!</v>
      </c>
    </row>
    <row r="37" spans="1:10" s="153" customFormat="1" ht="14.1" customHeight="1" x14ac:dyDescent="0.2">
      <c r="A37" s="502"/>
      <c r="B37" s="503" t="s">
        <v>285</v>
      </c>
      <c r="C37" s="504" t="str">
        <f>'(5)Comp.Benef.'!B34</f>
        <v>Uniforme</v>
      </c>
      <c r="D37" s="515"/>
      <c r="E37" s="509" t="str">
        <f t="shared" si="0"/>
        <v>R$/mês</v>
      </c>
      <c r="F37" s="973">
        <f>SUM(F38:F45)</f>
        <v>0</v>
      </c>
      <c r="G37" s="770"/>
      <c r="H37" s="509" t="str">
        <f t="shared" si="1"/>
        <v>R$/ano</v>
      </c>
      <c r="I37" s="973">
        <f>SUM(I38:I45)</f>
        <v>0</v>
      </c>
      <c r="J37" s="974" t="e">
        <f>SUM(J38:J45)</f>
        <v>#DIV/0!</v>
      </c>
    </row>
    <row r="38" spans="1:10" s="160" customFormat="1" ht="14.1" customHeight="1" x14ac:dyDescent="0.2">
      <c r="A38" s="159"/>
      <c r="B38" s="156"/>
      <c r="C38" s="335" t="s">
        <v>255</v>
      </c>
      <c r="D38" s="156" t="str">
        <f>'(5)Comp.Benef.'!C35</f>
        <v>Calça</v>
      </c>
      <c r="E38" s="162" t="str">
        <f t="shared" si="0"/>
        <v>R$/mês</v>
      </c>
      <c r="F38" s="975">
        <f>'(13)Orçam.(FASE I)'!F38+'(14)Orçam.(FASE II)'!F38</f>
        <v>0</v>
      </c>
      <c r="G38" s="764">
        <f>G36</f>
        <v>12</v>
      </c>
      <c r="H38" s="162" t="str">
        <f t="shared" si="1"/>
        <v>R$/ano</v>
      </c>
      <c r="I38" s="975">
        <f t="shared" si="5"/>
        <v>0</v>
      </c>
      <c r="J38" s="976" t="e">
        <f t="shared" ref="J38:J45" si="6">I38/$I$115</f>
        <v>#DIV/0!</v>
      </c>
    </row>
    <row r="39" spans="1:10" s="160" customFormat="1" ht="14.1" customHeight="1" x14ac:dyDescent="0.2">
      <c r="A39" s="159"/>
      <c r="B39" s="156"/>
      <c r="C39" s="335" t="s">
        <v>256</v>
      </c>
      <c r="D39" s="156" t="str">
        <f>'(5)Comp.Benef.'!C36</f>
        <v>Camisa</v>
      </c>
      <c r="E39" s="162" t="str">
        <f t="shared" si="0"/>
        <v>R$/mês</v>
      </c>
      <c r="F39" s="975">
        <f>'(13)Orçam.(FASE I)'!F39+'(14)Orçam.(FASE II)'!F39</f>
        <v>0</v>
      </c>
      <c r="G39" s="764">
        <f>G38</f>
        <v>12</v>
      </c>
      <c r="H39" s="162" t="str">
        <f t="shared" si="1"/>
        <v>R$/ano</v>
      </c>
      <c r="I39" s="975">
        <f t="shared" si="5"/>
        <v>0</v>
      </c>
      <c r="J39" s="976" t="e">
        <f t="shared" si="6"/>
        <v>#DIV/0!</v>
      </c>
    </row>
    <row r="40" spans="1:10" s="160" customFormat="1" ht="14.1" customHeight="1" x14ac:dyDescent="0.2">
      <c r="A40" s="159"/>
      <c r="B40" s="156"/>
      <c r="C40" s="335" t="s">
        <v>257</v>
      </c>
      <c r="D40" s="156" t="str">
        <f>'(5)Comp.Benef.'!C37</f>
        <v>Par de Sapatos</v>
      </c>
      <c r="E40" s="162" t="str">
        <f t="shared" si="0"/>
        <v>R$/mês</v>
      </c>
      <c r="F40" s="975">
        <f>'(13)Orçam.(FASE I)'!F40+'(14)Orçam.(FASE II)'!F40</f>
        <v>0</v>
      </c>
      <c r="G40" s="764">
        <f t="shared" ref="G40:G45" si="7">G38</f>
        <v>12</v>
      </c>
      <c r="H40" s="162" t="str">
        <f t="shared" si="1"/>
        <v>R$/ano</v>
      </c>
      <c r="I40" s="975">
        <f t="shared" si="5"/>
        <v>0</v>
      </c>
      <c r="J40" s="976" t="e">
        <f t="shared" si="6"/>
        <v>#DIV/0!</v>
      </c>
    </row>
    <row r="41" spans="1:10" s="160" customFormat="1" ht="14.1" customHeight="1" x14ac:dyDescent="0.2">
      <c r="A41" s="159"/>
      <c r="B41" s="156"/>
      <c r="C41" s="335" t="s">
        <v>258</v>
      </c>
      <c r="D41" s="156" t="str">
        <f>'(5)Comp.Benef.'!C38</f>
        <v>Colete</v>
      </c>
      <c r="E41" s="162" t="str">
        <f t="shared" si="0"/>
        <v>R$/mês</v>
      </c>
      <c r="F41" s="975">
        <f>'(13)Orçam.(FASE I)'!F41+'(14)Orçam.(FASE II)'!F41</f>
        <v>0</v>
      </c>
      <c r="G41" s="764">
        <f t="shared" si="7"/>
        <v>12</v>
      </c>
      <c r="H41" s="162" t="str">
        <f t="shared" si="1"/>
        <v>R$/ano</v>
      </c>
      <c r="I41" s="975">
        <f t="shared" si="5"/>
        <v>0</v>
      </c>
      <c r="J41" s="976" t="e">
        <f t="shared" si="6"/>
        <v>#DIV/0!</v>
      </c>
    </row>
    <row r="42" spans="1:10" s="160" customFormat="1" ht="14.1" customHeight="1" x14ac:dyDescent="0.2">
      <c r="A42" s="159"/>
      <c r="B42" s="156"/>
      <c r="C42" s="335" t="s">
        <v>305</v>
      </c>
      <c r="D42" s="156" t="str">
        <f>'(5)Comp.Benef.'!C39</f>
        <v>Bota</v>
      </c>
      <c r="E42" s="162" t="str">
        <f t="shared" si="0"/>
        <v>R$/mês</v>
      </c>
      <c r="F42" s="975">
        <f>'(13)Orçam.(FASE I)'!F42+'(14)Orçam.(FASE II)'!F42</f>
        <v>0</v>
      </c>
      <c r="G42" s="764">
        <f t="shared" si="7"/>
        <v>12</v>
      </c>
      <c r="H42" s="162" t="str">
        <f t="shared" si="1"/>
        <v>R$/ano</v>
      </c>
      <c r="I42" s="975">
        <f t="shared" si="5"/>
        <v>0</v>
      </c>
      <c r="J42" s="976" t="e">
        <f t="shared" si="6"/>
        <v>#DIV/0!</v>
      </c>
    </row>
    <row r="43" spans="1:10" s="160" customFormat="1" ht="14.1" customHeight="1" x14ac:dyDescent="0.2">
      <c r="A43" s="159"/>
      <c r="B43" s="156"/>
      <c r="C43" s="335" t="s">
        <v>306</v>
      </c>
      <c r="D43" s="156" t="str">
        <f>'(5)Comp.Benef.'!C40</f>
        <v>Capa de Chuva</v>
      </c>
      <c r="E43" s="162" t="str">
        <f t="shared" si="0"/>
        <v>R$/mês</v>
      </c>
      <c r="F43" s="975">
        <f>'(13)Orçam.(FASE I)'!F43+'(14)Orçam.(FASE II)'!F43</f>
        <v>0</v>
      </c>
      <c r="G43" s="764">
        <f t="shared" si="7"/>
        <v>12</v>
      </c>
      <c r="H43" s="162" t="str">
        <f t="shared" si="1"/>
        <v>R$/ano</v>
      </c>
      <c r="I43" s="975">
        <f t="shared" si="5"/>
        <v>0</v>
      </c>
      <c r="J43" s="976" t="e">
        <f t="shared" si="6"/>
        <v>#DIV/0!</v>
      </c>
    </row>
    <row r="44" spans="1:10" s="160" customFormat="1" ht="14.1" customHeight="1" x14ac:dyDescent="0.2">
      <c r="A44" s="159"/>
      <c r="B44" s="156"/>
      <c r="C44" s="335" t="s">
        <v>307</v>
      </c>
      <c r="D44" s="156" t="str">
        <f>'(5)Comp.Benef.'!C41</f>
        <v>Boné</v>
      </c>
      <c r="E44" s="162" t="str">
        <f t="shared" si="0"/>
        <v>R$/mês</v>
      </c>
      <c r="F44" s="975">
        <f>'(13)Orçam.(FASE I)'!F44+'(14)Orçam.(FASE II)'!F44</f>
        <v>0</v>
      </c>
      <c r="G44" s="764">
        <f t="shared" si="7"/>
        <v>12</v>
      </c>
      <c r="H44" s="162" t="str">
        <f t="shared" si="1"/>
        <v>R$/ano</v>
      </c>
      <c r="I44" s="975">
        <f t="shared" si="5"/>
        <v>0</v>
      </c>
      <c r="J44" s="976" t="e">
        <f t="shared" si="6"/>
        <v>#DIV/0!</v>
      </c>
    </row>
    <row r="45" spans="1:10" s="160" customFormat="1" ht="14.1" customHeight="1" x14ac:dyDescent="0.2">
      <c r="A45" s="159"/>
      <c r="B45" s="156"/>
      <c r="C45" s="335" t="s">
        <v>309</v>
      </c>
      <c r="D45" s="156" t="str">
        <f>'(5)Comp.Benef.'!C42</f>
        <v>Jaqueta</v>
      </c>
      <c r="E45" s="162" t="str">
        <f t="shared" si="0"/>
        <v>R$/mês</v>
      </c>
      <c r="F45" s="975">
        <f>'(13)Orçam.(FASE I)'!F45+'(14)Orçam.(FASE II)'!F45</f>
        <v>0</v>
      </c>
      <c r="G45" s="764">
        <f t="shared" si="7"/>
        <v>12</v>
      </c>
      <c r="H45" s="162" t="str">
        <f t="shared" si="1"/>
        <v>R$/ano</v>
      </c>
      <c r="I45" s="975">
        <f t="shared" si="5"/>
        <v>0</v>
      </c>
      <c r="J45" s="976" t="e">
        <f t="shared" si="6"/>
        <v>#DIV/0!</v>
      </c>
    </row>
    <row r="46" spans="1:10" s="153" customFormat="1" ht="14.1" customHeight="1" x14ac:dyDescent="0.2">
      <c r="A46" s="502"/>
      <c r="B46" s="503" t="s">
        <v>488</v>
      </c>
      <c r="C46" s="504" t="str">
        <f>'(5)Comp.Benef.'!B45</f>
        <v>EPI</v>
      </c>
      <c r="D46" s="515"/>
      <c r="E46" s="509" t="str">
        <f>E44</f>
        <v>R$/mês</v>
      </c>
      <c r="F46" s="973">
        <f>SUM(F47)</f>
        <v>0</v>
      </c>
      <c r="G46" s="770"/>
      <c r="H46" s="509" t="str">
        <f>H44</f>
        <v>R$/ano</v>
      </c>
      <c r="I46" s="973">
        <f>SUM(I47)</f>
        <v>0</v>
      </c>
      <c r="J46" s="974" t="e">
        <f>SUM(J47)</f>
        <v>#DIV/0!</v>
      </c>
    </row>
    <row r="47" spans="1:10" s="160" customFormat="1" ht="14.1" customHeight="1" x14ac:dyDescent="0.2">
      <c r="A47" s="514"/>
      <c r="B47" s="336"/>
      <c r="C47" s="335" t="s">
        <v>255</v>
      </c>
      <c r="D47" s="336" t="str">
        <f>'(5)Comp.Benef.'!C46</f>
        <v>Protetor Solar FPS 30 (120ml)</v>
      </c>
      <c r="E47" s="229" t="str">
        <f>E44</f>
        <v>R$/mês</v>
      </c>
      <c r="F47" s="975">
        <f>'(13)Orçam.(FASE I)'!F47+'(14)Orçam.(FASE II)'!F47</f>
        <v>0</v>
      </c>
      <c r="G47" s="771">
        <f>G45</f>
        <v>12</v>
      </c>
      <c r="H47" s="229" t="str">
        <f>H44</f>
        <v>R$/ano</v>
      </c>
      <c r="I47" s="975">
        <f>'(13)Orçam.(FASE I)'!I47+'(14)Orçam.(FASE II)'!I47</f>
        <v>0</v>
      </c>
      <c r="J47" s="978" t="e">
        <f>I47/$I$115</f>
        <v>#DIV/0!</v>
      </c>
    </row>
    <row r="48" spans="1:10" ht="14.1" customHeight="1" x14ac:dyDescent="0.2">
      <c r="A48" s="500" t="s">
        <v>36</v>
      </c>
      <c r="B48" s="230" t="s">
        <v>23</v>
      </c>
      <c r="C48" s="230"/>
      <c r="D48" s="230"/>
      <c r="E48" s="234" t="str">
        <f>E47</f>
        <v>R$/mês</v>
      </c>
      <c r="F48" s="232">
        <f>F49+F61+F69</f>
        <v>0</v>
      </c>
      <c r="G48" s="769"/>
      <c r="H48" s="234" t="str">
        <f>H47</f>
        <v>R$/ano</v>
      </c>
      <c r="I48" s="232">
        <f>I49+I61+I69</f>
        <v>0</v>
      </c>
      <c r="J48" s="501" t="e">
        <f>J49+J61+J69</f>
        <v>#DIV/0!</v>
      </c>
    </row>
    <row r="49" spans="1:10" s="153" customFormat="1" ht="14.1" customHeight="1" x14ac:dyDescent="0.2">
      <c r="A49" s="502"/>
      <c r="B49" s="503" t="s">
        <v>287</v>
      </c>
      <c r="C49" s="504" t="str">
        <f>'(6)Comp.Desp.G'!B5</f>
        <v>Administrativas</v>
      </c>
      <c r="D49" s="515"/>
      <c r="E49" s="509" t="str">
        <f>E48</f>
        <v>R$/mês</v>
      </c>
      <c r="F49" s="973">
        <f>SUM(F50:F60)</f>
        <v>0</v>
      </c>
      <c r="G49" s="770"/>
      <c r="H49" s="509" t="str">
        <f>H48</f>
        <v>R$/ano</v>
      </c>
      <c r="I49" s="973">
        <f>SUM(I50:I60)</f>
        <v>0</v>
      </c>
      <c r="J49" s="974" t="e">
        <f>SUM(J50:J60)</f>
        <v>#DIV/0!</v>
      </c>
    </row>
    <row r="50" spans="1:10" s="160" customFormat="1" ht="14.1" customHeight="1" x14ac:dyDescent="0.2">
      <c r="A50" s="159"/>
      <c r="B50" s="156"/>
      <c r="C50" s="335" t="s">
        <v>255</v>
      </c>
      <c r="D50" s="156" t="str">
        <f>'(6)Comp.Desp.G'!C6</f>
        <v>Aluguel de Instalações, Venda e Comercial</v>
      </c>
      <c r="E50" s="162" t="str">
        <f t="shared" ref="E50:E60" si="8">E49</f>
        <v>R$/mês</v>
      </c>
      <c r="F50" s="975">
        <f>'(13)Orçam.(FASE I)'!F50</f>
        <v>0</v>
      </c>
      <c r="G50" s="764">
        <f>G47</f>
        <v>12</v>
      </c>
      <c r="H50" s="162" t="str">
        <f t="shared" ref="H50:H60" si="9">H49</f>
        <v>R$/ano</v>
      </c>
      <c r="I50" s="975">
        <f t="shared" ref="I50:I79" si="10">F50*G50</f>
        <v>0</v>
      </c>
      <c r="J50" s="976" t="e">
        <f t="shared" ref="J50:J60" si="11">I50/$I$115</f>
        <v>#DIV/0!</v>
      </c>
    </row>
    <row r="51" spans="1:10" s="160" customFormat="1" ht="14.1" customHeight="1" x14ac:dyDescent="0.2">
      <c r="A51" s="159"/>
      <c r="B51" s="156"/>
      <c r="C51" s="335" t="s">
        <v>256</v>
      </c>
      <c r="D51" s="156" t="str">
        <f>'(6)Comp.Desp.G'!C7</f>
        <v>Telefone Fixo</v>
      </c>
      <c r="E51" s="162" t="str">
        <f t="shared" si="8"/>
        <v>R$/mês</v>
      </c>
      <c r="F51" s="975">
        <f>'(13)Orçam.(FASE I)'!F51</f>
        <v>0</v>
      </c>
      <c r="G51" s="764">
        <f>G50</f>
        <v>12</v>
      </c>
      <c r="H51" s="162" t="str">
        <f t="shared" si="9"/>
        <v>R$/ano</v>
      </c>
      <c r="I51" s="975">
        <f t="shared" si="10"/>
        <v>0</v>
      </c>
      <c r="J51" s="976" t="e">
        <f t="shared" si="11"/>
        <v>#DIV/0!</v>
      </c>
    </row>
    <row r="52" spans="1:10" s="160" customFormat="1" ht="14.1" customHeight="1" x14ac:dyDescent="0.2">
      <c r="A52" s="159"/>
      <c r="B52" s="156"/>
      <c r="C52" s="335" t="s">
        <v>257</v>
      </c>
      <c r="D52" s="156" t="str">
        <f>'(6)Comp.Desp.G'!C8</f>
        <v>Internet (P.O.S - Chip)</v>
      </c>
      <c r="E52" s="162" t="str">
        <f t="shared" si="8"/>
        <v>R$/mês</v>
      </c>
      <c r="F52" s="975">
        <f>'(13)Orçam.(FASE I)'!F52</f>
        <v>0</v>
      </c>
      <c r="G52" s="764">
        <f t="shared" ref="G52:G60" si="12">G51</f>
        <v>12</v>
      </c>
      <c r="H52" s="162" t="str">
        <f t="shared" si="9"/>
        <v>R$/ano</v>
      </c>
      <c r="I52" s="975">
        <f t="shared" si="10"/>
        <v>0</v>
      </c>
      <c r="J52" s="976" t="e">
        <f t="shared" si="11"/>
        <v>#DIV/0!</v>
      </c>
    </row>
    <row r="53" spans="1:10" s="160" customFormat="1" ht="14.1" customHeight="1" x14ac:dyDescent="0.2">
      <c r="A53" s="159"/>
      <c r="B53" s="156"/>
      <c r="C53" s="335" t="s">
        <v>258</v>
      </c>
      <c r="D53" s="156" t="str">
        <f>'(6)Comp.Desp.G'!C9</f>
        <v>Energia Elétrica</v>
      </c>
      <c r="E53" s="162" t="str">
        <f t="shared" si="8"/>
        <v>R$/mês</v>
      </c>
      <c r="F53" s="975">
        <f>'(13)Orçam.(FASE I)'!F53</f>
        <v>0</v>
      </c>
      <c r="G53" s="764">
        <f t="shared" si="12"/>
        <v>12</v>
      </c>
      <c r="H53" s="162" t="str">
        <f t="shared" si="9"/>
        <v>R$/ano</v>
      </c>
      <c r="I53" s="975">
        <f t="shared" si="10"/>
        <v>0</v>
      </c>
      <c r="J53" s="976" t="e">
        <f t="shared" si="11"/>
        <v>#DIV/0!</v>
      </c>
    </row>
    <row r="54" spans="1:10" s="160" customFormat="1" ht="14.1" customHeight="1" x14ac:dyDescent="0.2">
      <c r="A54" s="159"/>
      <c r="B54" s="156"/>
      <c r="C54" s="335" t="s">
        <v>305</v>
      </c>
      <c r="D54" s="156" t="str">
        <f>'(6)Comp.Desp.G'!C10</f>
        <v>Água e Esgoto</v>
      </c>
      <c r="E54" s="162" t="str">
        <f t="shared" si="8"/>
        <v>R$/mês</v>
      </c>
      <c r="F54" s="975">
        <f>'(13)Orçam.(FASE I)'!F54</f>
        <v>0</v>
      </c>
      <c r="G54" s="764">
        <f t="shared" si="12"/>
        <v>12</v>
      </c>
      <c r="H54" s="162" t="str">
        <f t="shared" si="9"/>
        <v>R$/ano</v>
      </c>
      <c r="I54" s="975">
        <f t="shared" si="10"/>
        <v>0</v>
      </c>
      <c r="J54" s="976" t="e">
        <f t="shared" si="11"/>
        <v>#DIV/0!</v>
      </c>
    </row>
    <row r="55" spans="1:10" s="160" customFormat="1" ht="14.1" customHeight="1" x14ac:dyDescent="0.2">
      <c r="A55" s="159"/>
      <c r="B55" s="156"/>
      <c r="C55" s="335" t="s">
        <v>306</v>
      </c>
      <c r="D55" s="156" t="str">
        <f>'(6)Comp.Desp.G'!C11</f>
        <v>Propaganda e Publicidade</v>
      </c>
      <c r="E55" s="162" t="str">
        <f t="shared" si="8"/>
        <v>R$/mês</v>
      </c>
      <c r="F55" s="975">
        <f>'(13)Orçam.(FASE I)'!F55</f>
        <v>0</v>
      </c>
      <c r="G55" s="764">
        <f t="shared" si="12"/>
        <v>12</v>
      </c>
      <c r="H55" s="162" t="str">
        <f t="shared" si="9"/>
        <v>R$/ano</v>
      </c>
      <c r="I55" s="975">
        <f t="shared" si="10"/>
        <v>0</v>
      </c>
      <c r="J55" s="976" t="e">
        <f t="shared" si="11"/>
        <v>#DIV/0!</v>
      </c>
    </row>
    <row r="56" spans="1:10" s="160" customFormat="1" ht="14.1" customHeight="1" x14ac:dyDescent="0.2">
      <c r="A56" s="159"/>
      <c r="B56" s="156"/>
      <c r="C56" s="335" t="s">
        <v>307</v>
      </c>
      <c r="D56" s="156" t="str">
        <f>'(6)Comp.Desp.G'!C12</f>
        <v>Seguro Patrimonial</v>
      </c>
      <c r="E56" s="162" t="str">
        <f t="shared" si="8"/>
        <v>R$/mês</v>
      </c>
      <c r="F56" s="975">
        <f>'(13)Orçam.(FASE I)'!F56</f>
        <v>0</v>
      </c>
      <c r="G56" s="764">
        <f t="shared" si="12"/>
        <v>12</v>
      </c>
      <c r="H56" s="162" t="str">
        <f t="shared" si="9"/>
        <v>R$/ano</v>
      </c>
      <c r="I56" s="975">
        <f t="shared" si="10"/>
        <v>0</v>
      </c>
      <c r="J56" s="976" t="e">
        <f t="shared" si="11"/>
        <v>#DIV/0!</v>
      </c>
    </row>
    <row r="57" spans="1:10" s="160" customFormat="1" ht="14.1" customHeight="1" x14ac:dyDescent="0.2">
      <c r="A57" s="159"/>
      <c r="B57" s="156"/>
      <c r="C57" s="335" t="s">
        <v>309</v>
      </c>
      <c r="D57" s="156" t="str">
        <f>'(6)Comp.Desp.G'!C13</f>
        <v>Material de Expediente (bobina, talonário, etc.)</v>
      </c>
      <c r="E57" s="162" t="str">
        <f t="shared" si="8"/>
        <v>R$/mês</v>
      </c>
      <c r="F57" s="975">
        <f>'(13)Orçam.(FASE I)'!F57</f>
        <v>0</v>
      </c>
      <c r="G57" s="764">
        <f t="shared" si="12"/>
        <v>12</v>
      </c>
      <c r="H57" s="162" t="str">
        <f t="shared" si="9"/>
        <v>R$/ano</v>
      </c>
      <c r="I57" s="975">
        <f t="shared" si="10"/>
        <v>0</v>
      </c>
      <c r="J57" s="976" t="e">
        <f t="shared" si="11"/>
        <v>#DIV/0!</v>
      </c>
    </row>
    <row r="58" spans="1:10" s="160" customFormat="1" ht="14.1" customHeight="1" x14ac:dyDescent="0.2">
      <c r="A58" s="159"/>
      <c r="B58" s="156"/>
      <c r="C58" s="335" t="s">
        <v>310</v>
      </c>
      <c r="D58" s="156" t="str">
        <f>'(6)Comp.Desp.G'!C14</f>
        <v>Material de Limpeza e Conservação</v>
      </c>
      <c r="E58" s="162" t="str">
        <f t="shared" si="8"/>
        <v>R$/mês</v>
      </c>
      <c r="F58" s="975">
        <f>'(13)Orçam.(FASE I)'!F58</f>
        <v>0</v>
      </c>
      <c r="G58" s="764">
        <f t="shared" si="12"/>
        <v>12</v>
      </c>
      <c r="H58" s="162" t="str">
        <f t="shared" si="9"/>
        <v>R$/ano</v>
      </c>
      <c r="I58" s="975">
        <f t="shared" si="10"/>
        <v>0</v>
      </c>
      <c r="J58" s="976" t="e">
        <f t="shared" si="11"/>
        <v>#DIV/0!</v>
      </c>
    </row>
    <row r="59" spans="1:10" s="160" customFormat="1" ht="14.1" customHeight="1" x14ac:dyDescent="0.2">
      <c r="A59" s="159"/>
      <c r="B59" s="156"/>
      <c r="C59" s="335" t="s">
        <v>311</v>
      </c>
      <c r="D59" s="156" t="str">
        <f>'(6)Comp.Desp.G'!C15</f>
        <v>Assinatura: livro/jornal/revista</v>
      </c>
      <c r="E59" s="162" t="str">
        <f t="shared" si="8"/>
        <v>R$/mês</v>
      </c>
      <c r="F59" s="975">
        <f>'(13)Orçam.(FASE I)'!F59</f>
        <v>0</v>
      </c>
      <c r="G59" s="764">
        <f t="shared" si="12"/>
        <v>12</v>
      </c>
      <c r="H59" s="162" t="str">
        <f t="shared" si="9"/>
        <v>R$/ano</v>
      </c>
      <c r="I59" s="975">
        <f t="shared" si="10"/>
        <v>0</v>
      </c>
      <c r="J59" s="976" t="e">
        <f t="shared" si="11"/>
        <v>#DIV/0!</v>
      </c>
    </row>
    <row r="60" spans="1:10" s="160" customFormat="1" ht="14.1" customHeight="1" x14ac:dyDescent="0.2">
      <c r="A60" s="159"/>
      <c r="B60" s="156"/>
      <c r="C60" s="335" t="s">
        <v>312</v>
      </c>
      <c r="D60" s="156" t="str">
        <f>'(6)Comp.Desp.G'!C16</f>
        <v>Outras despesas</v>
      </c>
      <c r="E60" s="162" t="str">
        <f t="shared" si="8"/>
        <v>R$/mês</v>
      </c>
      <c r="F60" s="975">
        <f>'(13)Orçam.(FASE I)'!F60</f>
        <v>0</v>
      </c>
      <c r="G60" s="764">
        <f t="shared" si="12"/>
        <v>12</v>
      </c>
      <c r="H60" s="162" t="str">
        <f t="shared" si="9"/>
        <v>R$/ano</v>
      </c>
      <c r="I60" s="975">
        <f t="shared" si="10"/>
        <v>0</v>
      </c>
      <c r="J60" s="976" t="e">
        <f t="shared" si="11"/>
        <v>#DIV/0!</v>
      </c>
    </row>
    <row r="61" spans="1:10" s="153" customFormat="1" ht="14.1" customHeight="1" x14ac:dyDescent="0.2">
      <c r="A61" s="502"/>
      <c r="B61" s="503" t="s">
        <v>288</v>
      </c>
      <c r="C61" s="504" t="str">
        <f>'(6)Comp.Desp.G'!B21</f>
        <v>Serviço de Terceiro:</v>
      </c>
      <c r="D61" s="515"/>
      <c r="E61" s="509" t="str">
        <f>E60</f>
        <v>R$/mês</v>
      </c>
      <c r="F61" s="973">
        <f>SUM(F62:F68)</f>
        <v>0</v>
      </c>
      <c r="G61" s="770"/>
      <c r="H61" s="509" t="str">
        <f>H60</f>
        <v>R$/ano</v>
      </c>
      <c r="I61" s="973">
        <f>SUM(I62:I68)</f>
        <v>0</v>
      </c>
      <c r="J61" s="974" t="e">
        <f>SUM(J62:J68)</f>
        <v>#DIV/0!</v>
      </c>
    </row>
    <row r="62" spans="1:10" s="160" customFormat="1" ht="14.1" customHeight="1" x14ac:dyDescent="0.2">
      <c r="A62" s="159"/>
      <c r="B62" s="156"/>
      <c r="C62" s="335" t="s">
        <v>255</v>
      </c>
      <c r="D62" s="156" t="str">
        <f>'(6)Comp.Desp.G'!C22</f>
        <v>Honorários Advocatícios</v>
      </c>
      <c r="E62" s="162" t="str">
        <f t="shared" ref="E62:E68" si="13">E61</f>
        <v>R$/mês</v>
      </c>
      <c r="F62" s="975">
        <f>'(13)Orçam.(FASE I)'!F62</f>
        <v>0</v>
      </c>
      <c r="G62" s="764">
        <f>G60</f>
        <v>12</v>
      </c>
      <c r="H62" s="162" t="str">
        <f t="shared" ref="H62:H68" si="14">H61</f>
        <v>R$/ano</v>
      </c>
      <c r="I62" s="975">
        <f t="shared" si="10"/>
        <v>0</v>
      </c>
      <c r="J62" s="976" t="e">
        <f t="shared" ref="J62:J68" si="15">I62/$I$115</f>
        <v>#DIV/0!</v>
      </c>
    </row>
    <row r="63" spans="1:10" s="160" customFormat="1" ht="14.1" customHeight="1" x14ac:dyDescent="0.2">
      <c r="A63" s="159"/>
      <c r="B63" s="156"/>
      <c r="C63" s="335" t="s">
        <v>256</v>
      </c>
      <c r="D63" s="156" t="str">
        <f>'(6)Comp.Desp.G'!C23</f>
        <v>Honorários Contábeis</v>
      </c>
      <c r="E63" s="162" t="str">
        <f t="shared" si="13"/>
        <v>R$/mês</v>
      </c>
      <c r="F63" s="975">
        <f>'(13)Orçam.(FASE I)'!F63</f>
        <v>0</v>
      </c>
      <c r="G63" s="764">
        <f>G62</f>
        <v>12</v>
      </c>
      <c r="H63" s="162" t="str">
        <f t="shared" si="14"/>
        <v>R$/ano</v>
      </c>
      <c r="I63" s="975">
        <f t="shared" si="10"/>
        <v>0</v>
      </c>
      <c r="J63" s="976" t="e">
        <f t="shared" si="15"/>
        <v>#DIV/0!</v>
      </c>
    </row>
    <row r="64" spans="1:10" s="160" customFormat="1" ht="14.1" customHeight="1" x14ac:dyDescent="0.2">
      <c r="A64" s="159"/>
      <c r="B64" s="156"/>
      <c r="C64" s="335" t="s">
        <v>257</v>
      </c>
      <c r="D64" s="156" t="str">
        <f>'(6)Comp.Desp.G'!C24</f>
        <v>Mão-de-obra especializada</v>
      </c>
      <c r="E64" s="162" t="str">
        <f t="shared" si="13"/>
        <v>R$/mês</v>
      </c>
      <c r="F64" s="975">
        <f>'(13)Orçam.(FASE I)'!F64</f>
        <v>0</v>
      </c>
      <c r="G64" s="764">
        <f t="shared" ref="G64:G68" si="16">G63</f>
        <v>12</v>
      </c>
      <c r="H64" s="162" t="str">
        <f t="shared" si="14"/>
        <v>R$/ano</v>
      </c>
      <c r="I64" s="975">
        <f t="shared" si="10"/>
        <v>0</v>
      </c>
      <c r="J64" s="976" t="e">
        <f t="shared" si="15"/>
        <v>#DIV/0!</v>
      </c>
    </row>
    <row r="65" spans="1:10" s="160" customFormat="1" ht="14.1" customHeight="1" x14ac:dyDescent="0.2">
      <c r="A65" s="159"/>
      <c r="B65" s="156"/>
      <c r="C65" s="335" t="s">
        <v>258</v>
      </c>
      <c r="D65" s="156" t="str">
        <f>'(6)Comp.Desp.G'!C25</f>
        <v>Exames médico - Admissional e Dimensional</v>
      </c>
      <c r="E65" s="162" t="str">
        <f t="shared" si="13"/>
        <v>R$/mês</v>
      </c>
      <c r="F65" s="975">
        <f>'(13)Orçam.(FASE I)'!F65</f>
        <v>0</v>
      </c>
      <c r="G65" s="764">
        <f t="shared" si="16"/>
        <v>12</v>
      </c>
      <c r="H65" s="162" t="str">
        <f t="shared" si="14"/>
        <v>R$/ano</v>
      </c>
      <c r="I65" s="975">
        <f t="shared" si="10"/>
        <v>0</v>
      </c>
      <c r="J65" s="976" t="e">
        <f t="shared" si="15"/>
        <v>#DIV/0!</v>
      </c>
    </row>
    <row r="66" spans="1:10" s="160" customFormat="1" ht="14.1" customHeight="1" x14ac:dyDescent="0.2">
      <c r="A66" s="159"/>
      <c r="B66" s="156"/>
      <c r="C66" s="335" t="s">
        <v>305</v>
      </c>
      <c r="D66" s="156" t="str">
        <f>'(6)Comp.Desp.G'!C26</f>
        <v>Laudo de segurança do trabalho</v>
      </c>
      <c r="E66" s="162" t="str">
        <f t="shared" si="13"/>
        <v>R$/mês</v>
      </c>
      <c r="F66" s="975">
        <f>'(13)Orçam.(FASE I)'!F66</f>
        <v>0</v>
      </c>
      <c r="G66" s="764">
        <f t="shared" si="16"/>
        <v>12</v>
      </c>
      <c r="H66" s="162" t="str">
        <f t="shared" si="14"/>
        <v>R$/ano</v>
      </c>
      <c r="I66" s="975">
        <f t="shared" si="10"/>
        <v>0</v>
      </c>
      <c r="J66" s="976" t="e">
        <f t="shared" si="15"/>
        <v>#DIV/0!</v>
      </c>
    </row>
    <row r="67" spans="1:10" s="160" customFormat="1" ht="14.1" customHeight="1" x14ac:dyDescent="0.2">
      <c r="A67" s="159"/>
      <c r="B67" s="156"/>
      <c r="C67" s="335" t="s">
        <v>306</v>
      </c>
      <c r="D67" s="156" t="str">
        <f>'(6)Comp.Desp.G'!C27</f>
        <v>Vigilância Patrimonial</v>
      </c>
      <c r="E67" s="162" t="str">
        <f t="shared" si="13"/>
        <v>R$/mês</v>
      </c>
      <c r="F67" s="975">
        <f>'(13)Orçam.(FASE I)'!F67</f>
        <v>0</v>
      </c>
      <c r="G67" s="764">
        <f t="shared" si="16"/>
        <v>12</v>
      </c>
      <c r="H67" s="162" t="str">
        <f t="shared" si="14"/>
        <v>R$/ano</v>
      </c>
      <c r="I67" s="975">
        <f t="shared" si="10"/>
        <v>0</v>
      </c>
      <c r="J67" s="976" t="e">
        <f t="shared" si="15"/>
        <v>#DIV/0!</v>
      </c>
    </row>
    <row r="68" spans="1:10" s="160" customFormat="1" ht="14.1" customHeight="1" x14ac:dyDescent="0.2">
      <c r="A68" s="776"/>
      <c r="B68" s="336"/>
      <c r="C68" s="346" t="s">
        <v>307</v>
      </c>
      <c r="D68" s="336" t="str">
        <f>'(6)Comp.Desp.G'!C28</f>
        <v>Transporte de Valores</v>
      </c>
      <c r="E68" s="229" t="str">
        <f t="shared" si="13"/>
        <v>R$/mês</v>
      </c>
      <c r="F68" s="977">
        <f>'(13)Orçam.(FASE I)'!F68</f>
        <v>0</v>
      </c>
      <c r="G68" s="771">
        <f t="shared" si="16"/>
        <v>12</v>
      </c>
      <c r="H68" s="229" t="str">
        <f t="shared" si="14"/>
        <v>R$/ano</v>
      </c>
      <c r="I68" s="977">
        <f t="shared" si="10"/>
        <v>0</v>
      </c>
      <c r="J68" s="978" t="e">
        <f t="shared" si="15"/>
        <v>#DIV/0!</v>
      </c>
    </row>
    <row r="69" spans="1:10" s="153" customFormat="1" ht="14.1" customHeight="1" x14ac:dyDescent="0.2">
      <c r="A69" s="777"/>
      <c r="B69" s="778" t="s">
        <v>289</v>
      </c>
      <c r="C69" s="732" t="str">
        <f>'(6)Comp.Desp.G'!B33</f>
        <v>Operacionais:</v>
      </c>
      <c r="D69" s="733"/>
      <c r="E69" s="763" t="str">
        <f>E68</f>
        <v>R$/mês</v>
      </c>
      <c r="F69" s="988">
        <f>SUM(F70:F81)</f>
        <v>0</v>
      </c>
      <c r="G69" s="770"/>
      <c r="H69" s="763" t="str">
        <f>H68</f>
        <v>R$/ano</v>
      </c>
      <c r="I69" s="988">
        <f>SUM(I70:I81)</f>
        <v>0</v>
      </c>
      <c r="J69" s="989" t="e">
        <f>SUM(J70:J81)</f>
        <v>#DIV/0!</v>
      </c>
    </row>
    <row r="70" spans="1:10" s="160" customFormat="1" ht="14.1" customHeight="1" x14ac:dyDescent="0.2">
      <c r="A70" s="159"/>
      <c r="B70" s="156"/>
      <c r="C70" s="335" t="s">
        <v>255</v>
      </c>
      <c r="D70" s="156" t="str">
        <f>'(6)Comp.Desp.G'!C34</f>
        <v>Manutenção de Equipamentos e Hardware</v>
      </c>
      <c r="E70" s="162" t="str">
        <f t="shared" ref="E70:E81" si="17">E69</f>
        <v>R$/mês</v>
      </c>
      <c r="F70" s="975">
        <f>'(13)Orçam.(FASE I)'!F70</f>
        <v>0</v>
      </c>
      <c r="G70" s="764">
        <f>G68</f>
        <v>12</v>
      </c>
      <c r="H70" s="162" t="str">
        <f t="shared" ref="H70:H81" si="18">H69</f>
        <v>R$/ano</v>
      </c>
      <c r="I70" s="975">
        <f t="shared" si="10"/>
        <v>0</v>
      </c>
      <c r="J70" s="976" t="e">
        <f t="shared" ref="J70:J81" si="19">I70/$I$115</f>
        <v>#DIV/0!</v>
      </c>
    </row>
    <row r="71" spans="1:10" s="160" customFormat="1" ht="14.1" customHeight="1" x14ac:dyDescent="0.2">
      <c r="A71" s="159"/>
      <c r="B71" s="156"/>
      <c r="C71" s="335" t="s">
        <v>256</v>
      </c>
      <c r="D71" s="156" t="str">
        <f>'(6)Comp.Desp.G'!C35</f>
        <v>Manutenção Software</v>
      </c>
      <c r="E71" s="162" t="str">
        <f t="shared" si="17"/>
        <v>R$/mês</v>
      </c>
      <c r="F71" s="975">
        <f>'(13)Orçam.(FASE I)'!F71</f>
        <v>0</v>
      </c>
      <c r="G71" s="764">
        <f>G70</f>
        <v>12</v>
      </c>
      <c r="H71" s="162" t="str">
        <f t="shared" si="18"/>
        <v>R$/ano</v>
      </c>
      <c r="I71" s="975">
        <f t="shared" si="10"/>
        <v>0</v>
      </c>
      <c r="J71" s="976" t="e">
        <f t="shared" si="19"/>
        <v>#DIV/0!</v>
      </c>
    </row>
    <row r="72" spans="1:10" s="160" customFormat="1" ht="14.1" customHeight="1" x14ac:dyDescent="0.2">
      <c r="A72" s="159"/>
      <c r="B72" s="156"/>
      <c r="C72" s="335" t="s">
        <v>257</v>
      </c>
      <c r="D72" s="156" t="str">
        <f>'(6)Comp.Desp.G'!C36</f>
        <v>Manutenção Infraestrutura de TI</v>
      </c>
      <c r="E72" s="162" t="str">
        <f t="shared" si="17"/>
        <v>R$/mês</v>
      </c>
      <c r="F72" s="975">
        <f>'(13)Orçam.(FASE I)'!F72</f>
        <v>0</v>
      </c>
      <c r="G72" s="764">
        <f t="shared" ref="G72:G81" si="20">G71</f>
        <v>12</v>
      </c>
      <c r="H72" s="162" t="str">
        <f t="shared" si="18"/>
        <v>R$/ano</v>
      </c>
      <c r="I72" s="975">
        <f t="shared" si="10"/>
        <v>0</v>
      </c>
      <c r="J72" s="976" t="e">
        <f t="shared" si="19"/>
        <v>#DIV/0!</v>
      </c>
    </row>
    <row r="73" spans="1:10" s="160" customFormat="1" ht="14.1" customHeight="1" x14ac:dyDescent="0.2">
      <c r="A73" s="159"/>
      <c r="B73" s="156"/>
      <c r="C73" s="335" t="s">
        <v>258</v>
      </c>
      <c r="D73" s="156" t="str">
        <f>'(6)Comp.Desp.G'!C37</f>
        <v>Manutenção do Sistemas Informatizados e Data Center</v>
      </c>
      <c r="E73" s="162" t="str">
        <f t="shared" si="17"/>
        <v>R$/mês</v>
      </c>
      <c r="F73" s="975">
        <f>'(13)Orçam.(FASE I)'!F73</f>
        <v>0</v>
      </c>
      <c r="G73" s="764">
        <f t="shared" si="20"/>
        <v>12</v>
      </c>
      <c r="H73" s="162" t="str">
        <f t="shared" si="18"/>
        <v>R$/ano</v>
      </c>
      <c r="I73" s="975">
        <f t="shared" si="10"/>
        <v>0</v>
      </c>
      <c r="J73" s="976" t="e">
        <f t="shared" si="19"/>
        <v>#DIV/0!</v>
      </c>
    </row>
    <row r="74" spans="1:10" s="160" customFormat="1" ht="14.1" customHeight="1" x14ac:dyDescent="0.2">
      <c r="A74" s="159"/>
      <c r="B74" s="156"/>
      <c r="C74" s="335" t="s">
        <v>305</v>
      </c>
      <c r="D74" s="156" t="str">
        <f>'(6)Comp.Desp.G'!C38</f>
        <v>Manutenção da Central de Controle Operacional - CCO</v>
      </c>
      <c r="E74" s="162" t="str">
        <f t="shared" si="17"/>
        <v>R$/mês</v>
      </c>
      <c r="F74" s="975">
        <f>'(13)Orçam.(FASE I)'!F74</f>
        <v>0</v>
      </c>
      <c r="G74" s="764">
        <f t="shared" si="20"/>
        <v>12</v>
      </c>
      <c r="H74" s="162" t="str">
        <f t="shared" si="18"/>
        <v>R$/ano</v>
      </c>
      <c r="I74" s="975">
        <f t="shared" si="10"/>
        <v>0</v>
      </c>
      <c r="J74" s="976" t="e">
        <f t="shared" si="19"/>
        <v>#DIV/0!</v>
      </c>
    </row>
    <row r="75" spans="1:10" s="160" customFormat="1" ht="14.1" customHeight="1" x14ac:dyDescent="0.2">
      <c r="A75" s="159"/>
      <c r="B75" s="156"/>
      <c r="C75" s="335" t="s">
        <v>306</v>
      </c>
      <c r="D75" s="156" t="str">
        <f>'(6)Comp.Desp.G'!C39</f>
        <v>Manutenção e Reposição de Sinalização Vertical</v>
      </c>
      <c r="E75" s="162" t="str">
        <f t="shared" si="17"/>
        <v>R$/mês</v>
      </c>
      <c r="F75" s="975">
        <f>'(13)Orçam.(FASE I)'!F75</f>
        <v>0</v>
      </c>
      <c r="G75" s="764">
        <f t="shared" si="20"/>
        <v>12</v>
      </c>
      <c r="H75" s="162" t="str">
        <f t="shared" si="18"/>
        <v>R$/ano</v>
      </c>
      <c r="I75" s="975">
        <f t="shared" si="10"/>
        <v>0</v>
      </c>
      <c r="J75" s="976" t="e">
        <f t="shared" si="19"/>
        <v>#DIV/0!</v>
      </c>
    </row>
    <row r="76" spans="1:10" s="160" customFormat="1" ht="14.1" customHeight="1" x14ac:dyDescent="0.2">
      <c r="A76" s="159"/>
      <c r="B76" s="156"/>
      <c r="C76" s="335" t="s">
        <v>307</v>
      </c>
      <c r="D76" s="156" t="str">
        <f>'(6)Comp.Desp.G'!C40</f>
        <v>Manutenção e Reposição de Sinalização Horizontal - Legenda</v>
      </c>
      <c r="E76" s="162" t="str">
        <f t="shared" si="17"/>
        <v>R$/mês</v>
      </c>
      <c r="F76" s="975">
        <f>'(13)Orçam.(FASE I)'!F76</f>
        <v>0</v>
      </c>
      <c r="G76" s="764">
        <f t="shared" si="20"/>
        <v>12</v>
      </c>
      <c r="H76" s="162" t="str">
        <f t="shared" si="18"/>
        <v>R$/ano</v>
      </c>
      <c r="I76" s="975">
        <f t="shared" si="10"/>
        <v>0</v>
      </c>
      <c r="J76" s="976" t="e">
        <f t="shared" si="19"/>
        <v>#DIV/0!</v>
      </c>
    </row>
    <row r="77" spans="1:10" s="160" customFormat="1" ht="14.1" customHeight="1" x14ac:dyDescent="0.2">
      <c r="A77" s="159"/>
      <c r="B77" s="156"/>
      <c r="C77" s="335" t="s">
        <v>309</v>
      </c>
      <c r="D77" s="156" t="str">
        <f>'(6)Comp.Desp.G'!C41</f>
        <v>Manutenção e Reposição de Sinalização Horizontal - Bordo</v>
      </c>
      <c r="E77" s="162" t="str">
        <f t="shared" si="17"/>
        <v>R$/mês</v>
      </c>
      <c r="F77" s="975">
        <f>'(13)Orçam.(FASE I)'!F77</f>
        <v>0</v>
      </c>
      <c r="G77" s="764">
        <f t="shared" si="20"/>
        <v>12</v>
      </c>
      <c r="H77" s="162" t="str">
        <f t="shared" si="18"/>
        <v>R$/ano</v>
      </c>
      <c r="I77" s="975">
        <f t="shared" si="10"/>
        <v>0</v>
      </c>
      <c r="J77" s="976" t="e">
        <f t="shared" si="19"/>
        <v>#DIV/0!</v>
      </c>
    </row>
    <row r="78" spans="1:10" s="160" customFormat="1" ht="14.1" customHeight="1" x14ac:dyDescent="0.2">
      <c r="A78" s="159"/>
      <c r="B78" s="156"/>
      <c r="C78" s="335" t="s">
        <v>310</v>
      </c>
      <c r="D78" s="156" t="str">
        <f>'(6)Comp.Desp.G'!C42</f>
        <v>Homologação do Talonário Eletrônico</v>
      </c>
      <c r="E78" s="162" t="str">
        <f t="shared" si="17"/>
        <v>R$/mês</v>
      </c>
      <c r="F78" s="975">
        <f>'(13)Orçam.(FASE I)'!F78</f>
        <v>0</v>
      </c>
      <c r="G78" s="764">
        <f t="shared" si="20"/>
        <v>12</v>
      </c>
      <c r="H78" s="162" t="str">
        <f t="shared" si="18"/>
        <v>R$/ano</v>
      </c>
      <c r="I78" s="975">
        <f t="shared" si="10"/>
        <v>0</v>
      </c>
      <c r="J78" s="976" t="e">
        <f t="shared" si="19"/>
        <v>#DIV/0!</v>
      </c>
    </row>
    <row r="79" spans="1:10" s="160" customFormat="1" ht="14.1" customHeight="1" x14ac:dyDescent="0.2">
      <c r="A79" s="159"/>
      <c r="B79" s="156"/>
      <c r="C79" s="335" t="s">
        <v>311</v>
      </c>
      <c r="D79" s="156" t="str">
        <f>'(6)Comp.Desp.G'!C43</f>
        <v>Hospedagem - Armazenamento na Nuvem</v>
      </c>
      <c r="E79" s="162" t="str">
        <f t="shared" si="17"/>
        <v>R$/mês</v>
      </c>
      <c r="F79" s="975">
        <f>'(13)Orçam.(FASE I)'!F79</f>
        <v>0</v>
      </c>
      <c r="G79" s="764">
        <f t="shared" si="20"/>
        <v>12</v>
      </c>
      <c r="H79" s="162" t="str">
        <f t="shared" si="18"/>
        <v>R$/ano</v>
      </c>
      <c r="I79" s="975">
        <f t="shared" si="10"/>
        <v>0</v>
      </c>
      <c r="J79" s="976" t="e">
        <f t="shared" si="19"/>
        <v>#DIV/0!</v>
      </c>
    </row>
    <row r="80" spans="1:10" s="160" customFormat="1" ht="14.1" customHeight="1" x14ac:dyDescent="0.2">
      <c r="A80" s="159"/>
      <c r="B80" s="156"/>
      <c r="C80" s="335" t="s">
        <v>312</v>
      </c>
      <c r="D80" s="156" t="str">
        <f>'(6)Comp.Desp.G'!C44</f>
        <v>Bobina - Parquímetro</v>
      </c>
      <c r="E80" s="162" t="str">
        <f t="shared" si="17"/>
        <v>R$/mês</v>
      </c>
      <c r="F80" s="975">
        <f>'(13)Orçam.(FASE I)'!F80</f>
        <v>0</v>
      </c>
      <c r="G80" s="764">
        <f t="shared" si="20"/>
        <v>12</v>
      </c>
      <c r="H80" s="162" t="str">
        <f t="shared" si="18"/>
        <v>R$/ano</v>
      </c>
      <c r="I80" s="975">
        <f t="shared" ref="I80:I81" si="21">F80*G80</f>
        <v>0</v>
      </c>
      <c r="J80" s="976" t="e">
        <f t="shared" si="19"/>
        <v>#DIV/0!</v>
      </c>
    </row>
    <row r="81" spans="1:11" s="160" customFormat="1" ht="14.1" customHeight="1" x14ac:dyDescent="0.2">
      <c r="A81" s="159"/>
      <c r="B81" s="156"/>
      <c r="C81" s="335" t="s">
        <v>313</v>
      </c>
      <c r="D81" s="156" t="str">
        <f>'(6)Comp.Desp.G'!C45</f>
        <v>Bobina - P.O.S.</v>
      </c>
      <c r="E81" s="162" t="str">
        <f t="shared" si="17"/>
        <v>R$/mês</v>
      </c>
      <c r="F81" s="975">
        <f>'(13)Orçam.(FASE I)'!F81</f>
        <v>0</v>
      </c>
      <c r="G81" s="764">
        <f t="shared" si="20"/>
        <v>12</v>
      </c>
      <c r="H81" s="162" t="str">
        <f t="shared" si="18"/>
        <v>R$/ano</v>
      </c>
      <c r="I81" s="975">
        <f t="shared" si="21"/>
        <v>0</v>
      </c>
      <c r="J81" s="976" t="e">
        <f t="shared" si="19"/>
        <v>#DIV/0!</v>
      </c>
    </row>
    <row r="82" spans="1:11" ht="14.1" customHeight="1" x14ac:dyDescent="0.2">
      <c r="A82" s="500" t="s">
        <v>37</v>
      </c>
      <c r="B82" s="230" t="s">
        <v>296</v>
      </c>
      <c r="C82" s="230"/>
      <c r="D82" s="230"/>
      <c r="E82" s="234" t="str">
        <f>E79</f>
        <v>R$/mês</v>
      </c>
      <c r="F82" s="232" t="e">
        <f>F83+F86+F89</f>
        <v>#DIV/0!</v>
      </c>
      <c r="G82" s="769"/>
      <c r="H82" s="234" t="str">
        <f>H79</f>
        <v>R$/ano</v>
      </c>
      <c r="I82" s="232" t="e">
        <f>I83+I86+I89</f>
        <v>#DIV/0!</v>
      </c>
      <c r="J82" s="501" t="e">
        <f>J83+J86+J89</f>
        <v>#DIV/0!</v>
      </c>
      <c r="K82" s="160"/>
    </row>
    <row r="83" spans="1:11" s="153" customFormat="1" ht="14.1" customHeight="1" x14ac:dyDescent="0.2">
      <c r="A83" s="502"/>
      <c r="B83" s="503" t="s">
        <v>290</v>
      </c>
      <c r="C83" s="504" t="s">
        <v>291</v>
      </c>
      <c r="D83" s="515"/>
      <c r="E83" s="509" t="str">
        <f>E82</f>
        <v>R$/mês</v>
      </c>
      <c r="F83" s="973" t="e">
        <f>SUM(F84:F85)</f>
        <v>#DIV/0!</v>
      </c>
      <c r="G83" s="770"/>
      <c r="H83" s="509" t="str">
        <f>H82</f>
        <v>R$/ano</v>
      </c>
      <c r="I83" s="973" t="e">
        <f>SUM(I84:I85)</f>
        <v>#DIV/0!</v>
      </c>
      <c r="J83" s="974" t="e">
        <f>SUM(J84:J85)</f>
        <v>#DIV/0!</v>
      </c>
      <c r="K83" s="160"/>
    </row>
    <row r="84" spans="1:11" s="160" customFormat="1" ht="14.1" customHeight="1" x14ac:dyDescent="0.2">
      <c r="A84" s="159"/>
      <c r="B84" s="156"/>
      <c r="C84" s="335" t="s">
        <v>255</v>
      </c>
      <c r="D84" s="156" t="s">
        <v>259</v>
      </c>
      <c r="E84" s="162" t="str">
        <f>E82</f>
        <v>R$/mês</v>
      </c>
      <c r="F84" s="975">
        <f>'(13)Orçam.(FASE I)'!F84+'(14)Orçam.(FASE II)'!F84</f>
        <v>0</v>
      </c>
      <c r="G84" s="764">
        <f>G79</f>
        <v>12</v>
      </c>
      <c r="H84" s="162" t="str">
        <f>H82</f>
        <v>R$/ano</v>
      </c>
      <c r="I84" s="975">
        <f t="shared" ref="I84:I91" si="22">F84*G84</f>
        <v>0</v>
      </c>
      <c r="J84" s="976" t="e">
        <f>I84/$I$115</f>
        <v>#DIV/0!</v>
      </c>
    </row>
    <row r="85" spans="1:11" s="160" customFormat="1" ht="14.1" customHeight="1" x14ac:dyDescent="0.2">
      <c r="A85" s="514"/>
      <c r="B85" s="336"/>
      <c r="C85" s="335" t="s">
        <v>256</v>
      </c>
      <c r="D85" s="336" t="s">
        <v>17</v>
      </c>
      <c r="E85" s="229" t="str">
        <f t="shared" ref="E85" si="23">E84</f>
        <v>R$/mês</v>
      </c>
      <c r="F85" s="975" t="e">
        <f>'(13)Orçam.(FASE I)'!F85+'(14)Orçam.(FASE II)'!F85</f>
        <v>#DIV/0!</v>
      </c>
      <c r="G85" s="771">
        <f>G84</f>
        <v>12</v>
      </c>
      <c r="H85" s="229" t="str">
        <f t="shared" ref="H85" si="24">H84</f>
        <v>R$/ano</v>
      </c>
      <c r="I85" s="975" t="e">
        <f t="shared" si="22"/>
        <v>#DIV/0!</v>
      </c>
      <c r="J85" s="976" t="e">
        <f>I85/$I$115</f>
        <v>#DIV/0!</v>
      </c>
    </row>
    <row r="86" spans="1:11" s="153" customFormat="1" ht="14.1" customHeight="1" x14ac:dyDescent="0.2">
      <c r="A86" s="502"/>
      <c r="B86" s="503" t="s">
        <v>292</v>
      </c>
      <c r="C86" s="504" t="s">
        <v>293</v>
      </c>
      <c r="D86" s="515"/>
      <c r="E86" s="509" t="str">
        <f>E85</f>
        <v>R$/mês</v>
      </c>
      <c r="F86" s="973" t="e">
        <f>SUM(F87:F88)</f>
        <v>#DIV/0!</v>
      </c>
      <c r="G86" s="770"/>
      <c r="H86" s="509" t="str">
        <f>H85</f>
        <v>R$/ano</v>
      </c>
      <c r="I86" s="973" t="e">
        <f>SUM(I87:I88)</f>
        <v>#DIV/0!</v>
      </c>
      <c r="J86" s="974" t="e">
        <f>SUM(J87:J88)</f>
        <v>#DIV/0!</v>
      </c>
    </row>
    <row r="87" spans="1:11" s="160" customFormat="1" ht="14.1" customHeight="1" x14ac:dyDescent="0.2">
      <c r="A87" s="159"/>
      <c r="B87" s="156"/>
      <c r="C87" s="335" t="s">
        <v>255</v>
      </c>
      <c r="D87" s="156" t="s">
        <v>259</v>
      </c>
      <c r="E87" s="162" t="str">
        <f>E85</f>
        <v>R$/mês</v>
      </c>
      <c r="F87" s="975">
        <f>'(13)Orçam.(FASE I)'!F87+'(14)Orçam.(FASE II)'!F87</f>
        <v>0</v>
      </c>
      <c r="G87" s="764">
        <f>G85</f>
        <v>12</v>
      </c>
      <c r="H87" s="162" t="str">
        <f>H85</f>
        <v>R$/ano</v>
      </c>
      <c r="I87" s="975">
        <f t="shared" si="22"/>
        <v>0</v>
      </c>
      <c r="J87" s="976" t="e">
        <f>I87/$I$115</f>
        <v>#DIV/0!</v>
      </c>
    </row>
    <row r="88" spans="1:11" s="160" customFormat="1" ht="14.1" customHeight="1" x14ac:dyDescent="0.2">
      <c r="A88" s="514"/>
      <c r="B88" s="336"/>
      <c r="C88" s="335" t="s">
        <v>256</v>
      </c>
      <c r="D88" s="336" t="s">
        <v>17</v>
      </c>
      <c r="E88" s="229" t="str">
        <f t="shared" ref="E88" si="25">E87</f>
        <v>R$/mês</v>
      </c>
      <c r="F88" s="975" t="e">
        <f>'(13)Orçam.(FASE I)'!F88+'(14)Orçam.(FASE II)'!F88</f>
        <v>#DIV/0!</v>
      </c>
      <c r="G88" s="771">
        <f>G87</f>
        <v>12</v>
      </c>
      <c r="H88" s="229" t="str">
        <f t="shared" ref="H88" si="26">H87</f>
        <v>R$/ano</v>
      </c>
      <c r="I88" s="975" t="e">
        <f t="shared" si="22"/>
        <v>#DIV/0!</v>
      </c>
      <c r="J88" s="976" t="e">
        <f>I88/$I$115</f>
        <v>#DIV/0!</v>
      </c>
    </row>
    <row r="89" spans="1:11" s="153" customFormat="1" ht="14.1" customHeight="1" x14ac:dyDescent="0.2">
      <c r="A89" s="502"/>
      <c r="B89" s="503" t="s">
        <v>294</v>
      </c>
      <c r="C89" s="504" t="s">
        <v>295</v>
      </c>
      <c r="D89" s="515"/>
      <c r="E89" s="509" t="str">
        <f>E88</f>
        <v>R$/mês</v>
      </c>
      <c r="F89" s="973" t="e">
        <f>SUM(F90:F91)</f>
        <v>#DIV/0!</v>
      </c>
      <c r="G89" s="770"/>
      <c r="H89" s="509" t="str">
        <f>H88</f>
        <v>R$/ano</v>
      </c>
      <c r="I89" s="973" t="e">
        <f>SUM(I90:I91)</f>
        <v>#DIV/0!</v>
      </c>
      <c r="J89" s="974" t="e">
        <f>SUM(J90:J91)</f>
        <v>#DIV/0!</v>
      </c>
    </row>
    <row r="90" spans="1:11" s="160" customFormat="1" ht="14.1" customHeight="1" x14ac:dyDescent="0.2">
      <c r="A90" s="159"/>
      <c r="B90" s="156"/>
      <c r="C90" s="335" t="s">
        <v>255</v>
      </c>
      <c r="D90" s="156" t="s">
        <v>259</v>
      </c>
      <c r="E90" s="162" t="str">
        <f>E88</f>
        <v>R$/mês</v>
      </c>
      <c r="F90" s="975">
        <f>'(13)Orçam.(FASE I)'!F90+'(14)Orçam.(FASE II)'!F90</f>
        <v>0</v>
      </c>
      <c r="G90" s="764">
        <f>G88</f>
        <v>12</v>
      </c>
      <c r="H90" s="162" t="str">
        <f>H88</f>
        <v>R$/ano</v>
      </c>
      <c r="I90" s="975">
        <f t="shared" si="22"/>
        <v>0</v>
      </c>
      <c r="J90" s="976" t="e">
        <f>I90/$I$115</f>
        <v>#DIV/0!</v>
      </c>
    </row>
    <row r="91" spans="1:11" s="160" customFormat="1" ht="14.1" customHeight="1" x14ac:dyDescent="0.2">
      <c r="A91" s="514"/>
      <c r="B91" s="336"/>
      <c r="C91" s="335" t="s">
        <v>256</v>
      </c>
      <c r="D91" s="336" t="s">
        <v>17</v>
      </c>
      <c r="E91" s="229" t="str">
        <f t="shared" ref="E91" si="27">E90</f>
        <v>R$/mês</v>
      </c>
      <c r="F91" s="975" t="e">
        <f>'(13)Orçam.(FASE I)'!F91+'(14)Orçam.(FASE II)'!F91</f>
        <v>#DIV/0!</v>
      </c>
      <c r="G91" s="771">
        <f>G90</f>
        <v>12</v>
      </c>
      <c r="H91" s="229" t="str">
        <f t="shared" ref="H91" si="28">H90</f>
        <v>R$/ano</v>
      </c>
      <c r="I91" s="975" t="e">
        <f t="shared" si="22"/>
        <v>#DIV/0!</v>
      </c>
      <c r="J91" s="978" t="e">
        <f>I91/$I$115</f>
        <v>#DIV/0!</v>
      </c>
    </row>
    <row r="92" spans="1:11" ht="14.1" customHeight="1" x14ac:dyDescent="0.2">
      <c r="A92" s="500" t="s">
        <v>38</v>
      </c>
      <c r="B92" s="230" t="s">
        <v>502</v>
      </c>
      <c r="C92" s="230"/>
      <c r="D92" s="230"/>
      <c r="E92" s="234" t="str">
        <f>E91</f>
        <v>R$/mês</v>
      </c>
      <c r="F92" s="232">
        <f>F93+F95+F97+F99+F101+F103+F105+F107</f>
        <v>0</v>
      </c>
      <c r="G92" s="769"/>
      <c r="H92" s="234" t="str">
        <f>H91</f>
        <v>R$/ano</v>
      </c>
      <c r="I92" s="232">
        <f>I93+I95+I97+I99+I101+I103+I105+I107</f>
        <v>0</v>
      </c>
      <c r="J92" s="501" t="e">
        <f>J93+J95+J97+J99+J101+J103+J105+J107</f>
        <v>#DIV/0!</v>
      </c>
      <c r="K92" s="160"/>
    </row>
    <row r="93" spans="1:11" s="153" customFormat="1" ht="14.1" customHeight="1" x14ac:dyDescent="0.2">
      <c r="A93" s="502"/>
      <c r="B93" s="503" t="s">
        <v>298</v>
      </c>
      <c r="C93" s="504" t="s">
        <v>291</v>
      </c>
      <c r="D93" s="515"/>
      <c r="E93" s="509" t="str">
        <f>E92</f>
        <v>R$/mês</v>
      </c>
      <c r="F93" s="973">
        <f>SUM(F94:F94)</f>
        <v>0</v>
      </c>
      <c r="G93" s="770"/>
      <c r="H93" s="509" t="str">
        <f>H92</f>
        <v>R$/ano</v>
      </c>
      <c r="I93" s="973">
        <f>SUM(I94:I94)</f>
        <v>0</v>
      </c>
      <c r="J93" s="974" t="e">
        <f>SUM(J94:J94)</f>
        <v>#DIV/0!</v>
      </c>
      <c r="K93" s="419"/>
    </row>
    <row r="94" spans="1:11" s="160" customFormat="1" ht="14.1" customHeight="1" x14ac:dyDescent="0.2">
      <c r="A94" s="159"/>
      <c r="B94" s="156"/>
      <c r="C94" s="335" t="s">
        <v>255</v>
      </c>
      <c r="D94" s="156" t="s">
        <v>331</v>
      </c>
      <c r="E94" s="162" t="str">
        <f>E92</f>
        <v>R$/mês</v>
      </c>
      <c r="F94" s="975">
        <f>'(13)Orçam.(FASE I)'!F94+'(14)Orçam.(FASE II)'!F94</f>
        <v>0</v>
      </c>
      <c r="G94" s="764">
        <f>G91</f>
        <v>12</v>
      </c>
      <c r="H94" s="162" t="str">
        <f>H92</f>
        <v>R$/ano</v>
      </c>
      <c r="I94" s="975">
        <f t="shared" ref="I94" si="29">F94*G94</f>
        <v>0</v>
      </c>
      <c r="J94" s="976" t="e">
        <f>I94/$I$115</f>
        <v>#DIV/0!</v>
      </c>
    </row>
    <row r="95" spans="1:11" s="153" customFormat="1" ht="14.1" customHeight="1" x14ac:dyDescent="0.2">
      <c r="A95" s="502"/>
      <c r="B95" s="503" t="s">
        <v>299</v>
      </c>
      <c r="C95" s="504" t="s">
        <v>293</v>
      </c>
      <c r="D95" s="515"/>
      <c r="E95" s="509" t="str">
        <f t="shared" ref="E95:E108" si="30">E94</f>
        <v>R$/mês</v>
      </c>
      <c r="F95" s="973">
        <f>SUM(F96:F96)</f>
        <v>0</v>
      </c>
      <c r="G95" s="770"/>
      <c r="H95" s="509" t="str">
        <f t="shared" ref="H95:H108" si="31">H94</f>
        <v>R$/ano</v>
      </c>
      <c r="I95" s="973">
        <f>SUM(I96:I96)</f>
        <v>0</v>
      </c>
      <c r="J95" s="974" t="e">
        <f>SUM(J96:J96)</f>
        <v>#DIV/0!</v>
      </c>
    </row>
    <row r="96" spans="1:11" s="160" customFormat="1" ht="14.1" customHeight="1" x14ac:dyDescent="0.2">
      <c r="A96" s="159"/>
      <c r="B96" s="156"/>
      <c r="C96" s="335" t="s">
        <v>255</v>
      </c>
      <c r="D96" s="156" t="s">
        <v>331</v>
      </c>
      <c r="E96" s="162" t="str">
        <f t="shared" si="30"/>
        <v>R$/mês</v>
      </c>
      <c r="F96" s="975">
        <f>'(13)Orçam.(FASE I)'!F96+'(14)Orçam.(FASE II)'!F96</f>
        <v>0</v>
      </c>
      <c r="G96" s="764">
        <f>G94</f>
        <v>12</v>
      </c>
      <c r="H96" s="162" t="str">
        <f t="shared" si="31"/>
        <v>R$/ano</v>
      </c>
      <c r="I96" s="975">
        <f t="shared" ref="I96" si="32">F96*G96</f>
        <v>0</v>
      </c>
      <c r="J96" s="976" t="e">
        <f>I96/$I$115</f>
        <v>#DIV/0!</v>
      </c>
    </row>
    <row r="97" spans="1:10" s="153" customFormat="1" ht="14.1" customHeight="1" x14ac:dyDescent="0.2">
      <c r="A97" s="502"/>
      <c r="B97" s="503" t="s">
        <v>303</v>
      </c>
      <c r="C97" s="504" t="s">
        <v>295</v>
      </c>
      <c r="D97" s="515"/>
      <c r="E97" s="509" t="str">
        <f t="shared" si="30"/>
        <v>R$/mês</v>
      </c>
      <c r="F97" s="973">
        <f>SUM(F98:F98)</f>
        <v>0</v>
      </c>
      <c r="G97" s="770"/>
      <c r="H97" s="509" t="str">
        <f t="shared" si="31"/>
        <v>R$/ano</v>
      </c>
      <c r="I97" s="973">
        <f>SUM(I98:I98)</f>
        <v>0</v>
      </c>
      <c r="J97" s="974" t="e">
        <f>SUM(J98:J98)</f>
        <v>#DIV/0!</v>
      </c>
    </row>
    <row r="98" spans="1:10" s="160" customFormat="1" ht="14.1" customHeight="1" x14ac:dyDescent="0.2">
      <c r="A98" s="159"/>
      <c r="B98" s="156"/>
      <c r="C98" s="335" t="s">
        <v>255</v>
      </c>
      <c r="D98" s="156" t="s">
        <v>331</v>
      </c>
      <c r="E98" s="162" t="str">
        <f t="shared" si="30"/>
        <v>R$/mês</v>
      </c>
      <c r="F98" s="975">
        <f>'(13)Orçam.(FASE I)'!F98+'(14)Orçam.(FASE II)'!F98</f>
        <v>0</v>
      </c>
      <c r="G98" s="764">
        <f>G96</f>
        <v>12</v>
      </c>
      <c r="H98" s="162" t="str">
        <f t="shared" si="31"/>
        <v>R$/ano</v>
      </c>
      <c r="I98" s="975">
        <f t="shared" ref="I98" si="33">F98*G98</f>
        <v>0</v>
      </c>
      <c r="J98" s="976" t="e">
        <f>I98/$I$115</f>
        <v>#DIV/0!</v>
      </c>
    </row>
    <row r="99" spans="1:10" s="153" customFormat="1" ht="14.1" customHeight="1" x14ac:dyDescent="0.2">
      <c r="A99" s="536"/>
      <c r="B99" s="515" t="s">
        <v>496</v>
      </c>
      <c r="C99" s="537" t="str">
        <f>'(10)Comp.Deprec.'!C64</f>
        <v>Máquinas e Equipamentos</v>
      </c>
      <c r="D99" s="515"/>
      <c r="E99" s="509" t="str">
        <f t="shared" si="30"/>
        <v>R$/mês</v>
      </c>
      <c r="F99" s="973">
        <f>SUM(F100:F100)</f>
        <v>0</v>
      </c>
      <c r="G99" s="770"/>
      <c r="H99" s="509" t="str">
        <f t="shared" si="31"/>
        <v>R$/ano</v>
      </c>
      <c r="I99" s="973">
        <f>SUM(I100:I100)</f>
        <v>0</v>
      </c>
      <c r="J99" s="974" t="e">
        <f>SUM(J100:J100)</f>
        <v>#DIV/0!</v>
      </c>
    </row>
    <row r="100" spans="1:10" s="160" customFormat="1" ht="14.1" customHeight="1" x14ac:dyDescent="0.2">
      <c r="A100" s="538"/>
      <c r="B100" s="539"/>
      <c r="C100" s="540" t="s">
        <v>255</v>
      </c>
      <c r="D100" s="539" t="s">
        <v>331</v>
      </c>
      <c r="E100" s="162" t="str">
        <f t="shared" si="30"/>
        <v>R$/mês</v>
      </c>
      <c r="F100" s="975">
        <f>'(13)Orçam.(FASE I)'!F100+'(14)Orçam.(FASE II)'!F100</f>
        <v>0</v>
      </c>
      <c r="G100" s="773">
        <f>G98</f>
        <v>12</v>
      </c>
      <c r="H100" s="162" t="str">
        <f t="shared" si="31"/>
        <v>R$/ano</v>
      </c>
      <c r="I100" s="975">
        <f t="shared" ref="I100" si="34">F100*G100</f>
        <v>0</v>
      </c>
      <c r="J100" s="976" t="e">
        <f>I100/$I$115</f>
        <v>#DIV/0!</v>
      </c>
    </row>
    <row r="101" spans="1:10" s="153" customFormat="1" ht="14.1" customHeight="1" x14ac:dyDescent="0.2">
      <c r="A101" s="502"/>
      <c r="B101" s="503" t="s">
        <v>497</v>
      </c>
      <c r="C101" s="504" t="s">
        <v>334</v>
      </c>
      <c r="D101" s="515"/>
      <c r="E101" s="509" t="str">
        <f t="shared" si="30"/>
        <v>R$/mês</v>
      </c>
      <c r="F101" s="973">
        <f>SUM(F102:F102)</f>
        <v>0</v>
      </c>
      <c r="G101" s="770"/>
      <c r="H101" s="509" t="str">
        <f t="shared" si="31"/>
        <v>R$/ano</v>
      </c>
      <c r="I101" s="973">
        <f>SUM(I102:I102)</f>
        <v>0</v>
      </c>
      <c r="J101" s="974" t="e">
        <f>SUM(J102:J102)</f>
        <v>#DIV/0!</v>
      </c>
    </row>
    <row r="102" spans="1:10" s="160" customFormat="1" ht="14.1" customHeight="1" x14ac:dyDescent="0.2">
      <c r="A102" s="159"/>
      <c r="B102" s="156"/>
      <c r="C102" s="335" t="s">
        <v>255</v>
      </c>
      <c r="D102" s="156" t="s">
        <v>331</v>
      </c>
      <c r="E102" s="162" t="str">
        <f t="shared" si="30"/>
        <v>R$/mês</v>
      </c>
      <c r="F102" s="975">
        <f>'(13)Orçam.(FASE I)'!F102+'(14)Orçam.(FASE II)'!F102</f>
        <v>0</v>
      </c>
      <c r="G102" s="764">
        <f>G100</f>
        <v>12</v>
      </c>
      <c r="H102" s="162" t="str">
        <f t="shared" si="31"/>
        <v>R$/ano</v>
      </c>
      <c r="I102" s="975">
        <f t="shared" ref="I102" si="35">F102*G102</f>
        <v>0</v>
      </c>
      <c r="J102" s="976" t="e">
        <f>I102/$I$115</f>
        <v>#DIV/0!</v>
      </c>
    </row>
    <row r="103" spans="1:10" s="153" customFormat="1" ht="14.1" customHeight="1" x14ac:dyDescent="0.2">
      <c r="A103" s="502"/>
      <c r="B103" s="503" t="s">
        <v>498</v>
      </c>
      <c r="C103" s="504" t="s">
        <v>426</v>
      </c>
      <c r="D103" s="515"/>
      <c r="E103" s="509" t="str">
        <f t="shared" si="30"/>
        <v>R$/mês</v>
      </c>
      <c r="F103" s="973">
        <f>SUM(F104:F104)</f>
        <v>0</v>
      </c>
      <c r="G103" s="770"/>
      <c r="H103" s="509" t="str">
        <f t="shared" si="31"/>
        <v>R$/ano</v>
      </c>
      <c r="I103" s="973">
        <f>SUM(I104:I104)</f>
        <v>0</v>
      </c>
      <c r="J103" s="974" t="e">
        <f>SUM(J104:J104)</f>
        <v>#DIV/0!</v>
      </c>
    </row>
    <row r="104" spans="1:10" s="160" customFormat="1" ht="14.1" customHeight="1" x14ac:dyDescent="0.2">
      <c r="A104" s="159"/>
      <c r="B104" s="156"/>
      <c r="C104" s="335" t="s">
        <v>255</v>
      </c>
      <c r="D104" s="156" t="s">
        <v>331</v>
      </c>
      <c r="E104" s="162" t="str">
        <f t="shared" si="30"/>
        <v>R$/mês</v>
      </c>
      <c r="F104" s="975">
        <f>'(13)Orçam.(FASE I)'!F104+'(14)Orçam.(FASE II)'!F104</f>
        <v>0</v>
      </c>
      <c r="G104" s="764">
        <f>G102</f>
        <v>12</v>
      </c>
      <c r="H104" s="162" t="str">
        <f t="shared" si="31"/>
        <v>R$/ano</v>
      </c>
      <c r="I104" s="975">
        <f t="shared" ref="I104" si="36">F104*G104</f>
        <v>0</v>
      </c>
      <c r="J104" s="976" t="e">
        <f>I104/$I$115</f>
        <v>#DIV/0!</v>
      </c>
    </row>
    <row r="105" spans="1:10" s="153" customFormat="1" ht="14.1" customHeight="1" x14ac:dyDescent="0.2">
      <c r="A105" s="502"/>
      <c r="B105" s="503" t="s">
        <v>499</v>
      </c>
      <c r="C105" s="504" t="s">
        <v>332</v>
      </c>
      <c r="D105" s="515"/>
      <c r="E105" s="509" t="str">
        <f t="shared" si="30"/>
        <v>R$/mês</v>
      </c>
      <c r="F105" s="973">
        <f>SUM(F106:F106)</f>
        <v>0</v>
      </c>
      <c r="G105" s="770"/>
      <c r="H105" s="509" t="str">
        <f t="shared" si="31"/>
        <v>R$/ano</v>
      </c>
      <c r="I105" s="973">
        <f>SUM(I106:I106)</f>
        <v>0</v>
      </c>
      <c r="J105" s="974" t="e">
        <f>SUM(J106:J106)</f>
        <v>#DIV/0!</v>
      </c>
    </row>
    <row r="106" spans="1:10" s="160" customFormat="1" ht="14.1" customHeight="1" x14ac:dyDescent="0.2">
      <c r="A106" s="159"/>
      <c r="B106" s="156"/>
      <c r="C106" s="335" t="s">
        <v>255</v>
      </c>
      <c r="D106" s="156" t="s">
        <v>331</v>
      </c>
      <c r="E106" s="162" t="str">
        <f t="shared" si="30"/>
        <v>R$/mês</v>
      </c>
      <c r="F106" s="975">
        <f>'(13)Orçam.(FASE I)'!F106+'(14)Orçam.(FASE II)'!F106</f>
        <v>0</v>
      </c>
      <c r="G106" s="764">
        <f>G104</f>
        <v>12</v>
      </c>
      <c r="H106" s="162" t="str">
        <f t="shared" si="31"/>
        <v>R$/ano</v>
      </c>
      <c r="I106" s="975">
        <f t="shared" ref="I106" si="37">F106*G106</f>
        <v>0</v>
      </c>
      <c r="J106" s="976" t="e">
        <f>I106/$I$115</f>
        <v>#DIV/0!</v>
      </c>
    </row>
    <row r="107" spans="1:10" s="153" customFormat="1" ht="14.1" customHeight="1" x14ac:dyDescent="0.2">
      <c r="A107" s="502"/>
      <c r="B107" s="503" t="s">
        <v>558</v>
      </c>
      <c r="C107" s="504" t="s">
        <v>556</v>
      </c>
      <c r="D107" s="515"/>
      <c r="E107" s="509" t="str">
        <f t="shared" si="30"/>
        <v>R$/mês</v>
      </c>
      <c r="F107" s="973">
        <f>SUM(F108:F108)</f>
        <v>0</v>
      </c>
      <c r="G107" s="770"/>
      <c r="H107" s="509" t="str">
        <f t="shared" si="31"/>
        <v>R$/ano</v>
      </c>
      <c r="I107" s="973">
        <f>SUM(I108:I108)</f>
        <v>0</v>
      </c>
      <c r="J107" s="974" t="e">
        <f>SUM(J108:J108)</f>
        <v>#DIV/0!</v>
      </c>
    </row>
    <row r="108" spans="1:10" s="160" customFormat="1" ht="14.1" customHeight="1" x14ac:dyDescent="0.2">
      <c r="A108" s="159"/>
      <c r="B108" s="156"/>
      <c r="C108" s="335" t="s">
        <v>255</v>
      </c>
      <c r="D108" s="156" t="s">
        <v>331</v>
      </c>
      <c r="E108" s="162" t="str">
        <f t="shared" si="30"/>
        <v>R$/mês</v>
      </c>
      <c r="F108" s="975">
        <f>'(13)Orçam.(FASE I)'!F108+'(14)Orçam.(FASE II)'!F108</f>
        <v>0</v>
      </c>
      <c r="G108" s="764">
        <f>G106</f>
        <v>12</v>
      </c>
      <c r="H108" s="162" t="str">
        <f t="shared" si="31"/>
        <v>R$/ano</v>
      </c>
      <c r="I108" s="975">
        <f t="shared" ref="I108" si="38">F108*G108</f>
        <v>0</v>
      </c>
      <c r="J108" s="976" t="e">
        <f>I108/$I$115</f>
        <v>#DIV/0!</v>
      </c>
    </row>
    <row r="109" spans="1:10" ht="14.1" customHeight="1" x14ac:dyDescent="0.2">
      <c r="A109" s="500" t="s">
        <v>423</v>
      </c>
      <c r="B109" s="230" t="s">
        <v>851</v>
      </c>
      <c r="C109" s="230"/>
      <c r="D109" s="230"/>
      <c r="E109" s="234" t="str">
        <f>E91</f>
        <v>R$/mês</v>
      </c>
      <c r="F109" s="232">
        <f>SUM(F110:F112)</f>
        <v>0</v>
      </c>
      <c r="G109" s="769"/>
      <c r="H109" s="234" t="str">
        <f>H91</f>
        <v>R$/ano</v>
      </c>
      <c r="I109" s="232">
        <f>SUM(I110:I112)</f>
        <v>0</v>
      </c>
      <c r="J109" s="501" t="e">
        <f>SUM(J110:J112)</f>
        <v>#DIV/0!</v>
      </c>
    </row>
    <row r="110" spans="1:10" s="155" customFormat="1" ht="14.1" customHeight="1" x14ac:dyDescent="0.2">
      <c r="A110" s="517"/>
      <c r="C110" s="518" t="s">
        <v>255</v>
      </c>
      <c r="D110" s="519" t="s">
        <v>415</v>
      </c>
      <c r="E110" s="522" t="str">
        <f>E109</f>
        <v>R$/mês</v>
      </c>
      <c r="F110" s="975">
        <f>'(17)Fluxo_Caixa'!H71/12</f>
        <v>0</v>
      </c>
      <c r="G110" s="774">
        <f>G108</f>
        <v>12</v>
      </c>
      <c r="H110" s="522" t="str">
        <f>H109</f>
        <v>R$/ano</v>
      </c>
      <c r="I110" s="975">
        <f t="shared" ref="I110:I112" si="39">F110*G110</f>
        <v>0</v>
      </c>
      <c r="J110" s="976" t="e">
        <f>I110/$I$115</f>
        <v>#DIV/0!</v>
      </c>
    </row>
    <row r="111" spans="1:10" s="155" customFormat="1" ht="14.1" customHeight="1" x14ac:dyDescent="0.2">
      <c r="A111" s="171"/>
      <c r="C111" s="335" t="s">
        <v>256</v>
      </c>
      <c r="D111" s="155" t="s">
        <v>416</v>
      </c>
      <c r="E111" s="162" t="str">
        <f>E109</f>
        <v>R$/mês</v>
      </c>
      <c r="F111" s="975">
        <f>'(17)Fluxo_Caixa'!H72/12</f>
        <v>0</v>
      </c>
      <c r="G111" s="764">
        <f>G110</f>
        <v>12</v>
      </c>
      <c r="H111" s="162" t="str">
        <f>H109</f>
        <v>R$/ano</v>
      </c>
      <c r="I111" s="975">
        <f t="shared" si="39"/>
        <v>0</v>
      </c>
      <c r="J111" s="976" t="e">
        <f>I111/$I$115</f>
        <v>#DIV/0!</v>
      </c>
    </row>
    <row r="112" spans="1:10" s="155" customFormat="1" ht="14.1" customHeight="1" x14ac:dyDescent="0.2">
      <c r="A112" s="523"/>
      <c r="C112" s="346" t="s">
        <v>257</v>
      </c>
      <c r="D112" s="236" t="s">
        <v>417</v>
      </c>
      <c r="E112" s="229" t="str">
        <f t="shared" ref="E112" si="40">E111</f>
        <v>R$/mês</v>
      </c>
      <c r="F112" s="975">
        <f>'(17)Fluxo_Caixa'!H73/12</f>
        <v>0</v>
      </c>
      <c r="G112" s="771">
        <f>G111</f>
        <v>12</v>
      </c>
      <c r="H112" s="229" t="str">
        <f t="shared" ref="H112" si="41">H111</f>
        <v>R$/ano</v>
      </c>
      <c r="I112" s="975">
        <f t="shared" si="39"/>
        <v>0</v>
      </c>
      <c r="J112" s="976" t="e">
        <f>I112/$I$115</f>
        <v>#DIV/0!</v>
      </c>
    </row>
    <row r="113" spans="1:12" s="163" customFormat="1" ht="14.1" customHeight="1" x14ac:dyDescent="0.2">
      <c r="A113" s="498"/>
      <c r="B113" s="340" t="s">
        <v>26</v>
      </c>
      <c r="C113" s="341"/>
      <c r="D113" s="342"/>
      <c r="E113" s="348" t="str">
        <f>E91</f>
        <v>R$/mês</v>
      </c>
      <c r="F113" s="982" t="e">
        <f>F4+F20+F48+F82+F92+F109</f>
        <v>#DIV/0!</v>
      </c>
      <c r="G113" s="766"/>
      <c r="H113" s="348" t="str">
        <f>H91</f>
        <v>R$/ano</v>
      </c>
      <c r="I113" s="982" t="e">
        <f>I4+I20+I48+I82+I92+I109</f>
        <v>#DIV/0!</v>
      </c>
      <c r="J113" s="983" t="e">
        <f>J4+J20+J48+J82+J92+J109</f>
        <v>#DIV/0!</v>
      </c>
    </row>
    <row r="114" spans="1:12" s="360" customFormat="1" ht="14.1" customHeight="1" x14ac:dyDescent="0.2">
      <c r="A114" s="1292" t="s">
        <v>768</v>
      </c>
      <c r="B114" s="1293"/>
      <c r="C114" s="1293"/>
      <c r="D114" s="756">
        <f>'(17)Fluxo_Caixa'!D24</f>
        <v>8.6500000000000007E-2</v>
      </c>
      <c r="E114" s="604" t="str">
        <f>E113</f>
        <v>R$/mês</v>
      </c>
      <c r="F114" s="984" t="e">
        <f>(F113/(1-D114))-F113</f>
        <v>#DIV/0!</v>
      </c>
      <c r="G114" s="734"/>
      <c r="H114" s="604" t="str">
        <f>H113</f>
        <v>R$/ano</v>
      </c>
      <c r="I114" s="984" t="e">
        <f>(I113/(1-D114))-I113</f>
        <v>#DIV/0!</v>
      </c>
      <c r="J114" s="985" t="e">
        <f>I114/$I$115</f>
        <v>#DIV/0!</v>
      </c>
    </row>
    <row r="115" spans="1:12" s="12" customFormat="1" ht="21.95" customHeight="1" x14ac:dyDescent="0.2">
      <c r="A115" s="605" t="s">
        <v>27</v>
      </c>
      <c r="B115" s="606"/>
      <c r="C115" s="607"/>
      <c r="D115" s="608"/>
      <c r="E115" s="609" t="str">
        <f>E114</f>
        <v>R$/mês</v>
      </c>
      <c r="F115" s="986" t="e">
        <f>F113+F114</f>
        <v>#DIV/0!</v>
      </c>
      <c r="G115" s="775"/>
      <c r="H115" s="609" t="str">
        <f>H114</f>
        <v>R$/ano</v>
      </c>
      <c r="I115" s="986" t="e">
        <f>I113+I114</f>
        <v>#DIV/0!</v>
      </c>
      <c r="J115" s="987" t="e">
        <f>J113+J114</f>
        <v>#DIV/0!</v>
      </c>
      <c r="L115" s="360"/>
    </row>
    <row r="117" spans="1:12" ht="14.1" customHeight="1" x14ac:dyDescent="0.2">
      <c r="A117" s="1303" t="s">
        <v>28</v>
      </c>
      <c r="B117" s="1303"/>
      <c r="C117" s="1303"/>
      <c r="D117" s="1303"/>
      <c r="E117" s="1303"/>
      <c r="F117" s="1303"/>
      <c r="G117" s="1303"/>
      <c r="H117" s="1303"/>
      <c r="I117" s="1303"/>
      <c r="J117" s="1303"/>
    </row>
    <row r="118" spans="1:12" ht="14.1" customHeight="1" x14ac:dyDescent="0.2">
      <c r="A118" s="855" t="s">
        <v>47</v>
      </c>
      <c r="B118" s="1303" t="s">
        <v>46</v>
      </c>
      <c r="C118" s="1303"/>
      <c r="D118" s="1303"/>
      <c r="E118" s="1303"/>
      <c r="F118" s="1303"/>
      <c r="G118" s="1303"/>
      <c r="H118" s="1303"/>
      <c r="I118" s="855" t="s">
        <v>19</v>
      </c>
      <c r="J118" s="855" t="s">
        <v>509</v>
      </c>
    </row>
    <row r="119" spans="1:12" ht="14.1" customHeight="1" x14ac:dyDescent="0.2">
      <c r="A119" s="737" t="s">
        <v>29</v>
      </c>
      <c r="B119" s="742" t="s">
        <v>504</v>
      </c>
      <c r="C119" s="735"/>
      <c r="D119" s="735"/>
      <c r="E119" s="743"/>
      <c r="F119" s="749"/>
      <c r="G119" s="1304"/>
      <c r="H119" s="1305"/>
      <c r="I119" s="739">
        <f>I4</f>
        <v>0</v>
      </c>
      <c r="J119" s="752" t="e">
        <f t="shared" ref="J119:J124" si="42">I119/$I$125</f>
        <v>#DIV/0!</v>
      </c>
    </row>
    <row r="120" spans="1:12" ht="14.1" customHeight="1" x14ac:dyDescent="0.2">
      <c r="A120" s="357" t="s">
        <v>30</v>
      </c>
      <c r="B120" s="744" t="s">
        <v>505</v>
      </c>
      <c r="C120" s="736"/>
      <c r="D120" s="736"/>
      <c r="E120" s="745"/>
      <c r="F120" s="750"/>
      <c r="G120" s="1299"/>
      <c r="H120" s="1300"/>
      <c r="I120" s="740">
        <f>I20</f>
        <v>0</v>
      </c>
      <c r="J120" s="753" t="e">
        <f t="shared" si="42"/>
        <v>#DIV/0!</v>
      </c>
    </row>
    <row r="121" spans="1:12" ht="14.1" customHeight="1" x14ac:dyDescent="0.2">
      <c r="A121" s="357" t="s">
        <v>31</v>
      </c>
      <c r="B121" s="744" t="s">
        <v>297</v>
      </c>
      <c r="C121" s="736"/>
      <c r="D121" s="736"/>
      <c r="E121" s="745"/>
      <c r="F121" s="750"/>
      <c r="G121" s="1299"/>
      <c r="H121" s="1300"/>
      <c r="I121" s="740">
        <f>I48</f>
        <v>0</v>
      </c>
      <c r="J121" s="753" t="e">
        <f t="shared" si="42"/>
        <v>#DIV/0!</v>
      </c>
    </row>
    <row r="122" spans="1:12" ht="14.1" customHeight="1" x14ac:dyDescent="0.2">
      <c r="A122" s="357" t="s">
        <v>32</v>
      </c>
      <c r="B122" s="744" t="s">
        <v>506</v>
      </c>
      <c r="C122" s="736"/>
      <c r="D122" s="736"/>
      <c r="E122" s="745"/>
      <c r="F122" s="750"/>
      <c r="G122" s="1299"/>
      <c r="H122" s="1300"/>
      <c r="I122" s="740" t="e">
        <f>I82</f>
        <v>#DIV/0!</v>
      </c>
      <c r="J122" s="753" t="e">
        <f t="shared" si="42"/>
        <v>#DIV/0!</v>
      </c>
    </row>
    <row r="123" spans="1:12" ht="14.1" customHeight="1" x14ac:dyDescent="0.2">
      <c r="A123" s="357" t="s">
        <v>304</v>
      </c>
      <c r="B123" s="744" t="s">
        <v>507</v>
      </c>
      <c r="C123" s="736"/>
      <c r="D123" s="736"/>
      <c r="E123" s="745"/>
      <c r="F123" s="750"/>
      <c r="G123" s="1299"/>
      <c r="H123" s="1300"/>
      <c r="I123" s="740">
        <f>I92</f>
        <v>0</v>
      </c>
      <c r="J123" s="753" t="e">
        <f t="shared" si="42"/>
        <v>#DIV/0!</v>
      </c>
    </row>
    <row r="124" spans="1:12" ht="14.1" customHeight="1" x14ac:dyDescent="0.2">
      <c r="A124" s="738" t="s">
        <v>500</v>
      </c>
      <c r="B124" s="746" t="s">
        <v>508</v>
      </c>
      <c r="C124" s="747"/>
      <c r="D124" s="747"/>
      <c r="E124" s="748"/>
      <c r="F124" s="751"/>
      <c r="G124" s="1301"/>
      <c r="H124" s="1302"/>
      <c r="I124" s="741">
        <f>I109</f>
        <v>0</v>
      </c>
      <c r="J124" s="754" t="e">
        <f t="shared" si="42"/>
        <v>#DIV/0!</v>
      </c>
    </row>
    <row r="125" spans="1:12" ht="14.1" customHeight="1" x14ac:dyDescent="0.2">
      <c r="A125" s="1296" t="s">
        <v>1</v>
      </c>
      <c r="B125" s="1297"/>
      <c r="C125" s="1297"/>
      <c r="D125" s="1297"/>
      <c r="E125" s="1297"/>
      <c r="F125" s="1297"/>
      <c r="G125" s="1297"/>
      <c r="H125" s="1297"/>
      <c r="I125" s="730" t="e">
        <f>SUM(I119:I124)</f>
        <v>#DIV/0!</v>
      </c>
      <c r="J125" s="755" t="e">
        <f>SUM(J119:J124)</f>
        <v>#DIV/0!</v>
      </c>
    </row>
    <row r="126" spans="1:12" ht="14.1" customHeight="1" x14ac:dyDescent="0.2">
      <c r="A126" s="354"/>
      <c r="B126" s="282"/>
      <c r="C126" s="282"/>
      <c r="D126" s="355"/>
      <c r="E126" s="355"/>
      <c r="F126" s="355"/>
      <c r="G126" s="355"/>
      <c r="H126" s="355"/>
      <c r="I126" s="213"/>
      <c r="J126" s="213"/>
    </row>
    <row r="127" spans="1:12" ht="14.1" customHeight="1" x14ac:dyDescent="0.2">
      <c r="A127" s="354"/>
      <c r="B127" s="282"/>
      <c r="C127" s="282"/>
      <c r="D127" s="282"/>
      <c r="E127" s="282"/>
      <c r="F127" s="282"/>
      <c r="G127" s="282"/>
      <c r="H127" s="282"/>
      <c r="I127" s="282"/>
      <c r="J127" s="282"/>
      <c r="K127" s="282"/>
    </row>
    <row r="128" spans="1:12" ht="14.1" customHeight="1" x14ac:dyDescent="0.2">
      <c r="A128" s="354"/>
      <c r="B128" s="282"/>
      <c r="C128" s="282"/>
      <c r="D128" s="282"/>
      <c r="E128" s="282"/>
      <c r="F128" s="282"/>
      <c r="G128" s="282"/>
      <c r="H128" s="282"/>
      <c r="I128" s="282"/>
      <c r="J128" s="282"/>
      <c r="K128" s="282"/>
    </row>
    <row r="129" spans="1:11" ht="14.1" customHeight="1" x14ac:dyDescent="0.2">
      <c r="A129" s="354"/>
      <c r="B129" s="282"/>
      <c r="C129" s="282"/>
      <c r="D129" s="282"/>
      <c r="E129" s="282"/>
      <c r="F129" s="282"/>
      <c r="G129" s="282"/>
      <c r="H129" s="282"/>
      <c r="I129" s="282"/>
      <c r="J129" s="282"/>
      <c r="K129" s="282"/>
    </row>
    <row r="130" spans="1:11" ht="14.1" customHeight="1" x14ac:dyDescent="0.2">
      <c r="A130" s="354"/>
      <c r="B130" s="282"/>
      <c r="C130" s="282"/>
      <c r="D130" s="282"/>
      <c r="E130" s="282"/>
      <c r="F130" s="282"/>
      <c r="G130" s="282"/>
      <c r="H130" s="282"/>
      <c r="I130" s="282"/>
      <c r="J130" s="282"/>
      <c r="K130" s="282"/>
    </row>
    <row r="131" spans="1:11" ht="14.1" customHeight="1" x14ac:dyDescent="0.2">
      <c r="A131" s="354"/>
      <c r="B131" s="282"/>
      <c r="C131" s="282"/>
      <c r="D131" s="282"/>
      <c r="E131" s="282"/>
      <c r="F131" s="282"/>
      <c r="G131" s="282"/>
      <c r="H131" s="282"/>
      <c r="I131" s="282"/>
      <c r="J131" s="282"/>
      <c r="K131" s="282"/>
    </row>
    <row r="132" spans="1:11" ht="14.1" customHeight="1" x14ac:dyDescent="0.2">
      <c r="A132" s="354"/>
      <c r="B132" s="282"/>
      <c r="C132" s="282"/>
      <c r="D132" s="282"/>
      <c r="E132" s="282"/>
      <c r="F132" s="282"/>
      <c r="G132" s="282"/>
      <c r="H132" s="282"/>
      <c r="I132" s="282"/>
      <c r="J132" s="282"/>
      <c r="K132" s="282"/>
    </row>
    <row r="133" spans="1:11" ht="14.1" customHeight="1" x14ac:dyDescent="0.2">
      <c r="A133" s="354"/>
      <c r="B133" s="282"/>
      <c r="C133" s="282"/>
      <c r="D133" s="355"/>
      <c r="E133" s="355"/>
      <c r="F133" s="355"/>
      <c r="G133" s="355"/>
      <c r="H133" s="355"/>
      <c r="I133" s="354"/>
      <c r="J133" s="356"/>
      <c r="K133" s="282"/>
    </row>
    <row r="134" spans="1:11" ht="14.1" customHeight="1" x14ac:dyDescent="0.2">
      <c r="A134" s="354"/>
      <c r="B134" s="282"/>
      <c r="C134" s="282"/>
      <c r="D134" s="355"/>
      <c r="E134" s="355"/>
      <c r="F134" s="355"/>
      <c r="G134" s="355"/>
      <c r="H134" s="355"/>
      <c r="I134" s="354"/>
      <c r="J134" s="356"/>
      <c r="K134" s="282"/>
    </row>
    <row r="135" spans="1:11" ht="14.1" customHeight="1" x14ac:dyDescent="0.2">
      <c r="A135" s="354"/>
      <c r="B135" s="282"/>
      <c r="C135" s="282"/>
      <c r="D135" s="355"/>
      <c r="E135" s="355"/>
      <c r="F135" s="355"/>
      <c r="G135" s="355"/>
      <c r="H135" s="355"/>
      <c r="I135" s="354"/>
      <c r="J135" s="356"/>
      <c r="K135" s="282"/>
    </row>
    <row r="136" spans="1:11" ht="14.1" customHeight="1" x14ac:dyDescent="0.2">
      <c r="A136" s="354"/>
      <c r="B136" s="282"/>
      <c r="C136" s="282"/>
      <c r="D136" s="355"/>
      <c r="E136" s="355"/>
      <c r="F136" s="355"/>
      <c r="G136" s="355"/>
      <c r="H136" s="355"/>
      <c r="I136" s="354"/>
      <c r="J136" s="356"/>
      <c r="K136" s="282"/>
    </row>
    <row r="137" spans="1:11" ht="14.1" customHeight="1" x14ac:dyDescent="0.2">
      <c r="A137" s="354"/>
      <c r="B137" s="282"/>
      <c r="C137" s="282"/>
      <c r="D137" s="355"/>
      <c r="E137" s="355"/>
      <c r="F137" s="355"/>
      <c r="G137" s="355"/>
      <c r="H137" s="355"/>
      <c r="I137" s="354"/>
      <c r="J137" s="356"/>
      <c r="K137" s="282"/>
    </row>
    <row r="144" spans="1:11" ht="14.1" customHeight="1" x14ac:dyDescent="0.2">
      <c r="A144" s="1544" t="str">
        <f>'(15)Orçam.(ANO1)'!A144</f>
        <v>Razão Social da Licitante</v>
      </c>
    </row>
  </sheetData>
  <sheetProtection password="933F" sheet="1" objects="1" scenarios="1" selectLockedCells="1"/>
  <mergeCells count="12">
    <mergeCell ref="A125:H125"/>
    <mergeCell ref="A1:J1"/>
    <mergeCell ref="A3:D3"/>
    <mergeCell ref="A114:C114"/>
    <mergeCell ref="A117:J117"/>
    <mergeCell ref="B118:H118"/>
    <mergeCell ref="G119:H119"/>
    <mergeCell ref="G120:H120"/>
    <mergeCell ref="G121:H121"/>
    <mergeCell ref="G122:H122"/>
    <mergeCell ref="G123:H123"/>
    <mergeCell ref="G124:H124"/>
  </mergeCells>
  <printOptions horizontalCentered="1"/>
  <pageMargins left="1.1811023622047245" right="0.78740157480314965" top="1.1811023622047245" bottom="0.78740157480314965" header="0.59055118110236227" footer="0.31496062992125984"/>
  <pageSetup paperSize="9" scale="67" firstPageNumber="0" fitToWidth="0" fitToHeight="0" orientation="portrait" r:id="rId1"/>
  <headerFooter>
    <oddHeader>&amp;L&amp;"Calibri,Negrito"&amp;9Estado de Santa Catarina
Município de Lages - SC
Serviço de Estacionamento Rotativo Pago – Área Azul&amp;R&amp;G</oddHeader>
    <oddFooter>&amp;L&amp;"Calibri,Negrito"&amp;9Planilha 16 - Orçamento Anual do Custo do Serviço - ANO 2&amp;R&amp;"Calibri,Negrito"&amp;9Pág.: &amp;P de &amp;N</oddFooter>
  </headerFooter>
  <rowBreaks count="1" manualBreakCount="1">
    <brk id="68" max="9" man="1"/>
  </row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>
    <tabColor rgb="FFFFFFCC"/>
  </sheetPr>
  <dimension ref="A1:IP162"/>
  <sheetViews>
    <sheetView zoomScaleNormal="100" zoomScaleSheetLayoutView="40" workbookViewId="0">
      <selection activeCell="D140" sqref="D140"/>
    </sheetView>
  </sheetViews>
  <sheetFormatPr defaultColWidth="22.28515625" defaultRowHeight="14.1" customHeight="1" x14ac:dyDescent="0.2"/>
  <cols>
    <col min="1" max="1" width="5.42578125" style="18" customWidth="1"/>
    <col min="2" max="2" width="2.7109375" style="18" customWidth="1"/>
    <col min="3" max="3" width="40.42578125" style="203" customWidth="1"/>
    <col min="4" max="4" width="14.42578125" style="203" bestFit="1" customWidth="1"/>
    <col min="5" max="5" width="8.5703125" style="203" bestFit="1" customWidth="1"/>
    <col min="6" max="6" width="14.140625" style="203" bestFit="1" customWidth="1"/>
    <col min="7" max="22" width="16.28515625" style="203" customWidth="1"/>
    <col min="23" max="23" width="15.28515625" style="203" bestFit="1" customWidth="1"/>
    <col min="24" max="242" width="9.140625" style="203" customWidth="1"/>
    <col min="243" max="243" width="46.140625" style="203" customWidth="1"/>
    <col min="244" max="244" width="9" style="203" customWidth="1"/>
    <col min="245" max="245" width="19.140625" style="203" bestFit="1" customWidth="1"/>
    <col min="246" max="246" width="0" style="203" hidden="1" customWidth="1"/>
    <col min="247" max="247" width="21.140625" style="203" customWidth="1"/>
    <col min="248" max="16384" width="22.28515625" style="203"/>
  </cols>
  <sheetData>
    <row r="1" spans="1:250" s="365" customFormat="1" ht="21.95" customHeight="1" x14ac:dyDescent="0.2">
      <c r="A1" s="1147" t="s">
        <v>781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8"/>
      <c r="M1" s="1148"/>
      <c r="N1" s="1148"/>
      <c r="O1" s="1148"/>
      <c r="P1" s="1148"/>
      <c r="Q1" s="1148"/>
      <c r="R1" s="1148"/>
      <c r="S1" s="1148"/>
      <c r="T1" s="1148"/>
      <c r="U1" s="1148"/>
      <c r="V1" s="1149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364"/>
      <c r="AK1" s="364"/>
      <c r="AL1" s="364"/>
      <c r="AM1" s="364"/>
      <c r="AN1" s="364"/>
      <c r="AO1" s="364"/>
      <c r="AP1" s="364"/>
      <c r="AQ1" s="364"/>
      <c r="AR1" s="364"/>
      <c r="AS1" s="364"/>
      <c r="AT1" s="364"/>
      <c r="AU1" s="364"/>
      <c r="AV1" s="364"/>
      <c r="AW1" s="364"/>
      <c r="AX1" s="364"/>
      <c r="AY1" s="364"/>
      <c r="AZ1" s="364"/>
      <c r="BA1" s="364"/>
      <c r="BB1" s="364"/>
      <c r="BC1" s="364"/>
      <c r="BD1" s="364"/>
      <c r="BE1" s="364"/>
      <c r="BF1" s="364"/>
      <c r="BG1" s="364"/>
      <c r="BH1" s="364"/>
      <c r="BI1" s="364"/>
      <c r="BJ1" s="364"/>
      <c r="BK1" s="364"/>
      <c r="BL1" s="364"/>
      <c r="BM1" s="364"/>
      <c r="BN1" s="364"/>
      <c r="BO1" s="364"/>
      <c r="BP1" s="364"/>
      <c r="BQ1" s="364"/>
      <c r="BR1" s="364"/>
      <c r="BS1" s="364"/>
      <c r="BT1" s="364"/>
      <c r="BU1" s="364"/>
      <c r="BV1" s="364"/>
      <c r="BW1" s="364"/>
      <c r="BX1" s="364"/>
      <c r="BY1" s="364"/>
      <c r="BZ1" s="364"/>
      <c r="CA1" s="364"/>
      <c r="CB1" s="364"/>
      <c r="CC1" s="364"/>
      <c r="CD1" s="364"/>
      <c r="CE1" s="364"/>
      <c r="CF1" s="364"/>
      <c r="CG1" s="364"/>
      <c r="CH1" s="364"/>
      <c r="CI1" s="364"/>
      <c r="CJ1" s="364"/>
      <c r="CK1" s="364"/>
      <c r="CL1" s="364"/>
      <c r="CM1" s="364"/>
      <c r="CN1" s="364"/>
      <c r="CO1" s="364"/>
      <c r="CP1" s="364"/>
      <c r="CQ1" s="364"/>
      <c r="CR1" s="364"/>
      <c r="CS1" s="364"/>
      <c r="CT1" s="364"/>
      <c r="CU1" s="364"/>
      <c r="CV1" s="364"/>
      <c r="CW1" s="364"/>
      <c r="CX1" s="364"/>
      <c r="CY1" s="364"/>
      <c r="CZ1" s="364"/>
      <c r="DA1" s="364"/>
      <c r="DB1" s="364"/>
      <c r="DC1" s="364"/>
      <c r="DD1" s="364"/>
      <c r="DE1" s="364"/>
      <c r="DF1" s="364"/>
      <c r="DG1" s="364"/>
      <c r="DH1" s="364"/>
      <c r="DI1" s="364"/>
      <c r="DJ1" s="364"/>
      <c r="DK1" s="364"/>
      <c r="DL1" s="364"/>
      <c r="DM1" s="364"/>
      <c r="DN1" s="364"/>
      <c r="DO1" s="364"/>
      <c r="DP1" s="364"/>
      <c r="DQ1" s="364"/>
      <c r="DR1" s="364"/>
      <c r="DS1" s="364"/>
      <c r="DT1" s="364"/>
      <c r="DU1" s="364"/>
      <c r="DV1" s="364"/>
      <c r="DW1" s="364"/>
      <c r="DX1" s="364"/>
      <c r="DY1" s="364"/>
      <c r="DZ1" s="364"/>
      <c r="EA1" s="364"/>
      <c r="EB1" s="364"/>
      <c r="EC1" s="364"/>
      <c r="ED1" s="364"/>
      <c r="EE1" s="364"/>
      <c r="EF1" s="364"/>
      <c r="EG1" s="364"/>
      <c r="EH1" s="364"/>
      <c r="EI1" s="364"/>
      <c r="EJ1" s="364"/>
      <c r="EK1" s="364"/>
      <c r="EL1" s="364"/>
      <c r="EM1" s="364"/>
      <c r="EN1" s="364"/>
      <c r="EO1" s="364"/>
      <c r="EP1" s="364"/>
      <c r="EQ1" s="364"/>
      <c r="ER1" s="364"/>
      <c r="ES1" s="364"/>
      <c r="ET1" s="364"/>
      <c r="EU1" s="364"/>
      <c r="EV1" s="364"/>
      <c r="EW1" s="364"/>
      <c r="EX1" s="364"/>
      <c r="EY1" s="364"/>
      <c r="EZ1" s="364"/>
      <c r="FA1" s="364"/>
      <c r="FB1" s="364"/>
      <c r="FC1" s="364"/>
      <c r="FD1" s="364"/>
      <c r="FE1" s="364"/>
      <c r="FF1" s="364"/>
      <c r="FG1" s="364"/>
      <c r="FH1" s="364"/>
      <c r="FI1" s="364"/>
      <c r="FJ1" s="364"/>
      <c r="FK1" s="364"/>
      <c r="FL1" s="364"/>
      <c r="FM1" s="364"/>
      <c r="FN1" s="364"/>
      <c r="FO1" s="364"/>
      <c r="FP1" s="364"/>
      <c r="FQ1" s="364"/>
      <c r="FR1" s="364"/>
      <c r="FS1" s="364"/>
      <c r="FT1" s="364"/>
      <c r="FU1" s="364"/>
      <c r="FV1" s="364"/>
      <c r="FW1" s="364"/>
      <c r="FX1" s="364"/>
      <c r="FY1" s="364"/>
      <c r="FZ1" s="364"/>
      <c r="GA1" s="364"/>
      <c r="GB1" s="364"/>
      <c r="GC1" s="364"/>
      <c r="GD1" s="364"/>
      <c r="GE1" s="364"/>
      <c r="GF1" s="364"/>
      <c r="GG1" s="364"/>
      <c r="GH1" s="364"/>
      <c r="GI1" s="364"/>
      <c r="GJ1" s="364"/>
      <c r="GK1" s="364"/>
      <c r="GL1" s="364"/>
      <c r="GM1" s="364"/>
      <c r="GN1" s="364"/>
      <c r="GO1" s="364"/>
      <c r="GP1" s="364"/>
      <c r="GQ1" s="364"/>
      <c r="GR1" s="364"/>
      <c r="GS1" s="364"/>
      <c r="GT1" s="364"/>
      <c r="GU1" s="364"/>
      <c r="GV1" s="364"/>
      <c r="GW1" s="364"/>
      <c r="GX1" s="364"/>
      <c r="GY1" s="364"/>
      <c r="GZ1" s="364"/>
      <c r="HA1" s="364"/>
      <c r="HB1" s="364"/>
      <c r="HC1" s="364"/>
      <c r="HD1" s="364"/>
      <c r="HE1" s="364"/>
      <c r="HF1" s="364"/>
      <c r="HG1" s="364"/>
      <c r="HH1" s="364"/>
      <c r="HI1" s="364"/>
      <c r="HJ1" s="364"/>
      <c r="HK1" s="364"/>
      <c r="HL1" s="364"/>
      <c r="HM1" s="364"/>
      <c r="HN1" s="364"/>
      <c r="HO1" s="364"/>
      <c r="HP1" s="364"/>
      <c r="HQ1" s="364"/>
      <c r="HR1" s="364"/>
      <c r="HS1" s="364"/>
      <c r="HT1" s="364"/>
      <c r="HU1" s="364"/>
      <c r="HV1" s="364"/>
      <c r="HW1" s="364"/>
      <c r="HX1" s="364"/>
      <c r="HY1" s="364"/>
      <c r="HZ1" s="364"/>
      <c r="IA1" s="364"/>
      <c r="IB1" s="364"/>
      <c r="IC1" s="364"/>
      <c r="ID1" s="364"/>
      <c r="IE1" s="364"/>
      <c r="IF1" s="364"/>
      <c r="IG1" s="364"/>
      <c r="IH1" s="364"/>
      <c r="II1" s="364"/>
      <c r="IJ1" s="364"/>
      <c r="IK1" s="364"/>
      <c r="IL1" s="364"/>
      <c r="IM1" s="364"/>
      <c r="IN1" s="364"/>
      <c r="IO1" s="364"/>
      <c r="IP1" s="364"/>
    </row>
    <row r="2" spans="1:250" ht="5.0999999999999996" customHeight="1" x14ac:dyDescent="0.2">
      <c r="A2" s="21"/>
      <c r="B2" s="21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</row>
    <row r="3" spans="1:250" ht="14.1" customHeight="1" x14ac:dyDescent="0.2">
      <c r="A3" s="22"/>
      <c r="B3" s="22"/>
      <c r="C3" s="22"/>
      <c r="D3" s="22"/>
      <c r="E3" s="856"/>
      <c r="F3" s="1316" t="s">
        <v>764</v>
      </c>
      <c r="G3" s="856" t="s">
        <v>98</v>
      </c>
      <c r="H3" s="856" t="s">
        <v>99</v>
      </c>
      <c r="I3" s="856" t="s">
        <v>100</v>
      </c>
      <c r="J3" s="856" t="s">
        <v>101</v>
      </c>
      <c r="K3" s="856" t="s">
        <v>102</v>
      </c>
      <c r="L3" s="856" t="s">
        <v>103</v>
      </c>
      <c r="M3" s="856" t="s">
        <v>104</v>
      </c>
      <c r="N3" s="856" t="s">
        <v>105</v>
      </c>
      <c r="O3" s="856" t="s">
        <v>106</v>
      </c>
      <c r="P3" s="856" t="s">
        <v>107</v>
      </c>
      <c r="Q3" s="856" t="s">
        <v>108</v>
      </c>
      <c r="R3" s="856" t="s">
        <v>109</v>
      </c>
      <c r="S3" s="856" t="s">
        <v>110</v>
      </c>
      <c r="T3" s="856" t="s">
        <v>111</v>
      </c>
      <c r="U3" s="856" t="s">
        <v>112</v>
      </c>
      <c r="V3" s="1316" t="s">
        <v>113</v>
      </c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</row>
    <row r="4" spans="1:250" s="407" customFormat="1" ht="14.1" customHeight="1" x14ac:dyDescent="0.2">
      <c r="A4" s="405"/>
      <c r="B4" s="405"/>
      <c r="C4" s="406"/>
      <c r="D4" s="576"/>
      <c r="E4" s="409"/>
      <c r="F4" s="1317"/>
      <c r="G4" s="415" t="s">
        <v>816</v>
      </c>
      <c r="H4" s="415" t="s">
        <v>800</v>
      </c>
      <c r="I4" s="415" t="s">
        <v>801</v>
      </c>
      <c r="J4" s="415" t="s">
        <v>802</v>
      </c>
      <c r="K4" s="415" t="s">
        <v>803</v>
      </c>
      <c r="L4" s="415" t="s">
        <v>804</v>
      </c>
      <c r="M4" s="415" t="s">
        <v>805</v>
      </c>
      <c r="N4" s="415" t="s">
        <v>806</v>
      </c>
      <c r="O4" s="415" t="s">
        <v>807</v>
      </c>
      <c r="P4" s="415" t="s">
        <v>808</v>
      </c>
      <c r="Q4" s="415" t="s">
        <v>809</v>
      </c>
      <c r="R4" s="415" t="s">
        <v>810</v>
      </c>
      <c r="S4" s="415" t="s">
        <v>811</v>
      </c>
      <c r="T4" s="415" t="s">
        <v>812</v>
      </c>
      <c r="U4" s="415" t="s">
        <v>813</v>
      </c>
      <c r="V4" s="1317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  <c r="BY4" s="408"/>
      <c r="BZ4" s="408"/>
      <c r="CA4" s="408"/>
      <c r="CB4" s="408"/>
      <c r="CC4" s="408"/>
      <c r="CD4" s="408"/>
      <c r="CE4" s="408"/>
      <c r="CF4" s="408"/>
      <c r="CG4" s="408"/>
      <c r="CH4" s="408"/>
      <c r="CI4" s="408"/>
      <c r="CJ4" s="408"/>
      <c r="CK4" s="408"/>
      <c r="CL4" s="408"/>
      <c r="CM4" s="408"/>
      <c r="CN4" s="408"/>
      <c r="CO4" s="408"/>
      <c r="CP4" s="408"/>
      <c r="CQ4" s="408"/>
      <c r="CR4" s="408"/>
      <c r="CS4" s="408"/>
      <c r="CT4" s="408"/>
      <c r="CU4" s="408"/>
      <c r="CV4" s="408"/>
      <c r="CW4" s="408"/>
      <c r="CX4" s="408"/>
      <c r="CY4" s="408"/>
      <c r="CZ4" s="408"/>
      <c r="DA4" s="408"/>
      <c r="DB4" s="408"/>
      <c r="DC4" s="408"/>
      <c r="DD4" s="408"/>
      <c r="DE4" s="408"/>
      <c r="DF4" s="408"/>
      <c r="DG4" s="408"/>
      <c r="DH4" s="408"/>
      <c r="DI4" s="408"/>
      <c r="DJ4" s="408"/>
      <c r="DK4" s="408"/>
      <c r="DL4" s="408"/>
      <c r="DM4" s="408"/>
      <c r="DN4" s="408"/>
      <c r="DO4" s="408"/>
      <c r="DP4" s="408"/>
      <c r="DQ4" s="408"/>
      <c r="DR4" s="408"/>
      <c r="DS4" s="408"/>
      <c r="DT4" s="408"/>
      <c r="DU4" s="408"/>
      <c r="DV4" s="408"/>
      <c r="DW4" s="408"/>
      <c r="DX4" s="408"/>
      <c r="DY4" s="408"/>
      <c r="DZ4" s="408"/>
      <c r="EA4" s="408"/>
      <c r="EB4" s="408"/>
      <c r="EC4" s="408"/>
      <c r="ED4" s="408"/>
      <c r="EE4" s="408"/>
      <c r="EF4" s="408"/>
      <c r="EG4" s="408"/>
      <c r="EH4" s="408"/>
      <c r="EI4" s="408"/>
      <c r="EJ4" s="408"/>
      <c r="EK4" s="408"/>
      <c r="EL4" s="408"/>
      <c r="EM4" s="408"/>
      <c r="EN4" s="408"/>
      <c r="EO4" s="408"/>
      <c r="EP4" s="408"/>
      <c r="EQ4" s="408"/>
      <c r="ER4" s="408"/>
      <c r="ES4" s="408"/>
      <c r="ET4" s="408"/>
      <c r="EU4" s="408"/>
      <c r="EV4" s="408"/>
      <c r="EW4" s="408"/>
      <c r="EX4" s="408"/>
      <c r="EY4" s="408"/>
      <c r="EZ4" s="408"/>
      <c r="FA4" s="408"/>
      <c r="FB4" s="408"/>
      <c r="FC4" s="408"/>
      <c r="FD4" s="408"/>
      <c r="FE4" s="408"/>
      <c r="FF4" s="408"/>
      <c r="FG4" s="408"/>
      <c r="FH4" s="408"/>
      <c r="FI4" s="408"/>
      <c r="FJ4" s="408"/>
      <c r="FK4" s="408"/>
      <c r="FL4" s="408"/>
      <c r="FM4" s="408"/>
      <c r="FN4" s="408"/>
      <c r="FO4" s="408"/>
      <c r="FP4" s="408"/>
      <c r="FQ4" s="408"/>
      <c r="FR4" s="408"/>
      <c r="FS4" s="408"/>
      <c r="FT4" s="408"/>
      <c r="FU4" s="408"/>
      <c r="FV4" s="408"/>
      <c r="FW4" s="408"/>
      <c r="FX4" s="408"/>
      <c r="FY4" s="408"/>
      <c r="FZ4" s="408"/>
      <c r="GA4" s="408"/>
      <c r="GB4" s="408"/>
      <c r="GC4" s="408"/>
      <c r="GD4" s="408"/>
      <c r="GE4" s="408"/>
      <c r="GF4" s="408"/>
      <c r="GG4" s="408"/>
      <c r="GH4" s="408"/>
      <c r="GI4" s="408"/>
      <c r="GJ4" s="408"/>
      <c r="GK4" s="408"/>
      <c r="GL4" s="408"/>
      <c r="GM4" s="408"/>
      <c r="GN4" s="408"/>
      <c r="GO4" s="408"/>
      <c r="GP4" s="408"/>
      <c r="GQ4" s="408"/>
      <c r="GR4" s="408"/>
      <c r="GS4" s="408"/>
      <c r="GT4" s="408"/>
      <c r="GU4" s="408"/>
      <c r="GV4" s="408"/>
      <c r="GW4" s="408"/>
      <c r="GX4" s="408"/>
      <c r="GY4" s="408"/>
      <c r="GZ4" s="408"/>
      <c r="HA4" s="408"/>
      <c r="HB4" s="408"/>
      <c r="HC4" s="408"/>
      <c r="HD4" s="408"/>
      <c r="HE4" s="408"/>
      <c r="HF4" s="408"/>
      <c r="HG4" s="408"/>
      <c r="HH4" s="408"/>
      <c r="HI4" s="408"/>
      <c r="HJ4" s="408"/>
      <c r="HK4" s="408"/>
      <c r="HL4" s="408"/>
      <c r="HM4" s="408"/>
      <c r="HN4" s="408"/>
      <c r="HO4" s="408"/>
      <c r="HP4" s="408"/>
      <c r="HQ4" s="408"/>
      <c r="HR4" s="408"/>
      <c r="HS4" s="408"/>
      <c r="HT4" s="408"/>
      <c r="HU4" s="408"/>
      <c r="HV4" s="408"/>
      <c r="HW4" s="408"/>
      <c r="HX4" s="408"/>
      <c r="HY4" s="408"/>
      <c r="HZ4" s="408"/>
      <c r="IA4" s="408"/>
      <c r="IB4" s="408"/>
      <c r="IC4" s="408"/>
      <c r="ID4" s="408"/>
      <c r="IE4" s="408"/>
      <c r="IF4" s="408"/>
      <c r="IG4" s="408"/>
      <c r="IH4" s="408"/>
      <c r="II4" s="408"/>
      <c r="IJ4" s="408"/>
      <c r="IK4" s="408"/>
      <c r="IL4" s="408"/>
      <c r="IM4" s="408"/>
      <c r="IN4" s="408"/>
      <c r="IO4" s="408"/>
      <c r="IP4" s="408"/>
    </row>
    <row r="5" spans="1:250" ht="14.1" customHeight="1" x14ac:dyDescent="0.2">
      <c r="A5" s="1310" t="s">
        <v>517</v>
      </c>
      <c r="B5" s="1311"/>
      <c r="C5" s="1311"/>
      <c r="D5" s="1311"/>
      <c r="E5" s="1311"/>
      <c r="F5" s="1312"/>
      <c r="G5" s="1318" t="s">
        <v>765</v>
      </c>
      <c r="H5" s="1320" t="s">
        <v>634</v>
      </c>
      <c r="I5" s="1321"/>
      <c r="J5" s="1321"/>
      <c r="K5" s="1321"/>
      <c r="L5" s="1321"/>
      <c r="M5" s="1321"/>
      <c r="N5" s="1321"/>
      <c r="O5" s="1321"/>
      <c r="P5" s="1321"/>
      <c r="Q5" s="1321"/>
      <c r="R5" s="1321"/>
      <c r="S5" s="1321"/>
      <c r="T5" s="1321"/>
      <c r="U5" s="1321"/>
      <c r="V5" s="1309" t="s">
        <v>518</v>
      </c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</row>
    <row r="6" spans="1:250" ht="14.1" customHeight="1" x14ac:dyDescent="0.2">
      <c r="A6" s="1313"/>
      <c r="B6" s="1314"/>
      <c r="C6" s="1314"/>
      <c r="D6" s="1314"/>
      <c r="E6" s="1314"/>
      <c r="F6" s="1315"/>
      <c r="G6" s="1319"/>
      <c r="H6" s="1322"/>
      <c r="I6" s="1323"/>
      <c r="J6" s="1323"/>
      <c r="K6" s="1323"/>
      <c r="L6" s="1323"/>
      <c r="M6" s="1323"/>
      <c r="N6" s="1323"/>
      <c r="O6" s="1323"/>
      <c r="P6" s="1323"/>
      <c r="Q6" s="1323"/>
      <c r="R6" s="1323"/>
      <c r="S6" s="1323"/>
      <c r="T6" s="1323"/>
      <c r="U6" s="1323"/>
      <c r="V6" s="1309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</row>
    <row r="7" spans="1:250" ht="5.0999999999999996" customHeight="1" x14ac:dyDescent="0.2">
      <c r="A7" s="23"/>
      <c r="B7" s="23"/>
      <c r="C7" s="24"/>
      <c r="D7" s="367"/>
      <c r="E7" s="22"/>
      <c r="F7" s="22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</row>
    <row r="8" spans="1:250" s="16" customFormat="1" ht="14.1" customHeight="1" x14ac:dyDescent="0.2">
      <c r="A8" s="23" t="s">
        <v>33</v>
      </c>
      <c r="B8" s="24" t="s">
        <v>519</v>
      </c>
      <c r="C8" s="22"/>
      <c r="D8" s="22"/>
      <c r="E8" s="720" t="s">
        <v>766</v>
      </c>
      <c r="F8" s="571" t="s">
        <v>559</v>
      </c>
      <c r="G8" s="572">
        <v>1</v>
      </c>
      <c r="H8" s="572">
        <f>G8</f>
        <v>1</v>
      </c>
      <c r="I8" s="572">
        <f t="shared" ref="I8:U8" si="0">H8</f>
        <v>1</v>
      </c>
      <c r="J8" s="572">
        <f t="shared" si="0"/>
        <v>1</v>
      </c>
      <c r="K8" s="572">
        <f t="shared" si="0"/>
        <v>1</v>
      </c>
      <c r="L8" s="572">
        <f t="shared" si="0"/>
        <v>1</v>
      </c>
      <c r="M8" s="572">
        <f t="shared" si="0"/>
        <v>1</v>
      </c>
      <c r="N8" s="572">
        <f t="shared" si="0"/>
        <v>1</v>
      </c>
      <c r="O8" s="572">
        <f t="shared" si="0"/>
        <v>1</v>
      </c>
      <c r="P8" s="572">
        <f t="shared" si="0"/>
        <v>1</v>
      </c>
      <c r="Q8" s="572">
        <f t="shared" si="0"/>
        <v>1</v>
      </c>
      <c r="R8" s="572">
        <f t="shared" si="0"/>
        <v>1</v>
      </c>
      <c r="S8" s="572">
        <f t="shared" si="0"/>
        <v>1</v>
      </c>
      <c r="T8" s="572">
        <f t="shared" si="0"/>
        <v>1</v>
      </c>
      <c r="U8" s="572">
        <f t="shared" si="0"/>
        <v>1</v>
      </c>
      <c r="V8" s="573">
        <v>0</v>
      </c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</row>
    <row r="9" spans="1:250" ht="5.0999999999999996" customHeight="1" x14ac:dyDescent="0.2">
      <c r="A9" s="23"/>
      <c r="B9" s="24"/>
      <c r="C9" s="367"/>
      <c r="D9" s="226"/>
      <c r="E9" s="370"/>
      <c r="F9" s="370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02"/>
      <c r="V9" s="543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</row>
    <row r="10" spans="1:250" ht="14.1" customHeight="1" x14ac:dyDescent="0.2">
      <c r="A10" s="23" t="s">
        <v>34</v>
      </c>
      <c r="B10" s="368" t="s">
        <v>820</v>
      </c>
      <c r="C10" s="367"/>
      <c r="D10" s="369"/>
      <c r="G10" s="574">
        <f>(('(20)Vaga_Hora'!E32*8)+(('(20)Vaga_Hora'!F32*6)))</f>
        <v>18187</v>
      </c>
      <c r="H10" s="574">
        <f>'(20)Vaga_Hora'!G32*12</f>
        <v>28668</v>
      </c>
      <c r="I10" s="574">
        <f>H10</f>
        <v>28668</v>
      </c>
      <c r="J10" s="574">
        <f t="shared" ref="J10:U10" si="1">I10</f>
        <v>28668</v>
      </c>
      <c r="K10" s="574">
        <f t="shared" si="1"/>
        <v>28668</v>
      </c>
      <c r="L10" s="574">
        <f t="shared" si="1"/>
        <v>28668</v>
      </c>
      <c r="M10" s="574">
        <f t="shared" si="1"/>
        <v>28668</v>
      </c>
      <c r="N10" s="574">
        <f t="shared" si="1"/>
        <v>28668</v>
      </c>
      <c r="O10" s="574">
        <f t="shared" si="1"/>
        <v>28668</v>
      </c>
      <c r="P10" s="574">
        <f t="shared" si="1"/>
        <v>28668</v>
      </c>
      <c r="Q10" s="574">
        <f t="shared" si="1"/>
        <v>28668</v>
      </c>
      <c r="R10" s="574">
        <f t="shared" si="1"/>
        <v>28668</v>
      </c>
      <c r="S10" s="574">
        <f t="shared" si="1"/>
        <v>28668</v>
      </c>
      <c r="T10" s="574">
        <f t="shared" si="1"/>
        <v>28668</v>
      </c>
      <c r="U10" s="574">
        <f t="shared" si="1"/>
        <v>28668</v>
      </c>
      <c r="V10" s="587">
        <v>0</v>
      </c>
      <c r="W10" s="728"/>
      <c r="X10" s="728"/>
      <c r="Y10" s="728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  <c r="CT10" s="205"/>
      <c r="CU10" s="205"/>
      <c r="CV10" s="205"/>
      <c r="CW10" s="205"/>
      <c r="CX10" s="205"/>
      <c r="CY10" s="205"/>
      <c r="CZ10" s="205"/>
      <c r="DA10" s="205"/>
      <c r="DB10" s="205"/>
      <c r="DC10" s="205"/>
      <c r="DD10" s="205"/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  <c r="ES10" s="205"/>
      <c r="ET10" s="205"/>
      <c r="EU10" s="205"/>
      <c r="EV10" s="205"/>
      <c r="EW10" s="205"/>
      <c r="EX10" s="205"/>
      <c r="EY10" s="205"/>
      <c r="EZ10" s="205"/>
      <c r="FA10" s="205"/>
      <c r="FB10" s="205"/>
      <c r="FC10" s="205"/>
      <c r="FD10" s="205"/>
      <c r="FE10" s="205"/>
      <c r="FF10" s="205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205"/>
      <c r="GF10" s="205"/>
      <c r="GG10" s="205"/>
      <c r="GH10" s="205"/>
      <c r="GI10" s="205"/>
      <c r="GJ10" s="205"/>
      <c r="GK10" s="205"/>
      <c r="GL10" s="205"/>
      <c r="GM10" s="205"/>
      <c r="GN10" s="205"/>
      <c r="GO10" s="205"/>
      <c r="GP10" s="205"/>
      <c r="GQ10" s="205"/>
      <c r="GR10" s="205"/>
      <c r="GS10" s="205"/>
      <c r="GT10" s="205"/>
      <c r="GU10" s="205"/>
      <c r="GV10" s="205"/>
      <c r="GW10" s="205"/>
      <c r="GX10" s="205"/>
      <c r="GY10" s="205"/>
      <c r="GZ10" s="205"/>
      <c r="HA10" s="205"/>
      <c r="HB10" s="205"/>
      <c r="HC10" s="205"/>
      <c r="HD10" s="205"/>
      <c r="HE10" s="205"/>
      <c r="HF10" s="205"/>
      <c r="HG10" s="205"/>
      <c r="HH10" s="205"/>
      <c r="HI10" s="205"/>
      <c r="HJ10" s="205"/>
      <c r="HK10" s="205"/>
      <c r="HL10" s="205"/>
      <c r="HM10" s="205"/>
      <c r="HN10" s="205"/>
      <c r="HO10" s="205"/>
      <c r="HP10" s="205"/>
      <c r="HQ10" s="205"/>
      <c r="HR10" s="205"/>
      <c r="HS10" s="205"/>
      <c r="HT10" s="205"/>
      <c r="HU10" s="205"/>
      <c r="HV10" s="205"/>
      <c r="HW10" s="205"/>
      <c r="HX10" s="205"/>
      <c r="HY10" s="205"/>
      <c r="HZ10" s="205"/>
      <c r="IA10" s="205"/>
      <c r="IB10" s="205"/>
      <c r="IC10" s="205"/>
      <c r="ID10" s="205"/>
      <c r="IE10" s="205"/>
      <c r="IF10" s="205"/>
      <c r="IG10" s="205"/>
      <c r="IH10" s="205"/>
      <c r="II10" s="205"/>
      <c r="IJ10" s="205"/>
      <c r="IK10" s="205"/>
      <c r="IL10" s="205"/>
      <c r="IM10" s="205"/>
      <c r="IN10" s="205"/>
      <c r="IO10" s="205"/>
      <c r="IP10" s="205"/>
    </row>
    <row r="11" spans="1:250" ht="5.0999999999999996" customHeight="1" x14ac:dyDescent="0.2">
      <c r="A11" s="23"/>
      <c r="B11" s="24"/>
      <c r="C11" s="367"/>
      <c r="D11" s="226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02"/>
      <c r="V11" s="543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</row>
    <row r="12" spans="1:250" ht="14.1" customHeight="1" x14ac:dyDescent="0.2">
      <c r="A12" s="23" t="s">
        <v>36</v>
      </c>
      <c r="B12" s="368" t="s">
        <v>520</v>
      </c>
      <c r="C12" s="367"/>
      <c r="D12" s="563">
        <f>D138</f>
        <v>0</v>
      </c>
      <c r="G12" s="589">
        <f>D135</f>
        <v>0.4</v>
      </c>
      <c r="H12" s="565">
        <f>G12*(1+$D$12)</f>
        <v>0.4</v>
      </c>
      <c r="I12" s="565">
        <f t="shared" ref="I12:K12" si="2">H12*(1+$D$12)</f>
        <v>0.4</v>
      </c>
      <c r="J12" s="565">
        <f t="shared" si="2"/>
        <v>0.4</v>
      </c>
      <c r="K12" s="565">
        <f t="shared" si="2"/>
        <v>0.4</v>
      </c>
      <c r="L12" s="565">
        <f t="shared" ref="L12:U12" si="3">K12*(1+$D$12)</f>
        <v>0.4</v>
      </c>
      <c r="M12" s="565">
        <f t="shared" si="3"/>
        <v>0.4</v>
      </c>
      <c r="N12" s="565">
        <f t="shared" si="3"/>
        <v>0.4</v>
      </c>
      <c r="O12" s="565">
        <f t="shared" si="3"/>
        <v>0.4</v>
      </c>
      <c r="P12" s="565">
        <f t="shared" si="3"/>
        <v>0.4</v>
      </c>
      <c r="Q12" s="565">
        <f t="shared" si="3"/>
        <v>0.4</v>
      </c>
      <c r="R12" s="565">
        <f t="shared" si="3"/>
        <v>0.4</v>
      </c>
      <c r="S12" s="565">
        <f t="shared" si="3"/>
        <v>0.4</v>
      </c>
      <c r="T12" s="565">
        <f t="shared" si="3"/>
        <v>0.4</v>
      </c>
      <c r="U12" s="565">
        <f t="shared" si="3"/>
        <v>0.4</v>
      </c>
      <c r="V12" s="588">
        <v>0</v>
      </c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  <c r="CT12" s="205"/>
      <c r="CU12" s="205"/>
      <c r="CV12" s="205"/>
      <c r="CW12" s="205"/>
      <c r="CX12" s="205"/>
      <c r="CY12" s="205"/>
      <c r="CZ12" s="205"/>
      <c r="DA12" s="205"/>
      <c r="DB12" s="205"/>
      <c r="DC12" s="205"/>
      <c r="DD12" s="205"/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  <c r="IG12" s="205"/>
      <c r="IH12" s="205"/>
      <c r="II12" s="205"/>
      <c r="IJ12" s="205"/>
      <c r="IK12" s="205"/>
      <c r="IL12" s="205"/>
      <c r="IM12" s="205"/>
      <c r="IN12" s="205"/>
      <c r="IO12" s="205"/>
      <c r="IP12" s="205"/>
    </row>
    <row r="13" spans="1:250" ht="5.0999999999999996" customHeight="1" x14ac:dyDescent="0.2">
      <c r="A13" s="23"/>
      <c r="B13" s="24"/>
      <c r="C13" s="367"/>
      <c r="D13" s="226"/>
      <c r="E13" s="370"/>
      <c r="F13" s="370"/>
      <c r="G13" s="371"/>
      <c r="H13" s="371"/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371"/>
      <c r="V13" s="543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</row>
    <row r="14" spans="1:250" ht="14.1" customHeight="1" x14ac:dyDescent="0.2">
      <c r="A14" s="23" t="s">
        <v>37</v>
      </c>
      <c r="B14" s="368" t="s">
        <v>436</v>
      </c>
      <c r="C14" s="367"/>
      <c r="D14" s="563">
        <f>D136</f>
        <v>0.95</v>
      </c>
      <c r="E14" s="367"/>
      <c r="F14" s="367"/>
      <c r="G14" s="589">
        <f>$D$14</f>
        <v>0.95</v>
      </c>
      <c r="H14" s="589">
        <f>$D$14</f>
        <v>0.95</v>
      </c>
      <c r="I14" s="589">
        <f t="shared" ref="I14:U14" si="4">$D$14</f>
        <v>0.95</v>
      </c>
      <c r="J14" s="589">
        <f t="shared" si="4"/>
        <v>0.95</v>
      </c>
      <c r="K14" s="589">
        <f t="shared" si="4"/>
        <v>0.95</v>
      </c>
      <c r="L14" s="589">
        <f t="shared" si="4"/>
        <v>0.95</v>
      </c>
      <c r="M14" s="589">
        <f t="shared" si="4"/>
        <v>0.95</v>
      </c>
      <c r="N14" s="589">
        <f t="shared" si="4"/>
        <v>0.95</v>
      </c>
      <c r="O14" s="589">
        <f t="shared" si="4"/>
        <v>0.95</v>
      </c>
      <c r="P14" s="589">
        <f t="shared" si="4"/>
        <v>0.95</v>
      </c>
      <c r="Q14" s="589">
        <f t="shared" si="4"/>
        <v>0.95</v>
      </c>
      <c r="R14" s="589">
        <f t="shared" si="4"/>
        <v>0.95</v>
      </c>
      <c r="S14" s="589">
        <f t="shared" si="4"/>
        <v>0.95</v>
      </c>
      <c r="T14" s="589">
        <f t="shared" si="4"/>
        <v>0.95</v>
      </c>
      <c r="U14" s="589">
        <f t="shared" si="4"/>
        <v>0.95</v>
      </c>
      <c r="V14" s="588">
        <v>0</v>
      </c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  <c r="IG14" s="205"/>
      <c r="IH14" s="205"/>
      <c r="II14" s="205"/>
      <c r="IJ14" s="205"/>
      <c r="IK14" s="205"/>
      <c r="IL14" s="205"/>
      <c r="IM14" s="205"/>
      <c r="IN14" s="205"/>
      <c r="IO14" s="205"/>
      <c r="IP14" s="205"/>
    </row>
    <row r="15" spans="1:250" ht="5.0999999999999996" customHeight="1" x14ac:dyDescent="0.2">
      <c r="A15" s="23"/>
      <c r="B15" s="24"/>
      <c r="C15" s="367"/>
      <c r="D15" s="226"/>
      <c r="E15" s="370"/>
      <c r="F15" s="370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543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</row>
    <row r="16" spans="1:250" ht="14.1" customHeight="1" x14ac:dyDescent="0.2">
      <c r="A16" s="23" t="s">
        <v>38</v>
      </c>
      <c r="B16" s="368" t="s">
        <v>521</v>
      </c>
      <c r="C16" s="367"/>
      <c r="D16" s="369"/>
      <c r="E16" s="370"/>
      <c r="F16" s="370"/>
      <c r="G16" s="589">
        <f>G14*G12</f>
        <v>0.38</v>
      </c>
      <c r="H16" s="565">
        <f>H14*H12</f>
        <v>0.38</v>
      </c>
      <c r="I16" s="565">
        <f t="shared" ref="I16:K16" si="5">I14*I12</f>
        <v>0.38</v>
      </c>
      <c r="J16" s="565">
        <f t="shared" si="5"/>
        <v>0.38</v>
      </c>
      <c r="K16" s="565">
        <f t="shared" si="5"/>
        <v>0.38</v>
      </c>
      <c r="L16" s="565">
        <f t="shared" ref="L16:U16" si="6">L14*L12</f>
        <v>0.38</v>
      </c>
      <c r="M16" s="565">
        <f t="shared" si="6"/>
        <v>0.38</v>
      </c>
      <c r="N16" s="565">
        <f t="shared" si="6"/>
        <v>0.38</v>
      </c>
      <c r="O16" s="565">
        <f t="shared" si="6"/>
        <v>0.38</v>
      </c>
      <c r="P16" s="565">
        <f t="shared" si="6"/>
        <v>0.38</v>
      </c>
      <c r="Q16" s="565">
        <f t="shared" si="6"/>
        <v>0.38</v>
      </c>
      <c r="R16" s="565">
        <f t="shared" si="6"/>
        <v>0.38</v>
      </c>
      <c r="S16" s="565">
        <f t="shared" si="6"/>
        <v>0.38</v>
      </c>
      <c r="T16" s="565">
        <f t="shared" si="6"/>
        <v>0.38</v>
      </c>
      <c r="U16" s="565">
        <f t="shared" si="6"/>
        <v>0.38</v>
      </c>
      <c r="V16" s="588">
        <v>0</v>
      </c>
      <c r="W16" s="205"/>
      <c r="X16" s="205"/>
      <c r="Y16" s="205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  <c r="IH16" s="205"/>
      <c r="II16" s="205"/>
      <c r="IJ16" s="205"/>
      <c r="IK16" s="205"/>
      <c r="IL16" s="205"/>
      <c r="IM16" s="205"/>
      <c r="IN16" s="205"/>
      <c r="IO16" s="205"/>
      <c r="IP16" s="205"/>
    </row>
    <row r="17" spans="1:250" ht="5.0999999999999996" customHeight="1" x14ac:dyDescent="0.2">
      <c r="A17" s="23"/>
      <c r="B17" s="24"/>
      <c r="C17" s="367"/>
      <c r="D17" s="226"/>
      <c r="E17" s="370"/>
      <c r="F17" s="370"/>
      <c r="G17" s="371"/>
      <c r="H17" s="371"/>
      <c r="I17" s="371"/>
      <c r="J17" s="371"/>
      <c r="K17" s="371"/>
      <c r="L17" s="371"/>
      <c r="M17" s="371"/>
      <c r="N17" s="371"/>
      <c r="O17" s="371"/>
      <c r="P17" s="371"/>
      <c r="Q17" s="371"/>
      <c r="R17" s="371"/>
      <c r="S17" s="371"/>
      <c r="T17" s="371"/>
      <c r="U17" s="371"/>
      <c r="V17" s="543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</row>
    <row r="18" spans="1:250" ht="14.1" customHeight="1" x14ac:dyDescent="0.2">
      <c r="A18" s="23" t="s">
        <v>423</v>
      </c>
      <c r="B18" s="368" t="s">
        <v>635</v>
      </c>
      <c r="C18" s="367"/>
      <c r="D18" s="369"/>
      <c r="E18" s="370"/>
      <c r="F18" s="370"/>
      <c r="G18" s="574">
        <f>'(20)Vaga_Hora'!H60+'(20)Vaga_Hora'!H67</f>
        <v>4595248</v>
      </c>
      <c r="H18" s="574">
        <f>'(20)Vaga_Hora'!H75:I75</f>
        <v>7243448</v>
      </c>
      <c r="I18" s="574">
        <f>'(20)Vaga_Hora'!H76</f>
        <v>7243448</v>
      </c>
      <c r="J18" s="574">
        <f>'(20)Vaga_Hora'!H77</f>
        <v>7243448</v>
      </c>
      <c r="K18" s="574">
        <f>'(20)Vaga_Hora'!H78</f>
        <v>7243448</v>
      </c>
      <c r="L18" s="574">
        <f>'(20)Vaga_Hora'!H79</f>
        <v>7243448</v>
      </c>
      <c r="M18" s="574">
        <f>'(20)Vaga_Hora'!H80</f>
        <v>7243448</v>
      </c>
      <c r="N18" s="574">
        <f>'(20)Vaga_Hora'!H81</f>
        <v>7243448</v>
      </c>
      <c r="O18" s="574">
        <f>'(20)Vaga_Hora'!H82</f>
        <v>7243448</v>
      </c>
      <c r="P18" s="574">
        <f>'(20)Vaga_Hora'!H83</f>
        <v>7243448</v>
      </c>
      <c r="Q18" s="574">
        <f>'(20)Vaga_Hora'!H84</f>
        <v>7243448</v>
      </c>
      <c r="R18" s="574">
        <f>'(20)Vaga_Hora'!H85</f>
        <v>7243448</v>
      </c>
      <c r="S18" s="574">
        <f>'(20)Vaga_Hora'!H86</f>
        <v>7243448</v>
      </c>
      <c r="T18" s="574">
        <f>'(20)Vaga_Hora'!H87</f>
        <v>7243448</v>
      </c>
      <c r="U18" s="574">
        <f>'(20)Vaga_Hora'!H88</f>
        <v>7243448</v>
      </c>
      <c r="V18" s="587">
        <v>0</v>
      </c>
      <c r="W18" s="728"/>
      <c r="X18" s="728"/>
      <c r="Y18" s="728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205"/>
      <c r="IH18" s="205"/>
      <c r="II18" s="205"/>
      <c r="IJ18" s="205"/>
      <c r="IK18" s="205"/>
      <c r="IL18" s="205"/>
      <c r="IM18" s="205"/>
      <c r="IN18" s="205"/>
      <c r="IO18" s="205"/>
      <c r="IP18" s="205"/>
    </row>
    <row r="19" spans="1:250" ht="5.0999999999999996" customHeight="1" x14ac:dyDescent="0.2">
      <c r="A19" s="23"/>
      <c r="B19" s="24"/>
      <c r="C19" s="367"/>
      <c r="D19" s="226"/>
      <c r="E19" s="370"/>
      <c r="F19" s="370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543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</row>
    <row r="20" spans="1:250" ht="14.1" customHeight="1" x14ac:dyDescent="0.2">
      <c r="A20" s="577" t="s">
        <v>437</v>
      </c>
      <c r="B20" s="368" t="s">
        <v>522</v>
      </c>
      <c r="C20" s="367"/>
      <c r="D20" s="564">
        <f>D139</f>
        <v>0</v>
      </c>
      <c r="E20" s="367"/>
      <c r="F20" s="367"/>
      <c r="G20" s="566">
        <f t="shared" ref="G20:L20" si="7">$D$20</f>
        <v>0</v>
      </c>
      <c r="H20" s="239">
        <f t="shared" si="7"/>
        <v>0</v>
      </c>
      <c r="I20" s="239">
        <f t="shared" si="7"/>
        <v>0</v>
      </c>
      <c r="J20" s="239">
        <f t="shared" si="7"/>
        <v>0</v>
      </c>
      <c r="K20" s="239">
        <f t="shared" si="7"/>
        <v>0</v>
      </c>
      <c r="L20" s="239">
        <f t="shared" si="7"/>
        <v>0</v>
      </c>
      <c r="M20" s="239">
        <f t="shared" ref="M20:U20" si="8">$D$20</f>
        <v>0</v>
      </c>
      <c r="N20" s="239">
        <f t="shared" si="8"/>
        <v>0</v>
      </c>
      <c r="O20" s="239">
        <f t="shared" si="8"/>
        <v>0</v>
      </c>
      <c r="P20" s="239">
        <f t="shared" si="8"/>
        <v>0</v>
      </c>
      <c r="Q20" s="239">
        <f t="shared" si="8"/>
        <v>0</v>
      </c>
      <c r="R20" s="239">
        <f t="shared" si="8"/>
        <v>0</v>
      </c>
      <c r="S20" s="239">
        <f t="shared" si="8"/>
        <v>0</v>
      </c>
      <c r="T20" s="239">
        <f t="shared" si="8"/>
        <v>0</v>
      </c>
      <c r="U20" s="239">
        <f t="shared" si="8"/>
        <v>0</v>
      </c>
      <c r="V20" s="542">
        <v>0</v>
      </c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  <c r="GG20" s="205"/>
      <c r="GH20" s="205"/>
      <c r="GI20" s="205"/>
      <c r="GJ20" s="205"/>
      <c r="GK20" s="205"/>
      <c r="GL20" s="205"/>
      <c r="GM20" s="205"/>
      <c r="GN20" s="205"/>
      <c r="GO20" s="205"/>
      <c r="GP20" s="205"/>
      <c r="GQ20" s="205"/>
      <c r="GR20" s="205"/>
      <c r="GS20" s="205"/>
      <c r="GT20" s="205"/>
      <c r="GU20" s="205"/>
      <c r="GV20" s="205"/>
      <c r="GW20" s="205"/>
      <c r="GX20" s="205"/>
      <c r="GY20" s="205"/>
      <c r="GZ20" s="205"/>
      <c r="HA20" s="205"/>
      <c r="HB20" s="205"/>
      <c r="HC20" s="205"/>
      <c r="HD20" s="205"/>
      <c r="HE20" s="205"/>
      <c r="HF20" s="205"/>
      <c r="HG20" s="205"/>
      <c r="HH20" s="205"/>
      <c r="HI20" s="205"/>
      <c r="HJ20" s="205"/>
      <c r="HK20" s="205"/>
      <c r="HL20" s="205"/>
      <c r="HM20" s="205"/>
      <c r="HN20" s="205"/>
      <c r="HO20" s="205"/>
      <c r="HP20" s="205"/>
      <c r="HQ20" s="205"/>
      <c r="HR20" s="205"/>
      <c r="HS20" s="205"/>
      <c r="HT20" s="205"/>
      <c r="HU20" s="205"/>
      <c r="HV20" s="205"/>
      <c r="HW20" s="205"/>
      <c r="HX20" s="205"/>
      <c r="HY20" s="205"/>
      <c r="HZ20" s="205"/>
      <c r="IA20" s="205"/>
      <c r="IB20" s="205"/>
      <c r="IC20" s="205"/>
      <c r="ID20" s="205"/>
      <c r="IE20" s="205"/>
      <c r="IF20" s="205"/>
      <c r="IG20" s="205"/>
      <c r="IH20" s="205"/>
      <c r="II20" s="205"/>
      <c r="IJ20" s="205"/>
      <c r="IK20" s="205"/>
      <c r="IL20" s="205"/>
      <c r="IM20" s="205"/>
      <c r="IN20" s="205"/>
      <c r="IO20" s="205"/>
      <c r="IP20" s="205"/>
    </row>
    <row r="21" spans="1:250" ht="5.0999999999999996" customHeight="1" x14ac:dyDescent="0.2">
      <c r="A21" s="379"/>
      <c r="B21" s="367"/>
      <c r="C21" s="367"/>
      <c r="D21" s="369"/>
      <c r="E21" s="370"/>
      <c r="F21" s="370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543"/>
    </row>
    <row r="22" spans="1:250" ht="14.1" customHeight="1" x14ac:dyDescent="0.2">
      <c r="A22" s="577" t="s">
        <v>438</v>
      </c>
      <c r="B22" s="368" t="s">
        <v>523</v>
      </c>
      <c r="C22" s="367"/>
      <c r="D22" s="369"/>
      <c r="E22" s="372"/>
      <c r="F22" s="729"/>
      <c r="G22" s="566">
        <f>((G20*G18)*G16)*G8</f>
        <v>0</v>
      </c>
      <c r="H22" s="239">
        <f>((H20*H18)*H16)*H8</f>
        <v>0</v>
      </c>
      <c r="I22" s="239">
        <f>((I20*I18)*I16)*I8</f>
        <v>0</v>
      </c>
      <c r="J22" s="239">
        <f t="shared" ref="J22:U22" si="9">((J20*J18)*J16)*J8</f>
        <v>0</v>
      </c>
      <c r="K22" s="239">
        <f t="shared" si="9"/>
        <v>0</v>
      </c>
      <c r="L22" s="239">
        <f t="shared" si="9"/>
        <v>0</v>
      </c>
      <c r="M22" s="239">
        <f t="shared" si="9"/>
        <v>0</v>
      </c>
      <c r="N22" s="239">
        <f t="shared" si="9"/>
        <v>0</v>
      </c>
      <c r="O22" s="239">
        <f t="shared" si="9"/>
        <v>0</v>
      </c>
      <c r="P22" s="239">
        <f t="shared" si="9"/>
        <v>0</v>
      </c>
      <c r="Q22" s="239">
        <f t="shared" si="9"/>
        <v>0</v>
      </c>
      <c r="R22" s="239">
        <f t="shared" si="9"/>
        <v>0</v>
      </c>
      <c r="S22" s="239">
        <f t="shared" si="9"/>
        <v>0</v>
      </c>
      <c r="T22" s="239">
        <f t="shared" si="9"/>
        <v>0</v>
      </c>
      <c r="U22" s="239">
        <f t="shared" si="9"/>
        <v>0</v>
      </c>
      <c r="V22" s="542">
        <v>0</v>
      </c>
      <c r="W22" s="373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205"/>
      <c r="IH22" s="205"/>
      <c r="II22" s="205"/>
      <c r="IJ22" s="205"/>
      <c r="IK22" s="205"/>
      <c r="IL22" s="205"/>
      <c r="IM22" s="205"/>
      <c r="IN22" s="205"/>
      <c r="IO22" s="205"/>
      <c r="IP22" s="205"/>
    </row>
    <row r="23" spans="1:250" ht="5.0999999999999996" customHeight="1" x14ac:dyDescent="0.2">
      <c r="A23" s="379"/>
      <c r="B23" s="367"/>
      <c r="C23" s="367"/>
      <c r="D23" s="369"/>
      <c r="E23" s="370"/>
      <c r="F23" s="370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543"/>
    </row>
    <row r="24" spans="1:250" ht="14.1" customHeight="1" x14ac:dyDescent="0.2">
      <c r="A24" s="577" t="s">
        <v>439</v>
      </c>
      <c r="B24" s="368" t="s">
        <v>636</v>
      </c>
      <c r="C24" s="367"/>
      <c r="D24" s="374">
        <f>SUM(D25:D28)</f>
        <v>8.6500000000000007E-2</v>
      </c>
      <c r="E24" s="370"/>
      <c r="F24" s="370"/>
      <c r="G24" s="566">
        <f>SUM(G25:G29)</f>
        <v>909350</v>
      </c>
      <c r="H24" s="239">
        <f t="shared" ref="H24" si="10">SUM(H25:H29)</f>
        <v>1433400</v>
      </c>
      <c r="I24" s="239">
        <f t="shared" ref="I24:T24" si="11">SUM(I25:I29)</f>
        <v>1433400</v>
      </c>
      <c r="J24" s="239">
        <f t="shared" si="11"/>
        <v>1433400</v>
      </c>
      <c r="K24" s="239">
        <f t="shared" si="11"/>
        <v>1433400</v>
      </c>
      <c r="L24" s="239">
        <f t="shared" si="11"/>
        <v>1433400</v>
      </c>
      <c r="M24" s="239">
        <f t="shared" si="11"/>
        <v>1433400</v>
      </c>
      <c r="N24" s="239">
        <f t="shared" si="11"/>
        <v>1433400</v>
      </c>
      <c r="O24" s="239">
        <f t="shared" si="11"/>
        <v>1433400</v>
      </c>
      <c r="P24" s="239">
        <f t="shared" si="11"/>
        <v>1433400</v>
      </c>
      <c r="Q24" s="239">
        <f t="shared" si="11"/>
        <v>1433400</v>
      </c>
      <c r="R24" s="239">
        <f t="shared" si="11"/>
        <v>1433400</v>
      </c>
      <c r="S24" s="239">
        <f t="shared" si="11"/>
        <v>1433400</v>
      </c>
      <c r="T24" s="239">
        <f t="shared" si="11"/>
        <v>1433400</v>
      </c>
      <c r="U24" s="239">
        <f t="shared" ref="U24" si="12">SUM(U25:U29)</f>
        <v>1433400</v>
      </c>
      <c r="V24" s="542">
        <v>0</v>
      </c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  <c r="HR24" s="205"/>
      <c r="HS24" s="205"/>
      <c r="HT24" s="205"/>
      <c r="HU24" s="205"/>
      <c r="HV24" s="205"/>
      <c r="HW24" s="205"/>
      <c r="HX24" s="205"/>
      <c r="HY24" s="205"/>
      <c r="HZ24" s="205"/>
      <c r="IA24" s="205"/>
      <c r="IB24" s="205"/>
      <c r="IC24" s="205"/>
      <c r="ID24" s="205"/>
      <c r="IE24" s="205"/>
      <c r="IF24" s="205"/>
      <c r="IG24" s="205"/>
      <c r="IH24" s="205"/>
      <c r="II24" s="205"/>
      <c r="IJ24" s="205"/>
      <c r="IK24" s="205"/>
      <c r="IL24" s="205"/>
      <c r="IM24" s="205"/>
      <c r="IN24" s="205"/>
      <c r="IO24" s="205"/>
      <c r="IP24" s="205"/>
    </row>
    <row r="25" spans="1:250" ht="14.1" customHeight="1" x14ac:dyDescent="0.2">
      <c r="A25" s="367"/>
      <c r="B25" s="375" t="s">
        <v>255</v>
      </c>
      <c r="C25" s="376" t="s">
        <v>114</v>
      </c>
      <c r="D25" s="826">
        <v>0.05</v>
      </c>
      <c r="G25" s="26">
        <f>G22*$D$25</f>
        <v>0</v>
      </c>
      <c r="H25" s="26">
        <f>H22*$D$25</f>
        <v>0</v>
      </c>
      <c r="I25" s="26">
        <f>I22*$D$25</f>
        <v>0</v>
      </c>
      <c r="J25" s="26">
        <f>J22*$D$25</f>
        <v>0</v>
      </c>
      <c r="K25" s="26">
        <f t="shared" ref="K25:U25" si="13">K22*$D$25</f>
        <v>0</v>
      </c>
      <c r="L25" s="26">
        <f t="shared" si="13"/>
        <v>0</v>
      </c>
      <c r="M25" s="26">
        <f t="shared" si="13"/>
        <v>0</v>
      </c>
      <c r="N25" s="26">
        <f t="shared" si="13"/>
        <v>0</v>
      </c>
      <c r="O25" s="26">
        <f t="shared" si="13"/>
        <v>0</v>
      </c>
      <c r="P25" s="26">
        <f t="shared" si="13"/>
        <v>0</v>
      </c>
      <c r="Q25" s="26">
        <f t="shared" si="13"/>
        <v>0</v>
      </c>
      <c r="R25" s="26">
        <f t="shared" si="13"/>
        <v>0</v>
      </c>
      <c r="S25" s="26">
        <f t="shared" si="13"/>
        <v>0</v>
      </c>
      <c r="T25" s="26">
        <f t="shared" si="13"/>
        <v>0</v>
      </c>
      <c r="U25" s="26">
        <f t="shared" si="13"/>
        <v>0</v>
      </c>
      <c r="V25" s="544">
        <v>0</v>
      </c>
      <c r="W25" s="211"/>
      <c r="X25" s="211"/>
      <c r="Y25" s="211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BU25" s="211"/>
      <c r="BV25" s="211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11"/>
      <c r="CS25" s="211"/>
      <c r="CT25" s="211"/>
      <c r="CU25" s="211"/>
      <c r="CV25" s="211"/>
      <c r="CW25" s="211"/>
      <c r="CX25" s="211"/>
      <c r="CY25" s="211"/>
      <c r="CZ25" s="211"/>
      <c r="DA25" s="211"/>
      <c r="DB25" s="211"/>
      <c r="DC25" s="211"/>
      <c r="DD25" s="211"/>
      <c r="DE25" s="211"/>
      <c r="DF25" s="211"/>
      <c r="DG25" s="211"/>
      <c r="DH25" s="211"/>
      <c r="DI25" s="211"/>
      <c r="DJ25" s="211"/>
      <c r="DK25" s="211"/>
      <c r="DL25" s="211"/>
      <c r="DM25" s="211"/>
      <c r="DN25" s="211"/>
      <c r="DO25" s="211"/>
      <c r="DP25" s="211"/>
      <c r="DQ25" s="211"/>
      <c r="DR25" s="211"/>
      <c r="DS25" s="211"/>
      <c r="DT25" s="211"/>
      <c r="DU25" s="211"/>
      <c r="DV25" s="211"/>
      <c r="DW25" s="211"/>
      <c r="DX25" s="211"/>
      <c r="DY25" s="211"/>
      <c r="DZ25" s="211"/>
      <c r="EA25" s="211"/>
      <c r="EB25" s="211"/>
      <c r="EC25" s="211"/>
      <c r="ED25" s="211"/>
      <c r="EE25" s="211"/>
      <c r="EF25" s="211"/>
      <c r="EG25" s="211"/>
      <c r="EH25" s="211"/>
      <c r="EI25" s="211"/>
      <c r="EJ25" s="211"/>
      <c r="EK25" s="211"/>
      <c r="EL25" s="211"/>
      <c r="EM25" s="211"/>
      <c r="EN25" s="211"/>
      <c r="EO25" s="211"/>
      <c r="EP25" s="211"/>
      <c r="EQ25" s="211"/>
      <c r="ER25" s="211"/>
      <c r="ES25" s="211"/>
      <c r="ET25" s="211"/>
      <c r="EU25" s="211"/>
      <c r="EV25" s="211"/>
      <c r="EW25" s="211"/>
      <c r="EX25" s="211"/>
      <c r="EY25" s="211"/>
      <c r="EZ25" s="211"/>
      <c r="FA25" s="211"/>
      <c r="FB25" s="211"/>
      <c r="FC25" s="211"/>
      <c r="FD25" s="211"/>
      <c r="FE25" s="211"/>
      <c r="FF25" s="211"/>
      <c r="FG25" s="211"/>
      <c r="FH25" s="211"/>
      <c r="FI25" s="211"/>
      <c r="FJ25" s="211"/>
      <c r="FK25" s="211"/>
      <c r="FL25" s="211"/>
      <c r="FM25" s="211"/>
      <c r="FN25" s="211"/>
      <c r="FO25" s="211"/>
      <c r="FP25" s="211"/>
      <c r="FQ25" s="211"/>
      <c r="FR25" s="211"/>
      <c r="FS25" s="211"/>
      <c r="FT25" s="211"/>
      <c r="FU25" s="211"/>
      <c r="FV25" s="211"/>
      <c r="FW25" s="211"/>
      <c r="FX25" s="211"/>
      <c r="FY25" s="211"/>
      <c r="FZ25" s="211"/>
      <c r="GA25" s="211"/>
      <c r="GB25" s="211"/>
      <c r="GC25" s="211"/>
      <c r="GD25" s="211"/>
      <c r="GE25" s="211"/>
      <c r="GF25" s="211"/>
      <c r="GG25" s="211"/>
      <c r="GH25" s="211"/>
      <c r="GI25" s="211"/>
      <c r="GJ25" s="211"/>
      <c r="GK25" s="211"/>
      <c r="GL25" s="211"/>
      <c r="GM25" s="211"/>
      <c r="GN25" s="211"/>
      <c r="GO25" s="211"/>
      <c r="GP25" s="211"/>
      <c r="GQ25" s="211"/>
      <c r="GR25" s="211"/>
      <c r="GS25" s="211"/>
      <c r="GT25" s="211"/>
      <c r="GU25" s="211"/>
      <c r="GV25" s="211"/>
      <c r="GW25" s="211"/>
      <c r="GX25" s="211"/>
      <c r="GY25" s="211"/>
      <c r="GZ25" s="211"/>
      <c r="HA25" s="211"/>
      <c r="HB25" s="211"/>
      <c r="HC25" s="211"/>
      <c r="HD25" s="211"/>
      <c r="HE25" s="211"/>
      <c r="HF25" s="211"/>
      <c r="HG25" s="211"/>
      <c r="HH25" s="211"/>
      <c r="HI25" s="211"/>
      <c r="HJ25" s="211"/>
      <c r="HK25" s="211"/>
      <c r="HL25" s="211"/>
      <c r="HM25" s="211"/>
      <c r="HN25" s="211"/>
      <c r="HO25" s="211"/>
      <c r="HP25" s="211"/>
      <c r="HQ25" s="211"/>
      <c r="HR25" s="211"/>
      <c r="HS25" s="211"/>
      <c r="HT25" s="211"/>
      <c r="HU25" s="211"/>
      <c r="HV25" s="211"/>
      <c r="HW25" s="211"/>
      <c r="HX25" s="211"/>
      <c r="HY25" s="211"/>
      <c r="HZ25" s="211"/>
      <c r="IA25" s="211"/>
      <c r="IB25" s="211"/>
      <c r="IC25" s="211"/>
      <c r="ID25" s="211"/>
      <c r="IE25" s="211"/>
      <c r="IF25" s="211"/>
      <c r="IG25" s="211"/>
      <c r="IH25" s="211"/>
      <c r="II25" s="211"/>
      <c r="IJ25" s="211"/>
      <c r="IK25" s="211"/>
      <c r="IL25" s="211"/>
      <c r="IM25" s="211"/>
      <c r="IN25" s="211"/>
      <c r="IO25" s="211"/>
      <c r="IP25" s="211"/>
    </row>
    <row r="26" spans="1:250" ht="14.1" customHeight="1" x14ac:dyDescent="0.2">
      <c r="A26" s="367"/>
      <c r="B26" s="375" t="s">
        <v>256</v>
      </c>
      <c r="C26" s="376" t="s">
        <v>39</v>
      </c>
      <c r="D26" s="826">
        <v>0.03</v>
      </c>
      <c r="E26" s="370"/>
      <c r="F26" s="760"/>
      <c r="G26" s="377">
        <f>G22*$D$26</f>
        <v>0</v>
      </c>
      <c r="H26" s="377">
        <f>H22*$D$26</f>
        <v>0</v>
      </c>
      <c r="I26" s="377">
        <f>I22*$D$26</f>
        <v>0</v>
      </c>
      <c r="J26" s="377">
        <f>J22*$D$26</f>
        <v>0</v>
      </c>
      <c r="K26" s="377">
        <f t="shared" ref="K26:U26" si="14">K22*$D$26</f>
        <v>0</v>
      </c>
      <c r="L26" s="377">
        <f t="shared" si="14"/>
        <v>0</v>
      </c>
      <c r="M26" s="377">
        <f t="shared" si="14"/>
        <v>0</v>
      </c>
      <c r="N26" s="377">
        <f t="shared" si="14"/>
        <v>0</v>
      </c>
      <c r="O26" s="377">
        <f t="shared" si="14"/>
        <v>0</v>
      </c>
      <c r="P26" s="377">
        <f t="shared" si="14"/>
        <v>0</v>
      </c>
      <c r="Q26" s="377">
        <f t="shared" si="14"/>
        <v>0</v>
      </c>
      <c r="R26" s="377">
        <f t="shared" si="14"/>
        <v>0</v>
      </c>
      <c r="S26" s="377">
        <f t="shared" si="14"/>
        <v>0</v>
      </c>
      <c r="T26" s="377">
        <f t="shared" si="14"/>
        <v>0</v>
      </c>
      <c r="U26" s="377">
        <f t="shared" si="14"/>
        <v>0</v>
      </c>
      <c r="V26" s="545">
        <v>0</v>
      </c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211"/>
      <c r="CR26" s="211"/>
      <c r="CS26" s="211"/>
      <c r="CT26" s="211"/>
      <c r="CU26" s="211"/>
      <c r="CV26" s="211"/>
      <c r="CW26" s="211"/>
      <c r="CX26" s="211"/>
      <c r="CY26" s="211"/>
      <c r="CZ26" s="211"/>
      <c r="DA26" s="211"/>
      <c r="DB26" s="211"/>
      <c r="DC26" s="211"/>
      <c r="DD26" s="211"/>
      <c r="DE26" s="211"/>
      <c r="DF26" s="211"/>
      <c r="DG26" s="211"/>
      <c r="DH26" s="211"/>
      <c r="DI26" s="211"/>
      <c r="DJ26" s="211"/>
      <c r="DK26" s="211"/>
      <c r="DL26" s="211"/>
      <c r="DM26" s="211"/>
      <c r="DN26" s="211"/>
      <c r="DO26" s="211"/>
      <c r="DP26" s="211"/>
      <c r="DQ26" s="211"/>
      <c r="DR26" s="211"/>
      <c r="DS26" s="211"/>
      <c r="DT26" s="211"/>
      <c r="DU26" s="211"/>
      <c r="DV26" s="211"/>
      <c r="DW26" s="211"/>
      <c r="DX26" s="211"/>
      <c r="DY26" s="211"/>
      <c r="DZ26" s="211"/>
      <c r="EA26" s="211"/>
      <c r="EB26" s="211"/>
      <c r="EC26" s="211"/>
      <c r="ED26" s="211"/>
      <c r="EE26" s="211"/>
      <c r="EF26" s="211"/>
      <c r="EG26" s="211"/>
      <c r="EH26" s="211"/>
      <c r="EI26" s="211"/>
      <c r="EJ26" s="211"/>
      <c r="EK26" s="211"/>
      <c r="EL26" s="211"/>
      <c r="EM26" s="211"/>
      <c r="EN26" s="211"/>
      <c r="EO26" s="211"/>
      <c r="EP26" s="211"/>
      <c r="EQ26" s="211"/>
      <c r="ER26" s="211"/>
      <c r="ES26" s="211"/>
      <c r="ET26" s="211"/>
      <c r="EU26" s="211"/>
      <c r="EV26" s="211"/>
      <c r="EW26" s="211"/>
      <c r="EX26" s="211"/>
      <c r="EY26" s="211"/>
      <c r="EZ26" s="211"/>
      <c r="FA26" s="211"/>
      <c r="FB26" s="211"/>
      <c r="FC26" s="211"/>
      <c r="FD26" s="211"/>
      <c r="FE26" s="211"/>
      <c r="FF26" s="211"/>
      <c r="FG26" s="211"/>
      <c r="FH26" s="211"/>
      <c r="FI26" s="211"/>
      <c r="FJ26" s="211"/>
      <c r="FK26" s="211"/>
      <c r="FL26" s="211"/>
      <c r="FM26" s="211"/>
      <c r="FN26" s="211"/>
      <c r="FO26" s="211"/>
      <c r="FP26" s="211"/>
      <c r="FQ26" s="211"/>
      <c r="FR26" s="211"/>
      <c r="FS26" s="211"/>
      <c r="FT26" s="211"/>
      <c r="FU26" s="211"/>
      <c r="FV26" s="211"/>
      <c r="FW26" s="211"/>
      <c r="FX26" s="211"/>
      <c r="FY26" s="211"/>
      <c r="FZ26" s="211"/>
      <c r="GA26" s="211"/>
      <c r="GB26" s="211"/>
      <c r="GC26" s="211"/>
      <c r="GD26" s="211"/>
      <c r="GE26" s="211"/>
      <c r="GF26" s="211"/>
      <c r="GG26" s="211"/>
      <c r="GH26" s="211"/>
      <c r="GI26" s="211"/>
      <c r="GJ26" s="211"/>
      <c r="GK26" s="211"/>
      <c r="GL26" s="211"/>
      <c r="GM26" s="211"/>
      <c r="GN26" s="211"/>
      <c r="GO26" s="211"/>
      <c r="GP26" s="211"/>
      <c r="GQ26" s="211"/>
      <c r="GR26" s="211"/>
      <c r="GS26" s="211"/>
      <c r="GT26" s="211"/>
      <c r="GU26" s="211"/>
      <c r="GV26" s="211"/>
      <c r="GW26" s="211"/>
      <c r="GX26" s="211"/>
      <c r="GY26" s="211"/>
      <c r="GZ26" s="211"/>
      <c r="HA26" s="211"/>
      <c r="HB26" s="211"/>
      <c r="HC26" s="211"/>
      <c r="HD26" s="211"/>
      <c r="HE26" s="211"/>
      <c r="HF26" s="211"/>
      <c r="HG26" s="211"/>
      <c r="HH26" s="211"/>
      <c r="HI26" s="211"/>
      <c r="HJ26" s="211"/>
      <c r="HK26" s="211"/>
      <c r="HL26" s="211"/>
      <c r="HM26" s="211"/>
      <c r="HN26" s="211"/>
      <c r="HO26" s="211"/>
      <c r="HP26" s="211"/>
      <c r="HQ26" s="211"/>
      <c r="HR26" s="211"/>
      <c r="HS26" s="211"/>
      <c r="HT26" s="211"/>
      <c r="HU26" s="211"/>
      <c r="HV26" s="211"/>
      <c r="HW26" s="211"/>
      <c r="HX26" s="211"/>
      <c r="HY26" s="211"/>
      <c r="HZ26" s="211"/>
      <c r="IA26" s="211"/>
      <c r="IB26" s="211"/>
      <c r="IC26" s="211"/>
      <c r="ID26" s="211"/>
      <c r="IE26" s="211"/>
      <c r="IF26" s="211"/>
      <c r="IG26" s="211"/>
      <c r="IH26" s="211"/>
      <c r="II26" s="211"/>
      <c r="IJ26" s="211"/>
      <c r="IK26" s="211"/>
      <c r="IL26" s="211"/>
      <c r="IM26" s="211"/>
      <c r="IN26" s="211"/>
      <c r="IO26" s="211"/>
      <c r="IP26" s="211"/>
    </row>
    <row r="27" spans="1:250" ht="14.1" customHeight="1" x14ac:dyDescent="0.2">
      <c r="A27" s="367"/>
      <c r="B27" s="375" t="s">
        <v>257</v>
      </c>
      <c r="C27" s="376" t="s">
        <v>40</v>
      </c>
      <c r="D27" s="826">
        <v>6.4999999999999997E-3</v>
      </c>
      <c r="E27" s="367"/>
      <c r="F27" s="761"/>
      <c r="G27" s="377">
        <f>G22*$D$27</f>
        <v>0</v>
      </c>
      <c r="H27" s="377">
        <f>H22*$D$27</f>
        <v>0</v>
      </c>
      <c r="I27" s="377">
        <f>I22*$D$27</f>
        <v>0</v>
      </c>
      <c r="J27" s="377">
        <f>J22*$D$27</f>
        <v>0</v>
      </c>
      <c r="K27" s="377">
        <f>K22*$D$27</f>
        <v>0</v>
      </c>
      <c r="L27" s="377">
        <f t="shared" ref="L27:U27" si="15">L22*$D$27</f>
        <v>0</v>
      </c>
      <c r="M27" s="377">
        <f t="shared" si="15"/>
        <v>0</v>
      </c>
      <c r="N27" s="377">
        <f t="shared" si="15"/>
        <v>0</v>
      </c>
      <c r="O27" s="377">
        <f t="shared" si="15"/>
        <v>0</v>
      </c>
      <c r="P27" s="377">
        <f t="shared" si="15"/>
        <v>0</v>
      </c>
      <c r="Q27" s="377">
        <f t="shared" si="15"/>
        <v>0</v>
      </c>
      <c r="R27" s="377">
        <f t="shared" si="15"/>
        <v>0</v>
      </c>
      <c r="S27" s="377">
        <f t="shared" si="15"/>
        <v>0</v>
      </c>
      <c r="T27" s="377">
        <f t="shared" si="15"/>
        <v>0</v>
      </c>
      <c r="U27" s="377">
        <f t="shared" si="15"/>
        <v>0</v>
      </c>
      <c r="V27" s="545">
        <v>0</v>
      </c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11"/>
      <c r="CK27" s="211"/>
      <c r="CL27" s="211"/>
      <c r="CM27" s="211"/>
      <c r="CN27" s="211"/>
      <c r="CO27" s="211"/>
      <c r="CP27" s="211"/>
      <c r="CQ27" s="211"/>
      <c r="CR27" s="211"/>
      <c r="CS27" s="211"/>
      <c r="CT27" s="211"/>
      <c r="CU27" s="211"/>
      <c r="CV27" s="211"/>
      <c r="CW27" s="211"/>
      <c r="CX27" s="211"/>
      <c r="CY27" s="211"/>
      <c r="CZ27" s="211"/>
      <c r="DA27" s="211"/>
      <c r="DB27" s="211"/>
      <c r="DC27" s="211"/>
      <c r="DD27" s="211"/>
      <c r="DE27" s="211"/>
      <c r="DF27" s="211"/>
      <c r="DG27" s="211"/>
      <c r="DH27" s="211"/>
      <c r="DI27" s="211"/>
      <c r="DJ27" s="211"/>
      <c r="DK27" s="211"/>
      <c r="DL27" s="211"/>
      <c r="DM27" s="211"/>
      <c r="DN27" s="211"/>
      <c r="DO27" s="211"/>
      <c r="DP27" s="211"/>
      <c r="DQ27" s="211"/>
      <c r="DR27" s="211"/>
      <c r="DS27" s="211"/>
      <c r="DT27" s="211"/>
      <c r="DU27" s="211"/>
      <c r="DV27" s="211"/>
      <c r="DW27" s="211"/>
      <c r="DX27" s="211"/>
      <c r="DY27" s="211"/>
      <c r="DZ27" s="211"/>
      <c r="EA27" s="211"/>
      <c r="EB27" s="211"/>
      <c r="EC27" s="211"/>
      <c r="ED27" s="211"/>
      <c r="EE27" s="211"/>
      <c r="EF27" s="211"/>
      <c r="EG27" s="211"/>
      <c r="EH27" s="211"/>
      <c r="EI27" s="211"/>
      <c r="EJ27" s="211"/>
      <c r="EK27" s="211"/>
      <c r="EL27" s="211"/>
      <c r="EM27" s="211"/>
      <c r="EN27" s="211"/>
      <c r="EO27" s="211"/>
      <c r="EP27" s="211"/>
      <c r="EQ27" s="211"/>
      <c r="ER27" s="211"/>
      <c r="ES27" s="211"/>
      <c r="ET27" s="211"/>
      <c r="EU27" s="211"/>
      <c r="EV27" s="211"/>
      <c r="EW27" s="211"/>
      <c r="EX27" s="211"/>
      <c r="EY27" s="211"/>
      <c r="EZ27" s="211"/>
      <c r="FA27" s="211"/>
      <c r="FB27" s="211"/>
      <c r="FC27" s="211"/>
      <c r="FD27" s="211"/>
      <c r="FE27" s="211"/>
      <c r="FF27" s="211"/>
      <c r="FG27" s="211"/>
      <c r="FH27" s="211"/>
      <c r="FI27" s="211"/>
      <c r="FJ27" s="211"/>
      <c r="FK27" s="211"/>
      <c r="FL27" s="211"/>
      <c r="FM27" s="211"/>
      <c r="FN27" s="211"/>
      <c r="FO27" s="211"/>
      <c r="FP27" s="211"/>
      <c r="FQ27" s="211"/>
      <c r="FR27" s="211"/>
      <c r="FS27" s="211"/>
      <c r="FT27" s="211"/>
      <c r="FU27" s="211"/>
      <c r="FV27" s="211"/>
      <c r="FW27" s="211"/>
      <c r="FX27" s="211"/>
      <c r="FY27" s="211"/>
      <c r="FZ27" s="211"/>
      <c r="GA27" s="211"/>
      <c r="GB27" s="211"/>
      <c r="GC27" s="211"/>
      <c r="GD27" s="211"/>
      <c r="GE27" s="211"/>
      <c r="GF27" s="211"/>
      <c r="GG27" s="211"/>
      <c r="GH27" s="211"/>
      <c r="GI27" s="211"/>
      <c r="GJ27" s="211"/>
      <c r="GK27" s="211"/>
      <c r="GL27" s="211"/>
      <c r="GM27" s="211"/>
      <c r="GN27" s="211"/>
      <c r="GO27" s="211"/>
      <c r="GP27" s="211"/>
      <c r="GQ27" s="211"/>
      <c r="GR27" s="211"/>
      <c r="GS27" s="211"/>
      <c r="GT27" s="211"/>
      <c r="GU27" s="211"/>
      <c r="GV27" s="211"/>
      <c r="GW27" s="211"/>
      <c r="GX27" s="211"/>
      <c r="GY27" s="211"/>
      <c r="GZ27" s="211"/>
      <c r="HA27" s="211"/>
      <c r="HB27" s="211"/>
      <c r="HC27" s="211"/>
      <c r="HD27" s="211"/>
      <c r="HE27" s="211"/>
      <c r="HF27" s="211"/>
      <c r="HG27" s="211"/>
      <c r="HH27" s="211"/>
      <c r="HI27" s="211"/>
      <c r="HJ27" s="211"/>
      <c r="HK27" s="211"/>
      <c r="HL27" s="211"/>
      <c r="HM27" s="211"/>
      <c r="HN27" s="211"/>
      <c r="HO27" s="211"/>
      <c r="HP27" s="211"/>
      <c r="HQ27" s="211"/>
      <c r="HR27" s="211"/>
      <c r="HS27" s="211"/>
      <c r="HT27" s="211"/>
      <c r="HU27" s="211"/>
      <c r="HV27" s="211"/>
      <c r="HW27" s="211"/>
      <c r="HX27" s="211"/>
      <c r="HY27" s="211"/>
      <c r="HZ27" s="211"/>
      <c r="IA27" s="211"/>
      <c r="IB27" s="211"/>
      <c r="IC27" s="211"/>
      <c r="ID27" s="211"/>
      <c r="IE27" s="211"/>
      <c r="IF27" s="211"/>
      <c r="IG27" s="211"/>
      <c r="IH27" s="211"/>
      <c r="II27" s="211"/>
      <c r="IJ27" s="211"/>
      <c r="IK27" s="211"/>
      <c r="IL27" s="211"/>
      <c r="IM27" s="211"/>
      <c r="IN27" s="211"/>
      <c r="IO27" s="211"/>
      <c r="IP27" s="211"/>
    </row>
    <row r="28" spans="1:250" ht="14.1" customHeight="1" x14ac:dyDescent="0.2">
      <c r="A28" s="367"/>
      <c r="B28" s="375" t="s">
        <v>258</v>
      </c>
      <c r="C28" s="376" t="s">
        <v>41</v>
      </c>
      <c r="D28" s="826">
        <v>0</v>
      </c>
      <c r="E28" s="370"/>
      <c r="F28" s="372"/>
      <c r="G28" s="377">
        <f>G22*$D$28</f>
        <v>0</v>
      </c>
      <c r="H28" s="377">
        <f>H22*$D$28</f>
        <v>0</v>
      </c>
      <c r="I28" s="377">
        <f>I22*$D$28</f>
        <v>0</v>
      </c>
      <c r="J28" s="377">
        <f>J22*$D$28</f>
        <v>0</v>
      </c>
      <c r="K28" s="377">
        <f t="shared" ref="K28:U28" si="16">K22*$D$28</f>
        <v>0</v>
      </c>
      <c r="L28" s="377">
        <f t="shared" si="16"/>
        <v>0</v>
      </c>
      <c r="M28" s="377">
        <f t="shared" si="16"/>
        <v>0</v>
      </c>
      <c r="N28" s="377">
        <f t="shared" si="16"/>
        <v>0</v>
      </c>
      <c r="O28" s="377">
        <f t="shared" si="16"/>
        <v>0</v>
      </c>
      <c r="P28" s="377">
        <f t="shared" si="16"/>
        <v>0</v>
      </c>
      <c r="Q28" s="377">
        <f t="shared" si="16"/>
        <v>0</v>
      </c>
      <c r="R28" s="377">
        <f t="shared" si="16"/>
        <v>0</v>
      </c>
      <c r="S28" s="377">
        <f t="shared" si="16"/>
        <v>0</v>
      </c>
      <c r="T28" s="377">
        <f t="shared" si="16"/>
        <v>0</v>
      </c>
      <c r="U28" s="377">
        <f t="shared" si="16"/>
        <v>0</v>
      </c>
      <c r="V28" s="545">
        <v>0</v>
      </c>
      <c r="W28" s="211"/>
      <c r="X28" s="211"/>
      <c r="Y28" s="211"/>
      <c r="Z28" s="211"/>
      <c r="AA28" s="211"/>
      <c r="AB28" s="211"/>
      <c r="AC28" s="211"/>
      <c r="AD28" s="211"/>
      <c r="AE28" s="211"/>
      <c r="AF28" s="211"/>
      <c r="AG28" s="211"/>
      <c r="AH28" s="211"/>
      <c r="AI28" s="211"/>
      <c r="AJ28" s="211"/>
      <c r="AK28" s="211"/>
      <c r="AL28" s="211"/>
      <c r="AM28" s="211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11"/>
      <c r="CS28" s="211"/>
      <c r="CT28" s="211"/>
      <c r="CU28" s="211"/>
      <c r="CV28" s="211"/>
      <c r="CW28" s="211"/>
      <c r="CX28" s="211"/>
      <c r="CY28" s="211"/>
      <c r="CZ28" s="211"/>
      <c r="DA28" s="211"/>
      <c r="DB28" s="211"/>
      <c r="DC28" s="211"/>
      <c r="DD28" s="211"/>
      <c r="DE28" s="211"/>
      <c r="DF28" s="211"/>
      <c r="DG28" s="211"/>
      <c r="DH28" s="211"/>
      <c r="DI28" s="211"/>
      <c r="DJ28" s="211"/>
      <c r="DK28" s="211"/>
      <c r="DL28" s="211"/>
      <c r="DM28" s="211"/>
      <c r="DN28" s="211"/>
      <c r="DO28" s="211"/>
      <c r="DP28" s="211"/>
      <c r="DQ28" s="211"/>
      <c r="DR28" s="211"/>
      <c r="DS28" s="211"/>
      <c r="DT28" s="211"/>
      <c r="DU28" s="211"/>
      <c r="DV28" s="211"/>
      <c r="DW28" s="211"/>
      <c r="DX28" s="211"/>
      <c r="DY28" s="211"/>
      <c r="DZ28" s="211"/>
      <c r="EA28" s="211"/>
      <c r="EB28" s="211"/>
      <c r="EC28" s="211"/>
      <c r="ED28" s="211"/>
      <c r="EE28" s="211"/>
      <c r="EF28" s="211"/>
      <c r="EG28" s="211"/>
      <c r="EH28" s="211"/>
      <c r="EI28" s="211"/>
      <c r="EJ28" s="211"/>
      <c r="EK28" s="211"/>
      <c r="EL28" s="211"/>
      <c r="EM28" s="211"/>
      <c r="EN28" s="211"/>
      <c r="EO28" s="211"/>
      <c r="EP28" s="211"/>
      <c r="EQ28" s="211"/>
      <c r="ER28" s="211"/>
      <c r="ES28" s="211"/>
      <c r="ET28" s="211"/>
      <c r="EU28" s="211"/>
      <c r="EV28" s="211"/>
      <c r="EW28" s="211"/>
      <c r="EX28" s="211"/>
      <c r="EY28" s="211"/>
      <c r="EZ28" s="211"/>
      <c r="FA28" s="211"/>
      <c r="FB28" s="211"/>
      <c r="FC28" s="211"/>
      <c r="FD28" s="211"/>
      <c r="FE28" s="211"/>
      <c r="FF28" s="211"/>
      <c r="FG28" s="211"/>
      <c r="FH28" s="211"/>
      <c r="FI28" s="211"/>
      <c r="FJ28" s="211"/>
      <c r="FK28" s="211"/>
      <c r="FL28" s="211"/>
      <c r="FM28" s="211"/>
      <c r="FN28" s="211"/>
      <c r="FO28" s="211"/>
      <c r="FP28" s="211"/>
      <c r="FQ28" s="211"/>
      <c r="FR28" s="211"/>
      <c r="FS28" s="211"/>
      <c r="FT28" s="211"/>
      <c r="FU28" s="211"/>
      <c r="FV28" s="211"/>
      <c r="FW28" s="211"/>
      <c r="FX28" s="211"/>
      <c r="FY28" s="211"/>
      <c r="FZ28" s="211"/>
      <c r="GA28" s="211"/>
      <c r="GB28" s="211"/>
      <c r="GC28" s="211"/>
      <c r="GD28" s="211"/>
      <c r="GE28" s="211"/>
      <c r="GF28" s="211"/>
      <c r="GG28" s="211"/>
      <c r="GH28" s="211"/>
      <c r="GI28" s="211"/>
      <c r="GJ28" s="211"/>
      <c r="GK28" s="211"/>
      <c r="GL28" s="211"/>
      <c r="GM28" s="211"/>
      <c r="GN28" s="211"/>
      <c r="GO28" s="211"/>
      <c r="GP28" s="211"/>
      <c r="GQ28" s="211"/>
      <c r="GR28" s="211"/>
      <c r="GS28" s="211"/>
      <c r="GT28" s="211"/>
      <c r="GU28" s="211"/>
      <c r="GV28" s="211"/>
      <c r="GW28" s="211"/>
      <c r="GX28" s="211"/>
      <c r="GY28" s="211"/>
      <c r="GZ28" s="211"/>
      <c r="HA28" s="211"/>
      <c r="HB28" s="211"/>
      <c r="HC28" s="211"/>
      <c r="HD28" s="211"/>
      <c r="HE28" s="211"/>
      <c r="HF28" s="211"/>
      <c r="HG28" s="211"/>
      <c r="HH28" s="211"/>
      <c r="HI28" s="211"/>
      <c r="HJ28" s="211"/>
      <c r="HK28" s="211"/>
      <c r="HL28" s="211"/>
      <c r="HM28" s="211"/>
      <c r="HN28" s="211"/>
      <c r="HO28" s="211"/>
      <c r="HP28" s="211"/>
      <c r="HQ28" s="211"/>
      <c r="HR28" s="211"/>
      <c r="HS28" s="211"/>
      <c r="HT28" s="211"/>
      <c r="HU28" s="211"/>
      <c r="HV28" s="211"/>
      <c r="HW28" s="211"/>
      <c r="HX28" s="211"/>
      <c r="HY28" s="211"/>
      <c r="HZ28" s="211"/>
      <c r="IA28" s="211"/>
      <c r="IB28" s="211"/>
      <c r="IC28" s="211"/>
      <c r="ID28" s="211"/>
      <c r="IE28" s="211"/>
      <c r="IF28" s="211"/>
      <c r="IG28" s="211"/>
      <c r="IH28" s="211"/>
      <c r="II28" s="211"/>
      <c r="IJ28" s="211"/>
      <c r="IK28" s="211"/>
      <c r="IL28" s="211"/>
      <c r="IM28" s="211"/>
      <c r="IN28" s="211"/>
      <c r="IO28" s="211"/>
      <c r="IP28" s="211"/>
    </row>
    <row r="29" spans="1:250" ht="14.1" customHeight="1" x14ac:dyDescent="0.2">
      <c r="A29" s="367"/>
      <c r="B29" s="375" t="s">
        <v>305</v>
      </c>
      <c r="C29" s="376" t="s">
        <v>652</v>
      </c>
      <c r="D29" s="564">
        <f>D141</f>
        <v>50</v>
      </c>
      <c r="E29" s="367"/>
      <c r="F29" s="372"/>
      <c r="G29" s="378">
        <f>((G10*$D$29))*G8</f>
        <v>909350</v>
      </c>
      <c r="H29" s="378">
        <f>((H10*$D$29))*H8</f>
        <v>1433400</v>
      </c>
      <c r="I29" s="378">
        <f>((I10*$D$29))*I8</f>
        <v>1433400</v>
      </c>
      <c r="J29" s="378">
        <f t="shared" ref="J29:U29" si="17">((J10*$D$29))*J8</f>
        <v>1433400</v>
      </c>
      <c r="K29" s="378">
        <f t="shared" si="17"/>
        <v>1433400</v>
      </c>
      <c r="L29" s="378">
        <f t="shared" si="17"/>
        <v>1433400</v>
      </c>
      <c r="M29" s="378">
        <f t="shared" si="17"/>
        <v>1433400</v>
      </c>
      <c r="N29" s="378">
        <f t="shared" si="17"/>
        <v>1433400</v>
      </c>
      <c r="O29" s="378">
        <f t="shared" si="17"/>
        <v>1433400</v>
      </c>
      <c r="P29" s="378">
        <f t="shared" si="17"/>
        <v>1433400</v>
      </c>
      <c r="Q29" s="378">
        <f t="shared" si="17"/>
        <v>1433400</v>
      </c>
      <c r="R29" s="378">
        <f t="shared" si="17"/>
        <v>1433400</v>
      </c>
      <c r="S29" s="378">
        <f t="shared" si="17"/>
        <v>1433400</v>
      </c>
      <c r="T29" s="378">
        <f t="shared" si="17"/>
        <v>1433400</v>
      </c>
      <c r="U29" s="378">
        <f t="shared" si="17"/>
        <v>1433400</v>
      </c>
      <c r="V29" s="546">
        <v>0</v>
      </c>
      <c r="W29" s="211"/>
      <c r="X29" s="211"/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11"/>
      <c r="CK29" s="211"/>
      <c r="CL29" s="211"/>
      <c r="CM29" s="211"/>
      <c r="CN29" s="211"/>
      <c r="CO29" s="211"/>
      <c r="CP29" s="211"/>
      <c r="CQ29" s="211"/>
      <c r="CR29" s="211"/>
      <c r="CS29" s="211"/>
      <c r="CT29" s="211"/>
      <c r="CU29" s="211"/>
      <c r="CV29" s="211"/>
      <c r="CW29" s="211"/>
      <c r="CX29" s="211"/>
      <c r="CY29" s="211"/>
      <c r="CZ29" s="211"/>
      <c r="DA29" s="211"/>
      <c r="DB29" s="211"/>
      <c r="DC29" s="211"/>
      <c r="DD29" s="211"/>
      <c r="DE29" s="211"/>
      <c r="DF29" s="211"/>
      <c r="DG29" s="211"/>
      <c r="DH29" s="211"/>
      <c r="DI29" s="211"/>
      <c r="DJ29" s="211"/>
      <c r="DK29" s="211"/>
      <c r="DL29" s="211"/>
      <c r="DM29" s="211"/>
      <c r="DN29" s="211"/>
      <c r="DO29" s="211"/>
      <c r="DP29" s="211"/>
      <c r="DQ29" s="211"/>
      <c r="DR29" s="211"/>
      <c r="DS29" s="211"/>
      <c r="DT29" s="211"/>
      <c r="DU29" s="211"/>
      <c r="DV29" s="211"/>
      <c r="DW29" s="211"/>
      <c r="DX29" s="211"/>
      <c r="DY29" s="211"/>
      <c r="DZ29" s="211"/>
      <c r="EA29" s="211"/>
      <c r="EB29" s="211"/>
      <c r="EC29" s="211"/>
      <c r="ED29" s="211"/>
      <c r="EE29" s="211"/>
      <c r="EF29" s="211"/>
      <c r="EG29" s="211"/>
      <c r="EH29" s="211"/>
      <c r="EI29" s="211"/>
      <c r="EJ29" s="211"/>
      <c r="EK29" s="211"/>
      <c r="EL29" s="211"/>
      <c r="EM29" s="211"/>
      <c r="EN29" s="211"/>
      <c r="EO29" s="211"/>
      <c r="EP29" s="211"/>
      <c r="EQ29" s="211"/>
      <c r="ER29" s="211"/>
      <c r="ES29" s="211"/>
      <c r="ET29" s="211"/>
      <c r="EU29" s="211"/>
      <c r="EV29" s="211"/>
      <c r="EW29" s="211"/>
      <c r="EX29" s="211"/>
      <c r="EY29" s="211"/>
      <c r="EZ29" s="211"/>
      <c r="FA29" s="211"/>
      <c r="FB29" s="211"/>
      <c r="FC29" s="211"/>
      <c r="FD29" s="211"/>
      <c r="FE29" s="211"/>
      <c r="FF29" s="211"/>
      <c r="FG29" s="211"/>
      <c r="FH29" s="211"/>
      <c r="FI29" s="211"/>
      <c r="FJ29" s="211"/>
      <c r="FK29" s="211"/>
      <c r="FL29" s="211"/>
      <c r="FM29" s="211"/>
      <c r="FN29" s="211"/>
      <c r="FO29" s="211"/>
      <c r="FP29" s="211"/>
      <c r="FQ29" s="211"/>
      <c r="FR29" s="211"/>
      <c r="FS29" s="211"/>
      <c r="FT29" s="211"/>
      <c r="FU29" s="211"/>
      <c r="FV29" s="211"/>
      <c r="FW29" s="211"/>
      <c r="FX29" s="211"/>
      <c r="FY29" s="211"/>
      <c r="FZ29" s="211"/>
      <c r="GA29" s="211"/>
      <c r="GB29" s="211"/>
      <c r="GC29" s="211"/>
      <c r="GD29" s="211"/>
      <c r="GE29" s="211"/>
      <c r="GF29" s="211"/>
      <c r="GG29" s="211"/>
      <c r="GH29" s="211"/>
      <c r="GI29" s="211"/>
      <c r="GJ29" s="211"/>
      <c r="GK29" s="211"/>
      <c r="GL29" s="211"/>
      <c r="GM29" s="211"/>
      <c r="GN29" s="211"/>
      <c r="GO29" s="211"/>
      <c r="GP29" s="211"/>
      <c r="GQ29" s="211"/>
      <c r="GR29" s="211"/>
      <c r="GS29" s="211"/>
      <c r="GT29" s="211"/>
      <c r="GU29" s="211"/>
      <c r="GV29" s="211"/>
      <c r="GW29" s="211"/>
      <c r="GX29" s="211"/>
      <c r="GY29" s="211"/>
      <c r="GZ29" s="211"/>
      <c r="HA29" s="211"/>
      <c r="HB29" s="211"/>
      <c r="HC29" s="211"/>
      <c r="HD29" s="211"/>
      <c r="HE29" s="211"/>
      <c r="HF29" s="211"/>
      <c r="HG29" s="211"/>
      <c r="HH29" s="211"/>
      <c r="HI29" s="211"/>
      <c r="HJ29" s="211"/>
      <c r="HK29" s="211"/>
      <c r="HL29" s="211"/>
      <c r="HM29" s="211"/>
      <c r="HN29" s="211"/>
      <c r="HO29" s="211"/>
      <c r="HP29" s="211"/>
      <c r="HQ29" s="211"/>
      <c r="HR29" s="211"/>
      <c r="HS29" s="211"/>
      <c r="HT29" s="211"/>
      <c r="HU29" s="211"/>
      <c r="HV29" s="211"/>
      <c r="HW29" s="211"/>
      <c r="HX29" s="211"/>
      <c r="HY29" s="211"/>
      <c r="HZ29" s="211"/>
      <c r="IA29" s="211"/>
      <c r="IB29" s="211"/>
      <c r="IC29" s="211"/>
      <c r="ID29" s="211"/>
      <c r="IE29" s="211"/>
      <c r="IF29" s="211"/>
      <c r="IG29" s="211"/>
      <c r="IH29" s="211"/>
      <c r="II29" s="211"/>
      <c r="IJ29" s="211"/>
      <c r="IK29" s="211"/>
      <c r="IL29" s="211"/>
      <c r="IM29" s="211"/>
      <c r="IN29" s="211"/>
      <c r="IO29" s="211"/>
      <c r="IP29" s="211"/>
    </row>
    <row r="30" spans="1:250" ht="5.0999999999999996" customHeight="1" x14ac:dyDescent="0.2">
      <c r="A30" s="379"/>
      <c r="B30" s="379"/>
      <c r="C30" s="367"/>
      <c r="D30" s="17"/>
      <c r="E30" s="370"/>
      <c r="F30" s="370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547"/>
    </row>
    <row r="31" spans="1:250" ht="14.1" customHeight="1" x14ac:dyDescent="0.2">
      <c r="A31" s="577" t="s">
        <v>440</v>
      </c>
      <c r="B31" s="368" t="s">
        <v>637</v>
      </c>
      <c r="C31" s="367"/>
      <c r="D31" s="34"/>
      <c r="E31" s="370"/>
      <c r="F31" s="372"/>
      <c r="G31" s="567">
        <f>G22-G24</f>
        <v>-909350</v>
      </c>
      <c r="H31" s="381">
        <f>H22-H24</f>
        <v>-1433400</v>
      </c>
      <c r="I31" s="381">
        <f t="shared" ref="I31:U31" si="18">I22-I24</f>
        <v>-1433400</v>
      </c>
      <c r="J31" s="381">
        <f t="shared" si="18"/>
        <v>-1433400</v>
      </c>
      <c r="K31" s="381">
        <f t="shared" si="18"/>
        <v>-1433400</v>
      </c>
      <c r="L31" s="381">
        <f t="shared" si="18"/>
        <v>-1433400</v>
      </c>
      <c r="M31" s="381">
        <f t="shared" si="18"/>
        <v>-1433400</v>
      </c>
      <c r="N31" s="381">
        <f t="shared" si="18"/>
        <v>-1433400</v>
      </c>
      <c r="O31" s="381">
        <f t="shared" si="18"/>
        <v>-1433400</v>
      </c>
      <c r="P31" s="381">
        <f t="shared" si="18"/>
        <v>-1433400</v>
      </c>
      <c r="Q31" s="381">
        <f t="shared" si="18"/>
        <v>-1433400</v>
      </c>
      <c r="R31" s="381">
        <f t="shared" si="18"/>
        <v>-1433400</v>
      </c>
      <c r="S31" s="381">
        <f t="shared" si="18"/>
        <v>-1433400</v>
      </c>
      <c r="T31" s="381">
        <f t="shared" si="18"/>
        <v>-1433400</v>
      </c>
      <c r="U31" s="381">
        <f t="shared" si="18"/>
        <v>-1433400</v>
      </c>
      <c r="V31" s="542">
        <v>0</v>
      </c>
      <c r="W31" s="373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  <c r="GL31" s="205"/>
      <c r="GM31" s="205"/>
      <c r="GN31" s="205"/>
      <c r="GO31" s="205"/>
      <c r="GP31" s="205"/>
      <c r="GQ31" s="205"/>
      <c r="GR31" s="205"/>
      <c r="GS31" s="205"/>
      <c r="GT31" s="205"/>
      <c r="GU31" s="205"/>
      <c r="GV31" s="205"/>
      <c r="GW31" s="205"/>
      <c r="GX31" s="205"/>
      <c r="GY31" s="205"/>
      <c r="GZ31" s="205"/>
      <c r="HA31" s="205"/>
      <c r="HB31" s="205"/>
      <c r="HC31" s="205"/>
      <c r="HD31" s="205"/>
      <c r="HE31" s="205"/>
      <c r="HF31" s="205"/>
      <c r="HG31" s="205"/>
      <c r="HH31" s="205"/>
      <c r="HI31" s="205"/>
      <c r="HJ31" s="205"/>
      <c r="HK31" s="205"/>
      <c r="HL31" s="205"/>
      <c r="HM31" s="205"/>
      <c r="HN31" s="205"/>
      <c r="HO31" s="205"/>
      <c r="HP31" s="205"/>
      <c r="HQ31" s="205"/>
      <c r="HR31" s="205"/>
      <c r="HS31" s="205"/>
      <c r="HT31" s="205"/>
      <c r="HU31" s="205"/>
      <c r="HV31" s="205"/>
      <c r="HW31" s="205"/>
      <c r="HX31" s="205"/>
      <c r="HY31" s="205"/>
      <c r="HZ31" s="205"/>
      <c r="IA31" s="205"/>
      <c r="IB31" s="205"/>
      <c r="IC31" s="205"/>
      <c r="ID31" s="205"/>
      <c r="IE31" s="205"/>
      <c r="IF31" s="205"/>
      <c r="IG31" s="205"/>
      <c r="IH31" s="205"/>
      <c r="II31" s="205"/>
      <c r="IJ31" s="205"/>
      <c r="IK31" s="205"/>
      <c r="IL31" s="205"/>
      <c r="IM31" s="205"/>
      <c r="IN31" s="205"/>
      <c r="IO31" s="205"/>
      <c r="IP31" s="205"/>
    </row>
    <row r="32" spans="1:250" s="27" customFormat="1" ht="5.0999999999999996" customHeight="1" x14ac:dyDescent="0.2">
      <c r="A32" s="385"/>
      <c r="B32" s="382"/>
      <c r="C32" s="382"/>
      <c r="D32" s="382"/>
      <c r="E32" s="370"/>
      <c r="F32" s="370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543"/>
    </row>
    <row r="33" spans="1:250" ht="14.1" customHeight="1" x14ac:dyDescent="0.2">
      <c r="A33" s="577" t="s">
        <v>441</v>
      </c>
      <c r="B33" s="368" t="s">
        <v>638</v>
      </c>
      <c r="C33" s="367"/>
      <c r="D33" s="34"/>
      <c r="E33" s="370"/>
      <c r="F33" s="370"/>
      <c r="G33" s="567" t="e">
        <f>G35+G39+G46+G50</f>
        <v>#DIV/0!</v>
      </c>
      <c r="H33" s="381" t="e">
        <f>H35+H39+H46+H50</f>
        <v>#DIV/0!</v>
      </c>
      <c r="I33" s="381" t="e">
        <f t="shared" ref="I33:U33" si="19">I35+I39+I46+I50</f>
        <v>#DIV/0!</v>
      </c>
      <c r="J33" s="381" t="e">
        <f t="shared" si="19"/>
        <v>#DIV/0!</v>
      </c>
      <c r="K33" s="381" t="e">
        <f t="shared" si="19"/>
        <v>#DIV/0!</v>
      </c>
      <c r="L33" s="381" t="e">
        <f t="shared" si="19"/>
        <v>#DIV/0!</v>
      </c>
      <c r="M33" s="381" t="e">
        <f t="shared" si="19"/>
        <v>#DIV/0!</v>
      </c>
      <c r="N33" s="381" t="e">
        <f t="shared" si="19"/>
        <v>#DIV/0!</v>
      </c>
      <c r="O33" s="381" t="e">
        <f t="shared" si="19"/>
        <v>#DIV/0!</v>
      </c>
      <c r="P33" s="381" t="e">
        <f t="shared" si="19"/>
        <v>#DIV/0!</v>
      </c>
      <c r="Q33" s="381" t="e">
        <f t="shared" si="19"/>
        <v>#DIV/0!</v>
      </c>
      <c r="R33" s="381" t="e">
        <f t="shared" si="19"/>
        <v>#DIV/0!</v>
      </c>
      <c r="S33" s="381" t="e">
        <f t="shared" si="19"/>
        <v>#DIV/0!</v>
      </c>
      <c r="T33" s="381" t="e">
        <f t="shared" si="19"/>
        <v>#DIV/0!</v>
      </c>
      <c r="U33" s="381" t="e">
        <f t="shared" si="19"/>
        <v>#DIV/0!</v>
      </c>
      <c r="V33" s="542">
        <v>0</v>
      </c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05"/>
      <c r="HU33" s="205"/>
      <c r="HV33" s="205"/>
      <c r="HW33" s="205"/>
      <c r="HX33" s="205"/>
      <c r="HY33" s="205"/>
      <c r="HZ33" s="205"/>
      <c r="IA33" s="205"/>
      <c r="IB33" s="205"/>
      <c r="IC33" s="205"/>
      <c r="ID33" s="205"/>
      <c r="IE33" s="205"/>
      <c r="IF33" s="205"/>
      <c r="IG33" s="205"/>
      <c r="IH33" s="205"/>
      <c r="II33" s="205"/>
      <c r="IJ33" s="205"/>
      <c r="IK33" s="205"/>
      <c r="IL33" s="205"/>
      <c r="IM33" s="205"/>
      <c r="IN33" s="205"/>
      <c r="IO33" s="205"/>
      <c r="IP33" s="205"/>
    </row>
    <row r="34" spans="1:250" ht="5.0999999999999996" customHeight="1" x14ac:dyDescent="0.2">
      <c r="A34" s="379"/>
      <c r="B34" s="367"/>
      <c r="C34" s="367"/>
      <c r="D34" s="370"/>
      <c r="E34" s="370"/>
      <c r="F34" s="370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543"/>
    </row>
    <row r="35" spans="1:250" ht="14.1" customHeight="1" x14ac:dyDescent="0.2">
      <c r="A35" s="577" t="s">
        <v>524</v>
      </c>
      <c r="B35" s="368" t="str">
        <f>'[10](12)ETAPA1 (ANO1)'!B4</f>
        <v>Depesa com Pessoal</v>
      </c>
      <c r="C35" s="367"/>
      <c r="D35" s="380"/>
      <c r="E35" s="370"/>
      <c r="F35" s="370"/>
      <c r="G35" s="567">
        <f>SUM(G36:G38)</f>
        <v>0</v>
      </c>
      <c r="H35" s="381">
        <f>SUM(H36:H38)</f>
        <v>0</v>
      </c>
      <c r="I35" s="381">
        <f t="shared" ref="I35:U35" si="20">SUM(I36:I38)</f>
        <v>0</v>
      </c>
      <c r="J35" s="381">
        <f t="shared" si="20"/>
        <v>0</v>
      </c>
      <c r="K35" s="381">
        <f t="shared" si="20"/>
        <v>0</v>
      </c>
      <c r="L35" s="381">
        <f t="shared" si="20"/>
        <v>0</v>
      </c>
      <c r="M35" s="381">
        <f t="shared" si="20"/>
        <v>0</v>
      </c>
      <c r="N35" s="381">
        <f t="shared" si="20"/>
        <v>0</v>
      </c>
      <c r="O35" s="381">
        <f t="shared" si="20"/>
        <v>0</v>
      </c>
      <c r="P35" s="381">
        <f t="shared" si="20"/>
        <v>0</v>
      </c>
      <c r="Q35" s="381">
        <f t="shared" si="20"/>
        <v>0</v>
      </c>
      <c r="R35" s="381">
        <f t="shared" si="20"/>
        <v>0</v>
      </c>
      <c r="S35" s="381">
        <f t="shared" si="20"/>
        <v>0</v>
      </c>
      <c r="T35" s="381">
        <f t="shared" si="20"/>
        <v>0</v>
      </c>
      <c r="U35" s="381">
        <f t="shared" si="20"/>
        <v>0</v>
      </c>
      <c r="V35" s="542">
        <v>0</v>
      </c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  <c r="HP35" s="205"/>
      <c r="HQ35" s="205"/>
      <c r="HR35" s="205"/>
      <c r="HS35" s="205"/>
      <c r="HT35" s="205"/>
      <c r="HU35" s="205"/>
      <c r="HV35" s="205"/>
      <c r="HW35" s="205"/>
      <c r="HX35" s="205"/>
      <c r="HY35" s="205"/>
      <c r="HZ35" s="205"/>
      <c r="IA35" s="205"/>
      <c r="IB35" s="205"/>
      <c r="IC35" s="205"/>
      <c r="ID35" s="205"/>
      <c r="IE35" s="205"/>
      <c r="IF35" s="205"/>
      <c r="IG35" s="205"/>
      <c r="IH35" s="205"/>
      <c r="II35" s="205"/>
      <c r="IJ35" s="205"/>
      <c r="IK35" s="205"/>
      <c r="IL35" s="205"/>
      <c r="IM35" s="205"/>
      <c r="IN35" s="205"/>
      <c r="IO35" s="205"/>
      <c r="IP35" s="205"/>
    </row>
    <row r="36" spans="1:250" ht="14.1" customHeight="1" x14ac:dyDescent="0.2">
      <c r="A36" s="367"/>
      <c r="B36" s="375" t="s">
        <v>255</v>
      </c>
      <c r="C36" s="376" t="str">
        <f>'[10](12)ETAPA1 (ANO1)'!C5</f>
        <v>Pessoal Operacional</v>
      </c>
      <c r="D36" s="369"/>
      <c r="E36" s="370"/>
      <c r="F36" s="370"/>
      <c r="G36" s="208">
        <f>'(15)Orçam.(ANO1)'!I5*G8</f>
        <v>0</v>
      </c>
      <c r="H36" s="209">
        <f>'(16)Orçam.(ANO2)'!I5*H8</f>
        <v>0</v>
      </c>
      <c r="I36" s="209">
        <f t="shared" ref="I36:U36" si="21">H36*I8</f>
        <v>0</v>
      </c>
      <c r="J36" s="209">
        <f t="shared" si="21"/>
        <v>0</v>
      </c>
      <c r="K36" s="209">
        <f t="shared" si="21"/>
        <v>0</v>
      </c>
      <c r="L36" s="209">
        <f t="shared" si="21"/>
        <v>0</v>
      </c>
      <c r="M36" s="209">
        <f t="shared" si="21"/>
        <v>0</v>
      </c>
      <c r="N36" s="209">
        <f t="shared" si="21"/>
        <v>0</v>
      </c>
      <c r="O36" s="209">
        <f t="shared" si="21"/>
        <v>0</v>
      </c>
      <c r="P36" s="209">
        <f t="shared" si="21"/>
        <v>0</v>
      </c>
      <c r="Q36" s="209">
        <f t="shared" si="21"/>
        <v>0</v>
      </c>
      <c r="R36" s="209">
        <f t="shared" si="21"/>
        <v>0</v>
      </c>
      <c r="S36" s="209">
        <f t="shared" si="21"/>
        <v>0</v>
      </c>
      <c r="T36" s="209">
        <f t="shared" si="21"/>
        <v>0</v>
      </c>
      <c r="U36" s="209">
        <f t="shared" si="21"/>
        <v>0</v>
      </c>
      <c r="V36" s="545">
        <v>0</v>
      </c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  <c r="AM36" s="211"/>
      <c r="AN36" s="211"/>
      <c r="AO36" s="211"/>
      <c r="AP36" s="211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  <c r="BH36" s="211"/>
      <c r="BI36" s="211"/>
      <c r="BJ36" s="211"/>
      <c r="BK36" s="211"/>
      <c r="BL36" s="211"/>
      <c r="BM36" s="211"/>
      <c r="BN36" s="211"/>
      <c r="BO36" s="211"/>
      <c r="BP36" s="211"/>
      <c r="BQ36" s="211"/>
      <c r="BR36" s="211"/>
      <c r="BS36" s="211"/>
      <c r="BT36" s="211"/>
      <c r="BU36" s="211"/>
      <c r="BV36" s="211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1"/>
      <c r="CW36" s="211"/>
      <c r="CX36" s="211"/>
      <c r="CY36" s="211"/>
      <c r="CZ36" s="211"/>
      <c r="DA36" s="211"/>
      <c r="DB36" s="211"/>
      <c r="DC36" s="211"/>
      <c r="DD36" s="211"/>
      <c r="DE36" s="211"/>
      <c r="DF36" s="211"/>
      <c r="DG36" s="211"/>
      <c r="DH36" s="211"/>
      <c r="DI36" s="211"/>
      <c r="DJ36" s="211"/>
      <c r="DK36" s="211"/>
      <c r="DL36" s="211"/>
      <c r="DM36" s="211"/>
      <c r="DN36" s="211"/>
      <c r="DO36" s="211"/>
      <c r="DP36" s="211"/>
      <c r="DQ36" s="211"/>
      <c r="DR36" s="211"/>
      <c r="DS36" s="211"/>
      <c r="DT36" s="211"/>
      <c r="DU36" s="211"/>
      <c r="DV36" s="211"/>
      <c r="DW36" s="211"/>
      <c r="DX36" s="211"/>
      <c r="DY36" s="211"/>
      <c r="DZ36" s="211"/>
      <c r="EA36" s="211"/>
      <c r="EB36" s="211"/>
      <c r="EC36" s="211"/>
      <c r="ED36" s="211"/>
      <c r="EE36" s="211"/>
      <c r="EF36" s="211"/>
      <c r="EG36" s="211"/>
      <c r="EH36" s="211"/>
      <c r="EI36" s="211"/>
      <c r="EJ36" s="211"/>
      <c r="EK36" s="211"/>
      <c r="EL36" s="211"/>
      <c r="EM36" s="211"/>
      <c r="EN36" s="211"/>
      <c r="EO36" s="211"/>
      <c r="EP36" s="211"/>
      <c r="EQ36" s="211"/>
      <c r="ER36" s="211"/>
      <c r="ES36" s="211"/>
      <c r="ET36" s="211"/>
      <c r="EU36" s="211"/>
      <c r="EV36" s="211"/>
      <c r="EW36" s="211"/>
      <c r="EX36" s="211"/>
      <c r="EY36" s="211"/>
      <c r="EZ36" s="211"/>
      <c r="FA36" s="211"/>
      <c r="FB36" s="211"/>
      <c r="FC36" s="211"/>
      <c r="FD36" s="211"/>
      <c r="FE36" s="211"/>
      <c r="FF36" s="211"/>
      <c r="FG36" s="211"/>
      <c r="FH36" s="211"/>
      <c r="FI36" s="211"/>
      <c r="FJ36" s="211"/>
      <c r="FK36" s="211"/>
      <c r="FL36" s="211"/>
      <c r="FM36" s="211"/>
      <c r="FN36" s="211"/>
      <c r="FO36" s="211"/>
      <c r="FP36" s="211"/>
      <c r="FQ36" s="211"/>
      <c r="FR36" s="211"/>
      <c r="FS36" s="211"/>
      <c r="FT36" s="211"/>
      <c r="FU36" s="211"/>
      <c r="FV36" s="211"/>
      <c r="FW36" s="211"/>
      <c r="FX36" s="211"/>
      <c r="FY36" s="211"/>
      <c r="FZ36" s="211"/>
      <c r="GA36" s="211"/>
      <c r="GB36" s="211"/>
      <c r="GC36" s="211"/>
      <c r="GD36" s="211"/>
      <c r="GE36" s="211"/>
      <c r="GF36" s="211"/>
      <c r="GG36" s="211"/>
      <c r="GH36" s="211"/>
      <c r="GI36" s="211"/>
      <c r="GJ36" s="211"/>
      <c r="GK36" s="211"/>
      <c r="GL36" s="211"/>
      <c r="GM36" s="211"/>
      <c r="GN36" s="211"/>
      <c r="GO36" s="211"/>
      <c r="GP36" s="211"/>
      <c r="GQ36" s="211"/>
      <c r="GR36" s="211"/>
      <c r="GS36" s="211"/>
      <c r="GT36" s="211"/>
      <c r="GU36" s="211"/>
      <c r="GV36" s="211"/>
      <c r="GW36" s="211"/>
      <c r="GX36" s="211"/>
      <c r="GY36" s="211"/>
      <c r="GZ36" s="211"/>
      <c r="HA36" s="211"/>
      <c r="HB36" s="211"/>
      <c r="HC36" s="211"/>
      <c r="HD36" s="211"/>
      <c r="HE36" s="211"/>
      <c r="HF36" s="211"/>
      <c r="HG36" s="211"/>
      <c r="HH36" s="211"/>
      <c r="HI36" s="211"/>
      <c r="HJ36" s="211"/>
      <c r="HK36" s="211"/>
      <c r="HL36" s="211"/>
      <c r="HM36" s="211"/>
      <c r="HN36" s="211"/>
      <c r="HO36" s="211"/>
      <c r="HP36" s="211"/>
      <c r="HQ36" s="211"/>
      <c r="HR36" s="211"/>
      <c r="HS36" s="211"/>
      <c r="HT36" s="211"/>
      <c r="HU36" s="211"/>
      <c r="HV36" s="211"/>
      <c r="HW36" s="211"/>
      <c r="HX36" s="211"/>
      <c r="HY36" s="211"/>
      <c r="HZ36" s="211"/>
      <c r="IA36" s="211"/>
      <c r="IB36" s="211"/>
      <c r="IC36" s="211"/>
      <c r="ID36" s="211"/>
      <c r="IE36" s="211"/>
      <c r="IF36" s="211"/>
      <c r="IG36" s="211"/>
      <c r="IH36" s="211"/>
      <c r="II36" s="211"/>
      <c r="IJ36" s="211"/>
      <c r="IK36" s="211"/>
      <c r="IL36" s="211"/>
      <c r="IM36" s="211"/>
      <c r="IN36" s="211"/>
      <c r="IO36" s="211"/>
      <c r="IP36" s="211"/>
    </row>
    <row r="37" spans="1:250" ht="14.1" customHeight="1" x14ac:dyDescent="0.2">
      <c r="A37" s="367"/>
      <c r="B37" s="375" t="s">
        <v>256</v>
      </c>
      <c r="C37" s="376" t="str">
        <f>'[10](12)ETAPA1 (ANO1)'!C8</f>
        <v>Pessoal Administrativo</v>
      </c>
      <c r="D37" s="369"/>
      <c r="E37" s="370"/>
      <c r="F37" s="370"/>
      <c r="G37" s="383">
        <f>'(15)Orçam.(ANO1)'!I8*G8</f>
        <v>0</v>
      </c>
      <c r="H37" s="383">
        <f>'(16)Orçam.(ANO2)'!I8*H8</f>
        <v>0</v>
      </c>
      <c r="I37" s="383">
        <f t="shared" ref="I37:U37" si="22">H37*I8</f>
        <v>0</v>
      </c>
      <c r="J37" s="383">
        <f t="shared" si="22"/>
        <v>0</v>
      </c>
      <c r="K37" s="383">
        <f t="shared" si="22"/>
        <v>0</v>
      </c>
      <c r="L37" s="383">
        <f t="shared" si="22"/>
        <v>0</v>
      </c>
      <c r="M37" s="383">
        <f t="shared" si="22"/>
        <v>0</v>
      </c>
      <c r="N37" s="383">
        <f t="shared" si="22"/>
        <v>0</v>
      </c>
      <c r="O37" s="383">
        <f t="shared" si="22"/>
        <v>0</v>
      </c>
      <c r="P37" s="383">
        <f t="shared" si="22"/>
        <v>0</v>
      </c>
      <c r="Q37" s="383">
        <f t="shared" si="22"/>
        <v>0</v>
      </c>
      <c r="R37" s="383">
        <f t="shared" si="22"/>
        <v>0</v>
      </c>
      <c r="S37" s="383">
        <f t="shared" si="22"/>
        <v>0</v>
      </c>
      <c r="T37" s="383">
        <f t="shared" si="22"/>
        <v>0</v>
      </c>
      <c r="U37" s="383">
        <f t="shared" si="22"/>
        <v>0</v>
      </c>
      <c r="V37" s="545">
        <v>0</v>
      </c>
      <c r="W37" s="211"/>
      <c r="X37" s="211"/>
      <c r="Y37" s="211"/>
      <c r="Z37" s="211"/>
      <c r="AA37" s="211"/>
      <c r="AB37" s="211"/>
      <c r="AC37" s="211"/>
      <c r="AD37" s="211"/>
      <c r="AE37" s="211"/>
      <c r="AF37" s="211"/>
      <c r="AG37" s="211"/>
      <c r="AH37" s="211"/>
      <c r="AI37" s="211"/>
      <c r="AJ37" s="211"/>
      <c r="AK37" s="211"/>
      <c r="AL37" s="211"/>
      <c r="AM37" s="211"/>
      <c r="AN37" s="211"/>
      <c r="AO37" s="211"/>
      <c r="AP37" s="211"/>
      <c r="AQ37" s="211"/>
      <c r="AR37" s="211"/>
      <c r="AS37" s="211"/>
      <c r="AT37" s="211"/>
      <c r="AU37" s="211"/>
      <c r="AV37" s="211"/>
      <c r="AW37" s="211"/>
      <c r="AX37" s="211"/>
      <c r="AY37" s="211"/>
      <c r="AZ37" s="211"/>
      <c r="BA37" s="211"/>
      <c r="BB37" s="211"/>
      <c r="BC37" s="211"/>
      <c r="BD37" s="211"/>
      <c r="BE37" s="211"/>
      <c r="BF37" s="211"/>
      <c r="BG37" s="211"/>
      <c r="BH37" s="211"/>
      <c r="BI37" s="211"/>
      <c r="BJ37" s="211"/>
      <c r="BK37" s="211"/>
      <c r="BL37" s="211"/>
      <c r="BM37" s="211"/>
      <c r="BN37" s="211"/>
      <c r="BO37" s="211"/>
      <c r="BP37" s="211"/>
      <c r="BQ37" s="211"/>
      <c r="BR37" s="211"/>
      <c r="BS37" s="211"/>
      <c r="BT37" s="211"/>
      <c r="BU37" s="211"/>
      <c r="BV37" s="211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  <c r="CX37" s="211"/>
      <c r="CY37" s="211"/>
      <c r="CZ37" s="211"/>
      <c r="DA37" s="211"/>
      <c r="DB37" s="211"/>
      <c r="DC37" s="211"/>
      <c r="DD37" s="211"/>
      <c r="DE37" s="211"/>
      <c r="DF37" s="211"/>
      <c r="DG37" s="211"/>
      <c r="DH37" s="211"/>
      <c r="DI37" s="211"/>
      <c r="DJ37" s="211"/>
      <c r="DK37" s="211"/>
      <c r="DL37" s="211"/>
      <c r="DM37" s="211"/>
      <c r="DN37" s="211"/>
      <c r="DO37" s="211"/>
      <c r="DP37" s="211"/>
      <c r="DQ37" s="211"/>
      <c r="DR37" s="211"/>
      <c r="DS37" s="211"/>
      <c r="DT37" s="211"/>
      <c r="DU37" s="211"/>
      <c r="DV37" s="211"/>
      <c r="DW37" s="211"/>
      <c r="DX37" s="211"/>
      <c r="DY37" s="211"/>
      <c r="DZ37" s="211"/>
      <c r="EA37" s="211"/>
      <c r="EB37" s="211"/>
      <c r="EC37" s="211"/>
      <c r="ED37" s="211"/>
      <c r="EE37" s="211"/>
      <c r="EF37" s="211"/>
      <c r="EG37" s="211"/>
      <c r="EH37" s="211"/>
      <c r="EI37" s="211"/>
      <c r="EJ37" s="211"/>
      <c r="EK37" s="211"/>
      <c r="EL37" s="211"/>
      <c r="EM37" s="211"/>
      <c r="EN37" s="211"/>
      <c r="EO37" s="211"/>
      <c r="EP37" s="211"/>
      <c r="EQ37" s="211"/>
      <c r="ER37" s="211"/>
      <c r="ES37" s="211"/>
      <c r="ET37" s="211"/>
      <c r="EU37" s="211"/>
      <c r="EV37" s="211"/>
      <c r="EW37" s="211"/>
      <c r="EX37" s="211"/>
      <c r="EY37" s="211"/>
      <c r="EZ37" s="211"/>
      <c r="FA37" s="211"/>
      <c r="FB37" s="211"/>
      <c r="FC37" s="211"/>
      <c r="FD37" s="211"/>
      <c r="FE37" s="211"/>
      <c r="FF37" s="211"/>
      <c r="FG37" s="211"/>
      <c r="FH37" s="211"/>
      <c r="FI37" s="211"/>
      <c r="FJ37" s="211"/>
      <c r="FK37" s="211"/>
      <c r="FL37" s="211"/>
      <c r="FM37" s="211"/>
      <c r="FN37" s="211"/>
      <c r="FO37" s="211"/>
      <c r="FP37" s="211"/>
      <c r="FQ37" s="211"/>
      <c r="FR37" s="211"/>
      <c r="FS37" s="211"/>
      <c r="FT37" s="211"/>
      <c r="FU37" s="211"/>
      <c r="FV37" s="211"/>
      <c r="FW37" s="211"/>
      <c r="FX37" s="211"/>
      <c r="FY37" s="211"/>
      <c r="FZ37" s="211"/>
      <c r="GA37" s="211"/>
      <c r="GB37" s="211"/>
      <c r="GC37" s="211"/>
      <c r="GD37" s="211"/>
      <c r="GE37" s="211"/>
      <c r="GF37" s="211"/>
      <c r="GG37" s="211"/>
      <c r="GH37" s="211"/>
      <c r="GI37" s="211"/>
      <c r="GJ37" s="211"/>
      <c r="GK37" s="211"/>
      <c r="GL37" s="211"/>
      <c r="GM37" s="211"/>
      <c r="GN37" s="211"/>
      <c r="GO37" s="211"/>
      <c r="GP37" s="211"/>
      <c r="GQ37" s="211"/>
      <c r="GR37" s="211"/>
      <c r="GS37" s="211"/>
      <c r="GT37" s="211"/>
      <c r="GU37" s="211"/>
      <c r="GV37" s="211"/>
      <c r="GW37" s="211"/>
      <c r="GX37" s="211"/>
      <c r="GY37" s="211"/>
      <c r="GZ37" s="211"/>
      <c r="HA37" s="211"/>
      <c r="HB37" s="211"/>
      <c r="HC37" s="211"/>
      <c r="HD37" s="211"/>
      <c r="HE37" s="211"/>
      <c r="HF37" s="211"/>
      <c r="HG37" s="211"/>
      <c r="HH37" s="211"/>
      <c r="HI37" s="211"/>
      <c r="HJ37" s="211"/>
      <c r="HK37" s="211"/>
      <c r="HL37" s="211"/>
      <c r="HM37" s="211"/>
      <c r="HN37" s="211"/>
      <c r="HO37" s="211"/>
      <c r="HP37" s="211"/>
      <c r="HQ37" s="211"/>
      <c r="HR37" s="211"/>
      <c r="HS37" s="211"/>
      <c r="HT37" s="211"/>
      <c r="HU37" s="211"/>
      <c r="HV37" s="211"/>
      <c r="HW37" s="211"/>
      <c r="HX37" s="211"/>
      <c r="HY37" s="211"/>
      <c r="HZ37" s="211"/>
      <c r="IA37" s="211"/>
      <c r="IB37" s="211"/>
      <c r="IC37" s="211"/>
      <c r="ID37" s="211"/>
      <c r="IE37" s="211"/>
      <c r="IF37" s="211"/>
      <c r="IG37" s="211"/>
      <c r="IH37" s="211"/>
      <c r="II37" s="211"/>
      <c r="IJ37" s="211"/>
      <c r="IK37" s="211"/>
      <c r="IL37" s="211"/>
      <c r="IM37" s="211"/>
      <c r="IN37" s="211"/>
      <c r="IO37" s="211"/>
      <c r="IP37" s="211"/>
    </row>
    <row r="38" spans="1:250" ht="14.1" customHeight="1" x14ac:dyDescent="0.2">
      <c r="A38" s="367"/>
      <c r="B38" s="375" t="s">
        <v>257</v>
      </c>
      <c r="C38" s="376" t="str">
        <f>'[10](12)ETAPA1 (ANO1)'!C15</f>
        <v>Pessoal de Manutenção</v>
      </c>
      <c r="D38" s="369"/>
      <c r="E38" s="370"/>
      <c r="F38" s="370"/>
      <c r="G38" s="384">
        <f>'(15)Orçam.(ANO1)'!I16*G8</f>
        <v>0</v>
      </c>
      <c r="H38" s="384">
        <f>'(16)Orçam.(ANO2)'!I16*H8</f>
        <v>0</v>
      </c>
      <c r="I38" s="384">
        <f t="shared" ref="I38:U38" si="23">H38*I8</f>
        <v>0</v>
      </c>
      <c r="J38" s="384">
        <f t="shared" si="23"/>
        <v>0</v>
      </c>
      <c r="K38" s="384">
        <f t="shared" si="23"/>
        <v>0</v>
      </c>
      <c r="L38" s="384">
        <f t="shared" si="23"/>
        <v>0</v>
      </c>
      <c r="M38" s="384">
        <f t="shared" si="23"/>
        <v>0</v>
      </c>
      <c r="N38" s="384">
        <f t="shared" si="23"/>
        <v>0</v>
      </c>
      <c r="O38" s="384">
        <f t="shared" si="23"/>
        <v>0</v>
      </c>
      <c r="P38" s="384">
        <f t="shared" si="23"/>
        <v>0</v>
      </c>
      <c r="Q38" s="384">
        <f t="shared" si="23"/>
        <v>0</v>
      </c>
      <c r="R38" s="384">
        <f t="shared" si="23"/>
        <v>0</v>
      </c>
      <c r="S38" s="384">
        <f t="shared" si="23"/>
        <v>0</v>
      </c>
      <c r="T38" s="384">
        <f t="shared" si="23"/>
        <v>0</v>
      </c>
      <c r="U38" s="384">
        <f t="shared" si="23"/>
        <v>0</v>
      </c>
      <c r="V38" s="545">
        <v>0</v>
      </c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211"/>
      <c r="DL38" s="211"/>
      <c r="DM38" s="211"/>
      <c r="DN38" s="211"/>
      <c r="DO38" s="211"/>
      <c r="DP38" s="211"/>
      <c r="DQ38" s="211"/>
      <c r="DR38" s="211"/>
      <c r="DS38" s="211"/>
      <c r="DT38" s="211"/>
      <c r="DU38" s="211"/>
      <c r="DV38" s="211"/>
      <c r="DW38" s="211"/>
      <c r="DX38" s="211"/>
      <c r="DY38" s="211"/>
      <c r="DZ38" s="211"/>
      <c r="EA38" s="211"/>
      <c r="EB38" s="211"/>
      <c r="EC38" s="211"/>
      <c r="ED38" s="211"/>
      <c r="EE38" s="211"/>
      <c r="EF38" s="211"/>
      <c r="EG38" s="211"/>
      <c r="EH38" s="211"/>
      <c r="EI38" s="211"/>
      <c r="EJ38" s="211"/>
      <c r="EK38" s="211"/>
      <c r="EL38" s="211"/>
      <c r="EM38" s="211"/>
      <c r="EN38" s="211"/>
      <c r="EO38" s="211"/>
      <c r="EP38" s="211"/>
      <c r="EQ38" s="211"/>
      <c r="ER38" s="211"/>
      <c r="ES38" s="211"/>
      <c r="ET38" s="211"/>
      <c r="EU38" s="211"/>
      <c r="EV38" s="211"/>
      <c r="EW38" s="211"/>
      <c r="EX38" s="211"/>
      <c r="EY38" s="211"/>
      <c r="EZ38" s="211"/>
      <c r="FA38" s="211"/>
      <c r="FB38" s="211"/>
      <c r="FC38" s="211"/>
      <c r="FD38" s="211"/>
      <c r="FE38" s="211"/>
      <c r="FF38" s="211"/>
      <c r="FG38" s="211"/>
      <c r="FH38" s="211"/>
      <c r="FI38" s="211"/>
      <c r="FJ38" s="211"/>
      <c r="FK38" s="211"/>
      <c r="FL38" s="211"/>
      <c r="FM38" s="211"/>
      <c r="FN38" s="211"/>
      <c r="FO38" s="211"/>
      <c r="FP38" s="211"/>
      <c r="FQ38" s="211"/>
      <c r="FR38" s="211"/>
      <c r="FS38" s="211"/>
      <c r="FT38" s="211"/>
      <c r="FU38" s="211"/>
      <c r="FV38" s="211"/>
      <c r="FW38" s="211"/>
      <c r="FX38" s="211"/>
      <c r="FY38" s="211"/>
      <c r="FZ38" s="211"/>
      <c r="GA38" s="211"/>
      <c r="GB38" s="211"/>
      <c r="GC38" s="211"/>
      <c r="GD38" s="211"/>
      <c r="GE38" s="211"/>
      <c r="GF38" s="211"/>
      <c r="GG38" s="211"/>
      <c r="GH38" s="211"/>
      <c r="GI38" s="211"/>
      <c r="GJ38" s="211"/>
      <c r="GK38" s="211"/>
      <c r="GL38" s="211"/>
      <c r="GM38" s="211"/>
      <c r="GN38" s="211"/>
      <c r="GO38" s="211"/>
      <c r="GP38" s="211"/>
      <c r="GQ38" s="211"/>
      <c r="GR38" s="211"/>
      <c r="GS38" s="211"/>
      <c r="GT38" s="211"/>
      <c r="GU38" s="211"/>
      <c r="GV38" s="211"/>
      <c r="GW38" s="211"/>
      <c r="GX38" s="211"/>
      <c r="GY38" s="211"/>
      <c r="GZ38" s="211"/>
      <c r="HA38" s="211"/>
      <c r="HB38" s="211"/>
      <c r="HC38" s="211"/>
      <c r="HD38" s="211"/>
      <c r="HE38" s="211"/>
      <c r="HF38" s="211"/>
      <c r="HG38" s="211"/>
      <c r="HH38" s="211"/>
      <c r="HI38" s="211"/>
      <c r="HJ38" s="211"/>
      <c r="HK38" s="211"/>
      <c r="HL38" s="211"/>
      <c r="HM38" s="211"/>
      <c r="HN38" s="211"/>
      <c r="HO38" s="211"/>
      <c r="HP38" s="211"/>
      <c r="HQ38" s="211"/>
      <c r="HR38" s="211"/>
      <c r="HS38" s="211"/>
      <c r="HT38" s="211"/>
      <c r="HU38" s="211"/>
      <c r="HV38" s="211"/>
      <c r="HW38" s="211"/>
      <c r="HX38" s="211"/>
      <c r="HY38" s="211"/>
      <c r="HZ38" s="211"/>
      <c r="IA38" s="211"/>
      <c r="IB38" s="211"/>
      <c r="IC38" s="211"/>
      <c r="ID38" s="211"/>
      <c r="IE38" s="211"/>
      <c r="IF38" s="211"/>
      <c r="IG38" s="211"/>
      <c r="IH38" s="211"/>
      <c r="II38" s="211"/>
      <c r="IJ38" s="211"/>
      <c r="IK38" s="211"/>
      <c r="IL38" s="211"/>
      <c r="IM38" s="211"/>
      <c r="IN38" s="211"/>
      <c r="IO38" s="211"/>
      <c r="IP38" s="211"/>
    </row>
    <row r="39" spans="1:250" ht="14.1" customHeight="1" x14ac:dyDescent="0.2">
      <c r="A39" s="577" t="s">
        <v>525</v>
      </c>
      <c r="B39" s="368" t="str">
        <f>'[10](12)ETAPA1 (ANO1)'!B19</f>
        <v>Despesa com Benefício Social + EPI</v>
      </c>
      <c r="C39" s="367"/>
      <c r="D39" s="380"/>
      <c r="E39" s="370"/>
      <c r="F39" s="370"/>
      <c r="G39" s="567">
        <f>SUM(G40:G45)</f>
        <v>0</v>
      </c>
      <c r="H39" s="381">
        <f t="shared" ref="H39" si="24">SUM(H40:H45)</f>
        <v>0</v>
      </c>
      <c r="I39" s="381">
        <f>SUM(I40:I45)</f>
        <v>0</v>
      </c>
      <c r="J39" s="381">
        <f t="shared" ref="J39" si="25">SUM(J40:J45)</f>
        <v>0</v>
      </c>
      <c r="K39" s="381">
        <f t="shared" ref="K39" si="26">SUM(K40:K45)</f>
        <v>0</v>
      </c>
      <c r="L39" s="381">
        <f t="shared" ref="L39" si="27">SUM(L40:L45)</f>
        <v>0</v>
      </c>
      <c r="M39" s="381">
        <f t="shared" ref="M39" si="28">SUM(M40:M45)</f>
        <v>0</v>
      </c>
      <c r="N39" s="381">
        <f t="shared" ref="N39" si="29">SUM(N40:N45)</f>
        <v>0</v>
      </c>
      <c r="O39" s="381">
        <f t="shared" ref="O39" si="30">SUM(O40:O45)</f>
        <v>0</v>
      </c>
      <c r="P39" s="381">
        <f t="shared" ref="P39" si="31">SUM(P40:P45)</f>
        <v>0</v>
      </c>
      <c r="Q39" s="381">
        <f t="shared" ref="Q39" si="32">SUM(Q40:Q45)</f>
        <v>0</v>
      </c>
      <c r="R39" s="381">
        <f t="shared" ref="R39" si="33">SUM(R40:R45)</f>
        <v>0</v>
      </c>
      <c r="S39" s="381">
        <f t="shared" ref="S39" si="34">SUM(S40:S45)</f>
        <v>0</v>
      </c>
      <c r="T39" s="381">
        <f t="shared" ref="T39" si="35">SUM(T40:T45)</f>
        <v>0</v>
      </c>
      <c r="U39" s="381">
        <f t="shared" ref="U39" si="36">SUM(U40:U45)</f>
        <v>0</v>
      </c>
      <c r="V39" s="542">
        <v>0</v>
      </c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  <c r="HR39" s="205"/>
      <c r="HS39" s="205"/>
      <c r="HT39" s="205"/>
      <c r="HU39" s="205"/>
      <c r="HV39" s="205"/>
      <c r="HW39" s="205"/>
      <c r="HX39" s="205"/>
      <c r="HY39" s="205"/>
      <c r="HZ39" s="205"/>
      <c r="IA39" s="205"/>
      <c r="IB39" s="205"/>
      <c r="IC39" s="205"/>
      <c r="ID39" s="205"/>
      <c r="IE39" s="205"/>
      <c r="IF39" s="205"/>
      <c r="IG39" s="205"/>
      <c r="IH39" s="205"/>
      <c r="II39" s="205"/>
      <c r="IJ39" s="205"/>
      <c r="IK39" s="205"/>
      <c r="IL39" s="205"/>
      <c r="IM39" s="205"/>
      <c r="IN39" s="205"/>
      <c r="IO39" s="205"/>
      <c r="IP39" s="205"/>
    </row>
    <row r="40" spans="1:250" ht="14.1" customHeight="1" x14ac:dyDescent="0.2">
      <c r="A40" s="367"/>
      <c r="B40" s="375" t="s">
        <v>255</v>
      </c>
      <c r="C40" s="376" t="str">
        <f>'[10](12)ETAPA1 (ANO1)'!C20</f>
        <v>Auxílio Alimentação</v>
      </c>
      <c r="D40" s="369"/>
      <c r="E40" s="370"/>
      <c r="F40" s="370"/>
      <c r="G40" s="208">
        <f>'(15)Orçam.(ANO1)'!I21*G8</f>
        <v>0</v>
      </c>
      <c r="H40" s="208">
        <f>'(16)Orçam.(ANO2)'!I21*H8</f>
        <v>0</v>
      </c>
      <c r="I40" s="208">
        <f t="shared" ref="I40:U40" si="37">H40*I8</f>
        <v>0</v>
      </c>
      <c r="J40" s="208">
        <f t="shared" si="37"/>
        <v>0</v>
      </c>
      <c r="K40" s="208">
        <f t="shared" si="37"/>
        <v>0</v>
      </c>
      <c r="L40" s="208">
        <f t="shared" si="37"/>
        <v>0</v>
      </c>
      <c r="M40" s="208">
        <f t="shared" si="37"/>
        <v>0</v>
      </c>
      <c r="N40" s="208">
        <f t="shared" si="37"/>
        <v>0</v>
      </c>
      <c r="O40" s="208">
        <f t="shared" si="37"/>
        <v>0</v>
      </c>
      <c r="P40" s="208">
        <f t="shared" si="37"/>
        <v>0</v>
      </c>
      <c r="Q40" s="208">
        <f t="shared" si="37"/>
        <v>0</v>
      </c>
      <c r="R40" s="208">
        <f t="shared" si="37"/>
        <v>0</v>
      </c>
      <c r="S40" s="208">
        <f t="shared" si="37"/>
        <v>0</v>
      </c>
      <c r="T40" s="208">
        <f t="shared" si="37"/>
        <v>0</v>
      </c>
      <c r="U40" s="208">
        <f t="shared" si="37"/>
        <v>0</v>
      </c>
      <c r="V40" s="548">
        <v>0</v>
      </c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1"/>
      <c r="CW40" s="211"/>
      <c r="CX40" s="211"/>
      <c r="CY40" s="211"/>
      <c r="CZ40" s="211"/>
      <c r="DA40" s="211"/>
      <c r="DB40" s="211"/>
      <c r="DC40" s="211"/>
      <c r="DD40" s="211"/>
      <c r="DE40" s="211"/>
      <c r="DF40" s="211"/>
      <c r="DG40" s="211"/>
      <c r="DH40" s="211"/>
      <c r="DI40" s="211"/>
      <c r="DJ40" s="211"/>
      <c r="DK40" s="211"/>
      <c r="DL40" s="211"/>
      <c r="DM40" s="211"/>
      <c r="DN40" s="211"/>
      <c r="DO40" s="211"/>
      <c r="DP40" s="211"/>
      <c r="DQ40" s="211"/>
      <c r="DR40" s="211"/>
      <c r="DS40" s="211"/>
      <c r="DT40" s="211"/>
      <c r="DU40" s="211"/>
      <c r="DV40" s="211"/>
      <c r="DW40" s="211"/>
      <c r="DX40" s="211"/>
      <c r="DY40" s="211"/>
      <c r="DZ40" s="211"/>
      <c r="EA40" s="211"/>
      <c r="EB40" s="211"/>
      <c r="EC40" s="211"/>
      <c r="ED40" s="211"/>
      <c r="EE40" s="211"/>
      <c r="EF40" s="211"/>
      <c r="EG40" s="211"/>
      <c r="EH40" s="211"/>
      <c r="EI40" s="211"/>
      <c r="EJ40" s="211"/>
      <c r="EK40" s="211"/>
      <c r="EL40" s="211"/>
      <c r="EM40" s="211"/>
      <c r="EN40" s="211"/>
      <c r="EO40" s="211"/>
      <c r="EP40" s="211"/>
      <c r="EQ40" s="211"/>
      <c r="ER40" s="211"/>
      <c r="ES40" s="211"/>
      <c r="ET40" s="211"/>
      <c r="EU40" s="211"/>
      <c r="EV40" s="211"/>
      <c r="EW40" s="211"/>
      <c r="EX40" s="211"/>
      <c r="EY40" s="211"/>
      <c r="EZ40" s="211"/>
      <c r="FA40" s="211"/>
      <c r="FB40" s="211"/>
      <c r="FC40" s="211"/>
      <c r="FD40" s="211"/>
      <c r="FE40" s="211"/>
      <c r="FF40" s="211"/>
      <c r="FG40" s="211"/>
      <c r="FH40" s="211"/>
      <c r="FI40" s="211"/>
      <c r="FJ40" s="211"/>
      <c r="FK40" s="211"/>
      <c r="FL40" s="211"/>
      <c r="FM40" s="211"/>
      <c r="FN40" s="211"/>
      <c r="FO40" s="211"/>
      <c r="FP40" s="211"/>
      <c r="FQ40" s="211"/>
      <c r="FR40" s="211"/>
      <c r="FS40" s="211"/>
      <c r="FT40" s="211"/>
      <c r="FU40" s="211"/>
      <c r="FV40" s="211"/>
      <c r="FW40" s="211"/>
      <c r="FX40" s="211"/>
      <c r="FY40" s="211"/>
      <c r="FZ40" s="211"/>
      <c r="GA40" s="211"/>
      <c r="GB40" s="211"/>
      <c r="GC40" s="211"/>
      <c r="GD40" s="211"/>
      <c r="GE40" s="211"/>
      <c r="GF40" s="211"/>
      <c r="GG40" s="211"/>
      <c r="GH40" s="211"/>
      <c r="GI40" s="211"/>
      <c r="GJ40" s="211"/>
      <c r="GK40" s="211"/>
      <c r="GL40" s="211"/>
      <c r="GM40" s="211"/>
      <c r="GN40" s="211"/>
      <c r="GO40" s="211"/>
      <c r="GP40" s="211"/>
      <c r="GQ40" s="211"/>
      <c r="GR40" s="211"/>
      <c r="GS40" s="211"/>
      <c r="GT40" s="211"/>
      <c r="GU40" s="211"/>
      <c r="GV40" s="211"/>
      <c r="GW40" s="211"/>
      <c r="GX40" s="211"/>
      <c r="GY40" s="211"/>
      <c r="GZ40" s="211"/>
      <c r="HA40" s="211"/>
      <c r="HB40" s="211"/>
      <c r="HC40" s="211"/>
      <c r="HD40" s="211"/>
      <c r="HE40" s="211"/>
      <c r="HF40" s="211"/>
      <c r="HG40" s="211"/>
      <c r="HH40" s="211"/>
      <c r="HI40" s="211"/>
      <c r="HJ40" s="211"/>
      <c r="HK40" s="211"/>
      <c r="HL40" s="211"/>
      <c r="HM40" s="211"/>
      <c r="HN40" s="211"/>
      <c r="HO40" s="211"/>
      <c r="HP40" s="211"/>
      <c r="HQ40" s="211"/>
      <c r="HR40" s="211"/>
      <c r="HS40" s="211"/>
      <c r="HT40" s="211"/>
      <c r="HU40" s="211"/>
      <c r="HV40" s="211"/>
      <c r="HW40" s="211"/>
      <c r="HX40" s="211"/>
      <c r="HY40" s="211"/>
      <c r="HZ40" s="211"/>
      <c r="IA40" s="211"/>
      <c r="IB40" s="211"/>
      <c r="IC40" s="211"/>
      <c r="ID40" s="211"/>
      <c r="IE40" s="211"/>
      <c r="IF40" s="211"/>
      <c r="IG40" s="211"/>
      <c r="IH40" s="211"/>
      <c r="II40" s="211"/>
      <c r="IJ40" s="211"/>
      <c r="IK40" s="211"/>
      <c r="IL40" s="211"/>
      <c r="IM40" s="211"/>
      <c r="IN40" s="211"/>
      <c r="IO40" s="211"/>
      <c r="IP40" s="211"/>
    </row>
    <row r="41" spans="1:250" ht="14.1" customHeight="1" x14ac:dyDescent="0.2">
      <c r="A41" s="367"/>
      <c r="B41" s="375" t="s">
        <v>256</v>
      </c>
      <c r="C41" s="376" t="str">
        <f>'[10](12)ETAPA1 (ANO1)'!C24</f>
        <v>Vale Transporte</v>
      </c>
      <c r="D41" s="369"/>
      <c r="E41" s="370"/>
      <c r="F41" s="370"/>
      <c r="G41" s="208">
        <f>'(15)Orçam.(ANO1)'!I25*G8</f>
        <v>0</v>
      </c>
      <c r="H41" s="208">
        <f>'(16)Orçam.(ANO2)'!I25*H8</f>
        <v>0</v>
      </c>
      <c r="I41" s="208">
        <f t="shared" ref="I41:U41" si="38">H41*I8</f>
        <v>0</v>
      </c>
      <c r="J41" s="208">
        <f t="shared" si="38"/>
        <v>0</v>
      </c>
      <c r="K41" s="208">
        <f t="shared" si="38"/>
        <v>0</v>
      </c>
      <c r="L41" s="208">
        <f t="shared" si="38"/>
        <v>0</v>
      </c>
      <c r="M41" s="208">
        <f t="shared" si="38"/>
        <v>0</v>
      </c>
      <c r="N41" s="208">
        <f t="shared" si="38"/>
        <v>0</v>
      </c>
      <c r="O41" s="208">
        <f t="shared" si="38"/>
        <v>0</v>
      </c>
      <c r="P41" s="208">
        <f t="shared" si="38"/>
        <v>0</v>
      </c>
      <c r="Q41" s="208">
        <f t="shared" si="38"/>
        <v>0</v>
      </c>
      <c r="R41" s="208">
        <f t="shared" si="38"/>
        <v>0</v>
      </c>
      <c r="S41" s="208">
        <f t="shared" si="38"/>
        <v>0</v>
      </c>
      <c r="T41" s="208">
        <f t="shared" si="38"/>
        <v>0</v>
      </c>
      <c r="U41" s="208">
        <f t="shared" si="38"/>
        <v>0</v>
      </c>
      <c r="V41" s="548">
        <v>0</v>
      </c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211"/>
      <c r="DL41" s="211"/>
      <c r="DM41" s="211"/>
      <c r="DN41" s="211"/>
      <c r="DO41" s="211"/>
      <c r="DP41" s="211"/>
      <c r="DQ41" s="211"/>
      <c r="DR41" s="211"/>
      <c r="DS41" s="211"/>
      <c r="DT41" s="211"/>
      <c r="DU41" s="211"/>
      <c r="DV41" s="211"/>
      <c r="DW41" s="211"/>
      <c r="DX41" s="211"/>
      <c r="DY41" s="211"/>
      <c r="DZ41" s="211"/>
      <c r="EA41" s="211"/>
      <c r="EB41" s="211"/>
      <c r="EC41" s="211"/>
      <c r="ED41" s="211"/>
      <c r="EE41" s="211"/>
      <c r="EF41" s="211"/>
      <c r="EG41" s="211"/>
      <c r="EH41" s="211"/>
      <c r="EI41" s="211"/>
      <c r="EJ41" s="211"/>
      <c r="EK41" s="211"/>
      <c r="EL41" s="211"/>
      <c r="EM41" s="211"/>
      <c r="EN41" s="211"/>
      <c r="EO41" s="211"/>
      <c r="EP41" s="211"/>
      <c r="EQ41" s="211"/>
      <c r="ER41" s="211"/>
      <c r="ES41" s="211"/>
      <c r="ET41" s="211"/>
      <c r="EU41" s="211"/>
      <c r="EV41" s="211"/>
      <c r="EW41" s="211"/>
      <c r="EX41" s="211"/>
      <c r="EY41" s="211"/>
      <c r="EZ41" s="211"/>
      <c r="FA41" s="211"/>
      <c r="FB41" s="211"/>
      <c r="FC41" s="211"/>
      <c r="FD41" s="211"/>
      <c r="FE41" s="211"/>
      <c r="FF41" s="211"/>
      <c r="FG41" s="211"/>
      <c r="FH41" s="211"/>
      <c r="FI41" s="211"/>
      <c r="FJ41" s="211"/>
      <c r="FK41" s="211"/>
      <c r="FL41" s="211"/>
      <c r="FM41" s="211"/>
      <c r="FN41" s="211"/>
      <c r="FO41" s="211"/>
      <c r="FP41" s="211"/>
      <c r="FQ41" s="211"/>
      <c r="FR41" s="211"/>
      <c r="FS41" s="211"/>
      <c r="FT41" s="211"/>
      <c r="FU41" s="211"/>
      <c r="FV41" s="211"/>
      <c r="FW41" s="211"/>
      <c r="FX41" s="211"/>
      <c r="FY41" s="211"/>
      <c r="FZ41" s="211"/>
      <c r="GA41" s="211"/>
      <c r="GB41" s="211"/>
      <c r="GC41" s="211"/>
      <c r="GD41" s="211"/>
      <c r="GE41" s="211"/>
      <c r="GF41" s="211"/>
      <c r="GG41" s="211"/>
      <c r="GH41" s="211"/>
      <c r="GI41" s="211"/>
      <c r="GJ41" s="211"/>
      <c r="GK41" s="211"/>
      <c r="GL41" s="211"/>
      <c r="GM41" s="211"/>
      <c r="GN41" s="211"/>
      <c r="GO41" s="211"/>
      <c r="GP41" s="211"/>
      <c r="GQ41" s="211"/>
      <c r="GR41" s="211"/>
      <c r="GS41" s="211"/>
      <c r="GT41" s="211"/>
      <c r="GU41" s="211"/>
      <c r="GV41" s="211"/>
      <c r="GW41" s="211"/>
      <c r="GX41" s="211"/>
      <c r="GY41" s="211"/>
      <c r="GZ41" s="211"/>
      <c r="HA41" s="211"/>
      <c r="HB41" s="211"/>
      <c r="HC41" s="211"/>
      <c r="HD41" s="211"/>
      <c r="HE41" s="211"/>
      <c r="HF41" s="211"/>
      <c r="HG41" s="211"/>
      <c r="HH41" s="211"/>
      <c r="HI41" s="211"/>
      <c r="HJ41" s="211"/>
      <c r="HK41" s="211"/>
      <c r="HL41" s="211"/>
      <c r="HM41" s="211"/>
      <c r="HN41" s="211"/>
      <c r="HO41" s="211"/>
      <c r="HP41" s="211"/>
      <c r="HQ41" s="211"/>
      <c r="HR41" s="211"/>
      <c r="HS41" s="211"/>
      <c r="HT41" s="211"/>
      <c r="HU41" s="211"/>
      <c r="HV41" s="211"/>
      <c r="HW41" s="211"/>
      <c r="HX41" s="211"/>
      <c r="HY41" s="211"/>
      <c r="HZ41" s="211"/>
      <c r="IA41" s="211"/>
      <c r="IB41" s="211"/>
      <c r="IC41" s="211"/>
      <c r="ID41" s="211"/>
      <c r="IE41" s="211"/>
      <c r="IF41" s="211"/>
      <c r="IG41" s="211"/>
      <c r="IH41" s="211"/>
      <c r="II41" s="211"/>
      <c r="IJ41" s="211"/>
      <c r="IK41" s="211"/>
      <c r="IL41" s="211"/>
      <c r="IM41" s="211"/>
      <c r="IN41" s="211"/>
      <c r="IO41" s="211"/>
      <c r="IP41" s="211"/>
    </row>
    <row r="42" spans="1:250" ht="14.1" customHeight="1" x14ac:dyDescent="0.2">
      <c r="A42" s="367"/>
      <c r="B42" s="375" t="s">
        <v>257</v>
      </c>
      <c r="C42" s="376" t="s">
        <v>553</v>
      </c>
      <c r="D42" s="369"/>
      <c r="E42" s="370"/>
      <c r="F42" s="370"/>
      <c r="G42" s="208">
        <f>'(15)Orçam.(ANO1)'!I29*G8</f>
        <v>0</v>
      </c>
      <c r="H42" s="208">
        <f>'(16)Orçam.(ANO2)'!I29*H8</f>
        <v>0</v>
      </c>
      <c r="I42" s="208">
        <f t="shared" ref="I42:U42" si="39">H42*I8</f>
        <v>0</v>
      </c>
      <c r="J42" s="208">
        <f t="shared" si="39"/>
        <v>0</v>
      </c>
      <c r="K42" s="208">
        <f t="shared" si="39"/>
        <v>0</v>
      </c>
      <c r="L42" s="208">
        <f t="shared" si="39"/>
        <v>0</v>
      </c>
      <c r="M42" s="208">
        <f t="shared" si="39"/>
        <v>0</v>
      </c>
      <c r="N42" s="208">
        <f t="shared" si="39"/>
        <v>0</v>
      </c>
      <c r="O42" s="208">
        <f t="shared" si="39"/>
        <v>0</v>
      </c>
      <c r="P42" s="208">
        <f t="shared" si="39"/>
        <v>0</v>
      </c>
      <c r="Q42" s="208">
        <f t="shared" si="39"/>
        <v>0</v>
      </c>
      <c r="R42" s="208">
        <f t="shared" si="39"/>
        <v>0</v>
      </c>
      <c r="S42" s="208">
        <f t="shared" si="39"/>
        <v>0</v>
      </c>
      <c r="T42" s="208">
        <f t="shared" si="39"/>
        <v>0</v>
      </c>
      <c r="U42" s="208">
        <f t="shared" si="39"/>
        <v>0</v>
      </c>
      <c r="V42" s="548">
        <v>0</v>
      </c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1"/>
      <c r="DS42" s="211"/>
      <c r="DT42" s="211"/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1"/>
      <c r="EF42" s="211"/>
      <c r="EG42" s="211"/>
      <c r="EH42" s="211"/>
      <c r="EI42" s="211"/>
      <c r="EJ42" s="211"/>
      <c r="EK42" s="211"/>
      <c r="EL42" s="211"/>
      <c r="EM42" s="211"/>
      <c r="EN42" s="211"/>
      <c r="EO42" s="211"/>
      <c r="EP42" s="211"/>
      <c r="EQ42" s="211"/>
      <c r="ER42" s="211"/>
      <c r="ES42" s="211"/>
      <c r="ET42" s="211"/>
      <c r="EU42" s="211"/>
      <c r="EV42" s="211"/>
      <c r="EW42" s="211"/>
      <c r="EX42" s="211"/>
      <c r="EY42" s="211"/>
      <c r="EZ42" s="211"/>
      <c r="FA42" s="211"/>
      <c r="FB42" s="211"/>
      <c r="FC42" s="211"/>
      <c r="FD42" s="211"/>
      <c r="FE42" s="211"/>
      <c r="FF42" s="211"/>
      <c r="FG42" s="211"/>
      <c r="FH42" s="211"/>
      <c r="FI42" s="211"/>
      <c r="FJ42" s="211"/>
      <c r="FK42" s="211"/>
      <c r="FL42" s="211"/>
      <c r="FM42" s="211"/>
      <c r="FN42" s="211"/>
      <c r="FO42" s="211"/>
      <c r="FP42" s="211"/>
      <c r="FQ42" s="211"/>
      <c r="FR42" s="211"/>
      <c r="FS42" s="211"/>
      <c r="FT42" s="211"/>
      <c r="FU42" s="211"/>
      <c r="FV42" s="211"/>
      <c r="FW42" s="211"/>
      <c r="FX42" s="211"/>
      <c r="FY42" s="211"/>
      <c r="FZ42" s="211"/>
      <c r="GA42" s="211"/>
      <c r="GB42" s="211"/>
      <c r="GC42" s="211"/>
      <c r="GD42" s="211"/>
      <c r="GE42" s="211"/>
      <c r="GF42" s="211"/>
      <c r="GG42" s="211"/>
      <c r="GH42" s="211"/>
      <c r="GI42" s="211"/>
      <c r="GJ42" s="211"/>
      <c r="GK42" s="211"/>
      <c r="GL42" s="211"/>
      <c r="GM42" s="211"/>
      <c r="GN42" s="211"/>
      <c r="GO42" s="211"/>
      <c r="GP42" s="211"/>
      <c r="GQ42" s="211"/>
      <c r="GR42" s="211"/>
      <c r="GS42" s="211"/>
      <c r="GT42" s="211"/>
      <c r="GU42" s="211"/>
      <c r="GV42" s="211"/>
      <c r="GW42" s="211"/>
      <c r="GX42" s="211"/>
      <c r="GY42" s="211"/>
      <c r="GZ42" s="211"/>
      <c r="HA42" s="211"/>
      <c r="HB42" s="211"/>
      <c r="HC42" s="211"/>
      <c r="HD42" s="211"/>
      <c r="HE42" s="211"/>
      <c r="HF42" s="211"/>
      <c r="HG42" s="211"/>
      <c r="HH42" s="211"/>
      <c r="HI42" s="211"/>
      <c r="HJ42" s="211"/>
      <c r="HK42" s="211"/>
      <c r="HL42" s="211"/>
      <c r="HM42" s="211"/>
      <c r="HN42" s="211"/>
      <c r="HO42" s="211"/>
      <c r="HP42" s="211"/>
      <c r="HQ42" s="211"/>
      <c r="HR42" s="211"/>
      <c r="HS42" s="211"/>
      <c r="HT42" s="211"/>
      <c r="HU42" s="211"/>
      <c r="HV42" s="211"/>
      <c r="HW42" s="211"/>
      <c r="HX42" s="211"/>
      <c r="HY42" s="211"/>
      <c r="HZ42" s="211"/>
      <c r="IA42" s="211"/>
      <c r="IB42" s="211"/>
      <c r="IC42" s="211"/>
      <c r="ID42" s="211"/>
      <c r="IE42" s="211"/>
      <c r="IF42" s="211"/>
      <c r="IG42" s="211"/>
      <c r="IH42" s="211"/>
      <c r="II42" s="211"/>
      <c r="IJ42" s="211"/>
      <c r="IK42" s="211"/>
      <c r="IL42" s="211"/>
      <c r="IM42" s="211"/>
      <c r="IN42" s="211"/>
      <c r="IO42" s="211"/>
      <c r="IP42" s="211"/>
    </row>
    <row r="43" spans="1:250" ht="14.1" customHeight="1" x14ac:dyDescent="0.2">
      <c r="A43" s="367"/>
      <c r="B43" s="375" t="s">
        <v>258</v>
      </c>
      <c r="C43" s="376" t="s">
        <v>471</v>
      </c>
      <c r="D43" s="369"/>
      <c r="E43" s="370"/>
      <c r="F43" s="370"/>
      <c r="G43" s="208">
        <f>'(15)Orçam.(ANO1)'!I33*G8</f>
        <v>0</v>
      </c>
      <c r="H43" s="208">
        <f>'(16)Orçam.(ANO2)'!I33*H8</f>
        <v>0</v>
      </c>
      <c r="I43" s="208">
        <f t="shared" ref="I43:U43" si="40">H43*I8</f>
        <v>0</v>
      </c>
      <c r="J43" s="208">
        <f t="shared" si="40"/>
        <v>0</v>
      </c>
      <c r="K43" s="208">
        <f t="shared" si="40"/>
        <v>0</v>
      </c>
      <c r="L43" s="208">
        <f t="shared" si="40"/>
        <v>0</v>
      </c>
      <c r="M43" s="208">
        <f t="shared" si="40"/>
        <v>0</v>
      </c>
      <c r="N43" s="208">
        <f t="shared" si="40"/>
        <v>0</v>
      </c>
      <c r="O43" s="208">
        <f t="shared" si="40"/>
        <v>0</v>
      </c>
      <c r="P43" s="208">
        <f t="shared" si="40"/>
        <v>0</v>
      </c>
      <c r="Q43" s="208">
        <f t="shared" si="40"/>
        <v>0</v>
      </c>
      <c r="R43" s="208">
        <f t="shared" si="40"/>
        <v>0</v>
      </c>
      <c r="S43" s="208">
        <f t="shared" si="40"/>
        <v>0</v>
      </c>
      <c r="T43" s="208">
        <f t="shared" si="40"/>
        <v>0</v>
      </c>
      <c r="U43" s="208">
        <f t="shared" si="40"/>
        <v>0</v>
      </c>
      <c r="V43" s="548">
        <v>0</v>
      </c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211"/>
      <c r="DL43" s="211"/>
      <c r="DM43" s="211"/>
      <c r="DN43" s="211"/>
      <c r="DO43" s="211"/>
      <c r="DP43" s="211"/>
      <c r="DQ43" s="211"/>
      <c r="DR43" s="211"/>
      <c r="DS43" s="211"/>
      <c r="DT43" s="211"/>
      <c r="DU43" s="211"/>
      <c r="DV43" s="211"/>
      <c r="DW43" s="211"/>
      <c r="DX43" s="211"/>
      <c r="DY43" s="211"/>
      <c r="DZ43" s="211"/>
      <c r="EA43" s="211"/>
      <c r="EB43" s="211"/>
      <c r="EC43" s="211"/>
      <c r="ED43" s="211"/>
      <c r="EE43" s="211"/>
      <c r="EF43" s="211"/>
      <c r="EG43" s="211"/>
      <c r="EH43" s="211"/>
      <c r="EI43" s="211"/>
      <c r="EJ43" s="211"/>
      <c r="EK43" s="211"/>
      <c r="EL43" s="211"/>
      <c r="EM43" s="211"/>
      <c r="EN43" s="211"/>
      <c r="EO43" s="211"/>
      <c r="EP43" s="211"/>
      <c r="EQ43" s="211"/>
      <c r="ER43" s="211"/>
      <c r="ES43" s="211"/>
      <c r="ET43" s="211"/>
      <c r="EU43" s="211"/>
      <c r="EV43" s="211"/>
      <c r="EW43" s="211"/>
      <c r="EX43" s="211"/>
      <c r="EY43" s="211"/>
      <c r="EZ43" s="211"/>
      <c r="FA43" s="211"/>
      <c r="FB43" s="211"/>
      <c r="FC43" s="211"/>
      <c r="FD43" s="211"/>
      <c r="FE43" s="211"/>
      <c r="FF43" s="211"/>
      <c r="FG43" s="211"/>
      <c r="FH43" s="211"/>
      <c r="FI43" s="211"/>
      <c r="FJ43" s="211"/>
      <c r="FK43" s="211"/>
      <c r="FL43" s="211"/>
      <c r="FM43" s="211"/>
      <c r="FN43" s="211"/>
      <c r="FO43" s="211"/>
      <c r="FP43" s="211"/>
      <c r="FQ43" s="211"/>
      <c r="FR43" s="211"/>
      <c r="FS43" s="211"/>
      <c r="FT43" s="211"/>
      <c r="FU43" s="211"/>
      <c r="FV43" s="211"/>
      <c r="FW43" s="211"/>
      <c r="FX43" s="211"/>
      <c r="FY43" s="211"/>
      <c r="FZ43" s="211"/>
      <c r="GA43" s="211"/>
      <c r="GB43" s="211"/>
      <c r="GC43" s="211"/>
      <c r="GD43" s="211"/>
      <c r="GE43" s="211"/>
      <c r="GF43" s="211"/>
      <c r="GG43" s="211"/>
      <c r="GH43" s="211"/>
      <c r="GI43" s="211"/>
      <c r="GJ43" s="211"/>
      <c r="GK43" s="211"/>
      <c r="GL43" s="211"/>
      <c r="GM43" s="211"/>
      <c r="GN43" s="211"/>
      <c r="GO43" s="211"/>
      <c r="GP43" s="211"/>
      <c r="GQ43" s="211"/>
      <c r="GR43" s="211"/>
      <c r="GS43" s="211"/>
      <c r="GT43" s="211"/>
      <c r="GU43" s="211"/>
      <c r="GV43" s="211"/>
      <c r="GW43" s="211"/>
      <c r="GX43" s="211"/>
      <c r="GY43" s="211"/>
      <c r="GZ43" s="211"/>
      <c r="HA43" s="211"/>
      <c r="HB43" s="211"/>
      <c r="HC43" s="211"/>
      <c r="HD43" s="211"/>
      <c r="HE43" s="211"/>
      <c r="HF43" s="211"/>
      <c r="HG43" s="211"/>
      <c r="HH43" s="211"/>
      <c r="HI43" s="211"/>
      <c r="HJ43" s="211"/>
      <c r="HK43" s="211"/>
      <c r="HL43" s="211"/>
      <c r="HM43" s="211"/>
      <c r="HN43" s="211"/>
      <c r="HO43" s="211"/>
      <c r="HP43" s="211"/>
      <c r="HQ43" s="211"/>
      <c r="HR43" s="211"/>
      <c r="HS43" s="211"/>
      <c r="HT43" s="211"/>
      <c r="HU43" s="211"/>
      <c r="HV43" s="211"/>
      <c r="HW43" s="211"/>
      <c r="HX43" s="211"/>
      <c r="HY43" s="211"/>
      <c r="HZ43" s="211"/>
      <c r="IA43" s="211"/>
      <c r="IB43" s="211"/>
      <c r="IC43" s="211"/>
      <c r="ID43" s="211"/>
      <c r="IE43" s="211"/>
      <c r="IF43" s="211"/>
      <c r="IG43" s="211"/>
      <c r="IH43" s="211"/>
      <c r="II43" s="211"/>
      <c r="IJ43" s="211"/>
      <c r="IK43" s="211"/>
      <c r="IL43" s="211"/>
      <c r="IM43" s="211"/>
      <c r="IN43" s="211"/>
      <c r="IO43" s="211"/>
      <c r="IP43" s="211"/>
    </row>
    <row r="44" spans="1:250" ht="14.1" customHeight="1" x14ac:dyDescent="0.2">
      <c r="A44" s="367"/>
      <c r="B44" s="375" t="s">
        <v>305</v>
      </c>
      <c r="C44" s="376" t="s">
        <v>554</v>
      </c>
      <c r="D44" s="369"/>
      <c r="E44" s="370"/>
      <c r="F44" s="370"/>
      <c r="G44" s="208">
        <f>'(15)Orçam.(ANO1)'!I37*G8</f>
        <v>0</v>
      </c>
      <c r="H44" s="208">
        <f>'(16)Orçam.(ANO2)'!I37*H8</f>
        <v>0</v>
      </c>
      <c r="I44" s="208">
        <f t="shared" ref="I44:U44" si="41">H44*I8</f>
        <v>0</v>
      </c>
      <c r="J44" s="208">
        <f t="shared" si="41"/>
        <v>0</v>
      </c>
      <c r="K44" s="208">
        <f t="shared" si="41"/>
        <v>0</v>
      </c>
      <c r="L44" s="208">
        <f t="shared" si="41"/>
        <v>0</v>
      </c>
      <c r="M44" s="208">
        <f t="shared" si="41"/>
        <v>0</v>
      </c>
      <c r="N44" s="208">
        <f t="shared" si="41"/>
        <v>0</v>
      </c>
      <c r="O44" s="208">
        <f t="shared" si="41"/>
        <v>0</v>
      </c>
      <c r="P44" s="208">
        <f t="shared" si="41"/>
        <v>0</v>
      </c>
      <c r="Q44" s="208">
        <f t="shared" si="41"/>
        <v>0</v>
      </c>
      <c r="R44" s="208">
        <f t="shared" si="41"/>
        <v>0</v>
      </c>
      <c r="S44" s="208">
        <f t="shared" si="41"/>
        <v>0</v>
      </c>
      <c r="T44" s="208">
        <f t="shared" si="41"/>
        <v>0</v>
      </c>
      <c r="U44" s="208">
        <f t="shared" si="41"/>
        <v>0</v>
      </c>
      <c r="V44" s="548">
        <v>0</v>
      </c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211"/>
      <c r="DL44" s="211"/>
      <c r="DM44" s="211"/>
      <c r="DN44" s="211"/>
      <c r="DO44" s="211"/>
      <c r="DP44" s="211"/>
      <c r="DQ44" s="211"/>
      <c r="DR44" s="211"/>
      <c r="DS44" s="211"/>
      <c r="DT44" s="211"/>
      <c r="DU44" s="211"/>
      <c r="DV44" s="211"/>
      <c r="DW44" s="211"/>
      <c r="DX44" s="211"/>
      <c r="DY44" s="211"/>
      <c r="DZ44" s="211"/>
      <c r="EA44" s="211"/>
      <c r="EB44" s="211"/>
      <c r="EC44" s="211"/>
      <c r="ED44" s="211"/>
      <c r="EE44" s="211"/>
      <c r="EF44" s="211"/>
      <c r="EG44" s="211"/>
      <c r="EH44" s="211"/>
      <c r="EI44" s="211"/>
      <c r="EJ44" s="211"/>
      <c r="EK44" s="211"/>
      <c r="EL44" s="211"/>
      <c r="EM44" s="211"/>
      <c r="EN44" s="211"/>
      <c r="EO44" s="211"/>
      <c r="EP44" s="211"/>
      <c r="EQ44" s="211"/>
      <c r="ER44" s="211"/>
      <c r="ES44" s="211"/>
      <c r="ET44" s="211"/>
      <c r="EU44" s="211"/>
      <c r="EV44" s="211"/>
      <c r="EW44" s="211"/>
      <c r="EX44" s="211"/>
      <c r="EY44" s="211"/>
      <c r="EZ44" s="211"/>
      <c r="FA44" s="211"/>
      <c r="FB44" s="211"/>
      <c r="FC44" s="211"/>
      <c r="FD44" s="211"/>
      <c r="FE44" s="211"/>
      <c r="FF44" s="211"/>
      <c r="FG44" s="211"/>
      <c r="FH44" s="211"/>
      <c r="FI44" s="211"/>
      <c r="FJ44" s="211"/>
      <c r="FK44" s="211"/>
      <c r="FL44" s="211"/>
      <c r="FM44" s="211"/>
      <c r="FN44" s="211"/>
      <c r="FO44" s="211"/>
      <c r="FP44" s="211"/>
      <c r="FQ44" s="211"/>
      <c r="FR44" s="211"/>
      <c r="FS44" s="211"/>
      <c r="FT44" s="211"/>
      <c r="FU44" s="211"/>
      <c r="FV44" s="211"/>
      <c r="FW44" s="211"/>
      <c r="FX44" s="211"/>
      <c r="FY44" s="211"/>
      <c r="FZ44" s="211"/>
      <c r="GA44" s="211"/>
      <c r="GB44" s="211"/>
      <c r="GC44" s="211"/>
      <c r="GD44" s="211"/>
      <c r="GE44" s="211"/>
      <c r="GF44" s="211"/>
      <c r="GG44" s="211"/>
      <c r="GH44" s="211"/>
      <c r="GI44" s="211"/>
      <c r="GJ44" s="211"/>
      <c r="GK44" s="211"/>
      <c r="GL44" s="211"/>
      <c r="GM44" s="211"/>
      <c r="GN44" s="211"/>
      <c r="GO44" s="211"/>
      <c r="GP44" s="211"/>
      <c r="GQ44" s="211"/>
      <c r="GR44" s="211"/>
      <c r="GS44" s="211"/>
      <c r="GT44" s="211"/>
      <c r="GU44" s="211"/>
      <c r="GV44" s="211"/>
      <c r="GW44" s="211"/>
      <c r="GX44" s="211"/>
      <c r="GY44" s="211"/>
      <c r="GZ44" s="211"/>
      <c r="HA44" s="211"/>
      <c r="HB44" s="211"/>
      <c r="HC44" s="211"/>
      <c r="HD44" s="211"/>
      <c r="HE44" s="211"/>
      <c r="HF44" s="211"/>
      <c r="HG44" s="211"/>
      <c r="HH44" s="211"/>
      <c r="HI44" s="211"/>
      <c r="HJ44" s="211"/>
      <c r="HK44" s="211"/>
      <c r="HL44" s="211"/>
      <c r="HM44" s="211"/>
      <c r="HN44" s="211"/>
      <c r="HO44" s="211"/>
      <c r="HP44" s="211"/>
      <c r="HQ44" s="211"/>
      <c r="HR44" s="211"/>
      <c r="HS44" s="211"/>
      <c r="HT44" s="211"/>
      <c r="HU44" s="211"/>
      <c r="HV44" s="211"/>
      <c r="HW44" s="211"/>
      <c r="HX44" s="211"/>
      <c r="HY44" s="211"/>
      <c r="HZ44" s="211"/>
      <c r="IA44" s="211"/>
      <c r="IB44" s="211"/>
      <c r="IC44" s="211"/>
      <c r="ID44" s="211"/>
      <c r="IE44" s="211"/>
      <c r="IF44" s="211"/>
      <c r="IG44" s="211"/>
      <c r="IH44" s="211"/>
      <c r="II44" s="211"/>
      <c r="IJ44" s="211"/>
      <c r="IK44" s="211"/>
      <c r="IL44" s="211"/>
      <c r="IM44" s="211"/>
      <c r="IN44" s="211"/>
      <c r="IO44" s="211"/>
      <c r="IP44" s="211"/>
    </row>
    <row r="45" spans="1:250" ht="14.1" customHeight="1" x14ac:dyDescent="0.2">
      <c r="A45" s="367"/>
      <c r="B45" s="375" t="s">
        <v>306</v>
      </c>
      <c r="C45" s="376" t="s">
        <v>555</v>
      </c>
      <c r="D45" s="369"/>
      <c r="E45" s="370"/>
      <c r="F45" s="370"/>
      <c r="G45" s="208">
        <f>'(15)Orçam.(ANO1)'!I46*G8</f>
        <v>0</v>
      </c>
      <c r="H45" s="208">
        <f>'(16)Orçam.(ANO2)'!I46*H8</f>
        <v>0</v>
      </c>
      <c r="I45" s="208">
        <f t="shared" ref="I45:U45" si="42">H45*I8</f>
        <v>0</v>
      </c>
      <c r="J45" s="208">
        <f t="shared" si="42"/>
        <v>0</v>
      </c>
      <c r="K45" s="208">
        <f t="shared" si="42"/>
        <v>0</v>
      </c>
      <c r="L45" s="208">
        <f t="shared" si="42"/>
        <v>0</v>
      </c>
      <c r="M45" s="208">
        <f t="shared" si="42"/>
        <v>0</v>
      </c>
      <c r="N45" s="208">
        <f t="shared" si="42"/>
        <v>0</v>
      </c>
      <c r="O45" s="208">
        <f t="shared" si="42"/>
        <v>0</v>
      </c>
      <c r="P45" s="208">
        <f t="shared" si="42"/>
        <v>0</v>
      </c>
      <c r="Q45" s="208">
        <f t="shared" si="42"/>
        <v>0</v>
      </c>
      <c r="R45" s="208">
        <f t="shared" si="42"/>
        <v>0</v>
      </c>
      <c r="S45" s="208">
        <f t="shared" si="42"/>
        <v>0</v>
      </c>
      <c r="T45" s="208">
        <f t="shared" si="42"/>
        <v>0</v>
      </c>
      <c r="U45" s="208">
        <f t="shared" si="42"/>
        <v>0</v>
      </c>
      <c r="V45" s="548">
        <v>0</v>
      </c>
      <c r="W45" s="211"/>
      <c r="X45" s="211"/>
      <c r="Y45" s="211"/>
      <c r="Z45" s="211"/>
      <c r="AA45" s="211"/>
      <c r="AB45" s="211"/>
      <c r="AC45" s="211"/>
      <c r="AD45" s="211"/>
      <c r="AE45" s="211"/>
      <c r="AF45" s="211"/>
      <c r="AG45" s="211"/>
      <c r="AH45" s="211"/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1"/>
      <c r="CJ45" s="211"/>
      <c r="CK45" s="211"/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211"/>
      <c r="DL45" s="211"/>
      <c r="DM45" s="211"/>
      <c r="DN45" s="211"/>
      <c r="DO45" s="211"/>
      <c r="DP45" s="211"/>
      <c r="DQ45" s="211"/>
      <c r="DR45" s="211"/>
      <c r="DS45" s="211"/>
      <c r="DT45" s="211"/>
      <c r="DU45" s="211"/>
      <c r="DV45" s="211"/>
      <c r="DW45" s="211"/>
      <c r="DX45" s="211"/>
      <c r="DY45" s="211"/>
      <c r="DZ45" s="211"/>
      <c r="EA45" s="211"/>
      <c r="EB45" s="211"/>
      <c r="EC45" s="211"/>
      <c r="ED45" s="211"/>
      <c r="EE45" s="211"/>
      <c r="EF45" s="211"/>
      <c r="EG45" s="211"/>
      <c r="EH45" s="211"/>
      <c r="EI45" s="211"/>
      <c r="EJ45" s="211"/>
      <c r="EK45" s="211"/>
      <c r="EL45" s="211"/>
      <c r="EM45" s="211"/>
      <c r="EN45" s="211"/>
      <c r="EO45" s="211"/>
      <c r="EP45" s="211"/>
      <c r="EQ45" s="211"/>
      <c r="ER45" s="211"/>
      <c r="ES45" s="211"/>
      <c r="ET45" s="211"/>
      <c r="EU45" s="211"/>
      <c r="EV45" s="211"/>
      <c r="EW45" s="211"/>
      <c r="EX45" s="211"/>
      <c r="EY45" s="211"/>
      <c r="EZ45" s="211"/>
      <c r="FA45" s="211"/>
      <c r="FB45" s="211"/>
      <c r="FC45" s="211"/>
      <c r="FD45" s="211"/>
      <c r="FE45" s="211"/>
      <c r="FF45" s="211"/>
      <c r="FG45" s="211"/>
      <c r="FH45" s="211"/>
      <c r="FI45" s="211"/>
      <c r="FJ45" s="211"/>
      <c r="FK45" s="211"/>
      <c r="FL45" s="211"/>
      <c r="FM45" s="211"/>
      <c r="FN45" s="211"/>
      <c r="FO45" s="211"/>
      <c r="FP45" s="211"/>
      <c r="FQ45" s="211"/>
      <c r="FR45" s="211"/>
      <c r="FS45" s="211"/>
      <c r="FT45" s="211"/>
      <c r="FU45" s="211"/>
      <c r="FV45" s="211"/>
      <c r="FW45" s="211"/>
      <c r="FX45" s="211"/>
      <c r="FY45" s="211"/>
      <c r="FZ45" s="211"/>
      <c r="GA45" s="211"/>
      <c r="GB45" s="211"/>
      <c r="GC45" s="211"/>
      <c r="GD45" s="211"/>
      <c r="GE45" s="211"/>
      <c r="GF45" s="211"/>
      <c r="GG45" s="211"/>
      <c r="GH45" s="211"/>
      <c r="GI45" s="211"/>
      <c r="GJ45" s="211"/>
      <c r="GK45" s="211"/>
      <c r="GL45" s="211"/>
      <c r="GM45" s="211"/>
      <c r="GN45" s="211"/>
      <c r="GO45" s="211"/>
      <c r="GP45" s="211"/>
      <c r="GQ45" s="211"/>
      <c r="GR45" s="211"/>
      <c r="GS45" s="211"/>
      <c r="GT45" s="211"/>
      <c r="GU45" s="211"/>
      <c r="GV45" s="211"/>
      <c r="GW45" s="211"/>
      <c r="GX45" s="211"/>
      <c r="GY45" s="211"/>
      <c r="GZ45" s="211"/>
      <c r="HA45" s="211"/>
      <c r="HB45" s="211"/>
      <c r="HC45" s="211"/>
      <c r="HD45" s="211"/>
      <c r="HE45" s="211"/>
      <c r="HF45" s="211"/>
      <c r="HG45" s="211"/>
      <c r="HH45" s="211"/>
      <c r="HI45" s="211"/>
      <c r="HJ45" s="211"/>
      <c r="HK45" s="211"/>
      <c r="HL45" s="211"/>
      <c r="HM45" s="211"/>
      <c r="HN45" s="211"/>
      <c r="HO45" s="211"/>
      <c r="HP45" s="211"/>
      <c r="HQ45" s="211"/>
      <c r="HR45" s="211"/>
      <c r="HS45" s="211"/>
      <c r="HT45" s="211"/>
      <c r="HU45" s="211"/>
      <c r="HV45" s="211"/>
      <c r="HW45" s="211"/>
      <c r="HX45" s="211"/>
      <c r="HY45" s="211"/>
      <c r="HZ45" s="211"/>
      <c r="IA45" s="211"/>
      <c r="IB45" s="211"/>
      <c r="IC45" s="211"/>
      <c r="ID45" s="211"/>
      <c r="IE45" s="211"/>
      <c r="IF45" s="211"/>
      <c r="IG45" s="211"/>
      <c r="IH45" s="211"/>
      <c r="II45" s="211"/>
      <c r="IJ45" s="211"/>
      <c r="IK45" s="211"/>
      <c r="IL45" s="211"/>
      <c r="IM45" s="211"/>
      <c r="IN45" s="211"/>
      <c r="IO45" s="211"/>
      <c r="IP45" s="211"/>
    </row>
    <row r="46" spans="1:250" ht="14.1" customHeight="1" x14ac:dyDescent="0.2">
      <c r="A46" s="577" t="s">
        <v>526</v>
      </c>
      <c r="B46" s="368" t="str">
        <f>'[10](12)ETAPA1 (ANO1)'!B45</f>
        <v>Despesas Gerais</v>
      </c>
      <c r="C46" s="367"/>
      <c r="D46" s="380"/>
      <c r="E46" s="370"/>
      <c r="F46" s="370"/>
      <c r="G46" s="567">
        <f>SUM(G47:G49)</f>
        <v>0</v>
      </c>
      <c r="H46" s="381">
        <f>SUM(H47:H49)</f>
        <v>0</v>
      </c>
      <c r="I46" s="381">
        <f>SUM(I47:I49)</f>
        <v>0</v>
      </c>
      <c r="J46" s="381">
        <f t="shared" ref="J46" si="43">SUM(J47:J49)</f>
        <v>0</v>
      </c>
      <c r="K46" s="381">
        <f>SUM(K47:K49)</f>
        <v>0</v>
      </c>
      <c r="L46" s="381">
        <f t="shared" ref="L46:T46" si="44">SUM(L47:L49)</f>
        <v>0</v>
      </c>
      <c r="M46" s="381">
        <f t="shared" si="44"/>
        <v>0</v>
      </c>
      <c r="N46" s="381">
        <f t="shared" si="44"/>
        <v>0</v>
      </c>
      <c r="O46" s="381">
        <f t="shared" si="44"/>
        <v>0</v>
      </c>
      <c r="P46" s="381">
        <f t="shared" si="44"/>
        <v>0</v>
      </c>
      <c r="Q46" s="381">
        <f t="shared" si="44"/>
        <v>0</v>
      </c>
      <c r="R46" s="381">
        <f t="shared" si="44"/>
        <v>0</v>
      </c>
      <c r="S46" s="381">
        <f t="shared" si="44"/>
        <v>0</v>
      </c>
      <c r="T46" s="381">
        <f t="shared" si="44"/>
        <v>0</v>
      </c>
      <c r="U46" s="381">
        <f t="shared" ref="U46" si="45">SUM(U47:U49)</f>
        <v>0</v>
      </c>
      <c r="V46" s="542">
        <v>0</v>
      </c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  <c r="BN46" s="205"/>
      <c r="BO46" s="205"/>
      <c r="BP46" s="205"/>
      <c r="BQ46" s="205"/>
      <c r="BR46" s="205"/>
      <c r="BS46" s="205"/>
      <c r="BT46" s="205"/>
      <c r="BU46" s="205"/>
      <c r="BV46" s="205"/>
      <c r="BW46" s="205"/>
      <c r="BX46" s="205"/>
      <c r="BY46" s="205"/>
      <c r="BZ46" s="205"/>
      <c r="CA46" s="205"/>
      <c r="CB46" s="205"/>
      <c r="CC46" s="205"/>
      <c r="CD46" s="205"/>
      <c r="CE46" s="205"/>
      <c r="CF46" s="205"/>
      <c r="CG46" s="205"/>
      <c r="CH46" s="205"/>
      <c r="CI46" s="205"/>
      <c r="CJ46" s="205"/>
      <c r="CK46" s="205"/>
      <c r="CL46" s="205"/>
      <c r="CM46" s="205"/>
      <c r="CN46" s="205"/>
      <c r="CO46" s="205"/>
      <c r="CP46" s="205"/>
      <c r="CQ46" s="205"/>
      <c r="CR46" s="205"/>
      <c r="CS46" s="205"/>
      <c r="CT46" s="205"/>
      <c r="CU46" s="205"/>
      <c r="CV46" s="205"/>
      <c r="CW46" s="205"/>
      <c r="CX46" s="205"/>
      <c r="CY46" s="205"/>
      <c r="CZ46" s="205"/>
      <c r="DA46" s="205"/>
      <c r="DB46" s="205"/>
      <c r="DC46" s="205"/>
      <c r="DD46" s="205"/>
      <c r="DE46" s="205"/>
      <c r="DF46" s="205"/>
      <c r="DG46" s="205"/>
      <c r="DH46" s="205"/>
      <c r="DI46" s="205"/>
      <c r="DJ46" s="205"/>
      <c r="DK46" s="205"/>
      <c r="DL46" s="205"/>
      <c r="DM46" s="205"/>
      <c r="DN46" s="205"/>
      <c r="DO46" s="205"/>
      <c r="DP46" s="205"/>
      <c r="DQ46" s="205"/>
      <c r="DR46" s="205"/>
      <c r="DS46" s="205"/>
      <c r="DT46" s="205"/>
      <c r="DU46" s="205"/>
      <c r="DV46" s="205"/>
      <c r="DW46" s="205"/>
      <c r="DX46" s="205"/>
      <c r="DY46" s="205"/>
      <c r="DZ46" s="205"/>
      <c r="EA46" s="205"/>
      <c r="EB46" s="205"/>
      <c r="EC46" s="205"/>
      <c r="ED46" s="205"/>
      <c r="EE46" s="205"/>
      <c r="EF46" s="205"/>
      <c r="EG46" s="205"/>
      <c r="EH46" s="205"/>
      <c r="EI46" s="205"/>
      <c r="EJ46" s="205"/>
      <c r="EK46" s="205"/>
      <c r="EL46" s="205"/>
      <c r="EM46" s="205"/>
      <c r="EN46" s="205"/>
      <c r="EO46" s="205"/>
      <c r="EP46" s="205"/>
      <c r="EQ46" s="205"/>
      <c r="ER46" s="205"/>
      <c r="ES46" s="205"/>
      <c r="ET46" s="205"/>
      <c r="EU46" s="205"/>
      <c r="EV46" s="205"/>
      <c r="EW46" s="205"/>
      <c r="EX46" s="205"/>
      <c r="EY46" s="205"/>
      <c r="EZ46" s="205"/>
      <c r="FA46" s="205"/>
      <c r="FB46" s="205"/>
      <c r="FC46" s="205"/>
      <c r="FD46" s="205"/>
      <c r="FE46" s="205"/>
      <c r="FF46" s="205"/>
      <c r="FG46" s="205"/>
      <c r="FH46" s="205"/>
      <c r="FI46" s="205"/>
      <c r="FJ46" s="205"/>
      <c r="FK46" s="205"/>
      <c r="FL46" s="205"/>
      <c r="FM46" s="205"/>
      <c r="FN46" s="205"/>
      <c r="FO46" s="205"/>
      <c r="FP46" s="205"/>
      <c r="FQ46" s="205"/>
      <c r="FR46" s="205"/>
      <c r="FS46" s="205"/>
      <c r="FT46" s="205"/>
      <c r="FU46" s="205"/>
      <c r="FV46" s="205"/>
      <c r="FW46" s="205"/>
      <c r="FX46" s="205"/>
      <c r="FY46" s="205"/>
      <c r="FZ46" s="205"/>
      <c r="GA46" s="205"/>
      <c r="GB46" s="205"/>
      <c r="GC46" s="205"/>
      <c r="GD46" s="205"/>
      <c r="GE46" s="205"/>
      <c r="GF46" s="205"/>
      <c r="GG46" s="205"/>
      <c r="GH46" s="205"/>
      <c r="GI46" s="205"/>
      <c r="GJ46" s="205"/>
      <c r="GK46" s="205"/>
      <c r="GL46" s="205"/>
      <c r="GM46" s="205"/>
      <c r="GN46" s="205"/>
      <c r="GO46" s="205"/>
      <c r="GP46" s="205"/>
      <c r="GQ46" s="205"/>
      <c r="GR46" s="205"/>
      <c r="GS46" s="205"/>
      <c r="GT46" s="205"/>
      <c r="GU46" s="205"/>
      <c r="GV46" s="205"/>
      <c r="GW46" s="205"/>
      <c r="GX46" s="205"/>
      <c r="GY46" s="205"/>
      <c r="GZ46" s="205"/>
      <c r="HA46" s="205"/>
      <c r="HB46" s="205"/>
      <c r="HC46" s="205"/>
      <c r="HD46" s="205"/>
      <c r="HE46" s="205"/>
      <c r="HF46" s="205"/>
      <c r="HG46" s="205"/>
      <c r="HH46" s="205"/>
      <c r="HI46" s="205"/>
      <c r="HJ46" s="205"/>
      <c r="HK46" s="205"/>
      <c r="HL46" s="205"/>
      <c r="HM46" s="205"/>
      <c r="HN46" s="205"/>
      <c r="HO46" s="205"/>
      <c r="HP46" s="205"/>
      <c r="HQ46" s="205"/>
      <c r="HR46" s="205"/>
      <c r="HS46" s="205"/>
      <c r="HT46" s="205"/>
      <c r="HU46" s="205"/>
      <c r="HV46" s="205"/>
      <c r="HW46" s="205"/>
      <c r="HX46" s="205"/>
      <c r="HY46" s="205"/>
      <c r="HZ46" s="205"/>
      <c r="IA46" s="205"/>
      <c r="IB46" s="205"/>
      <c r="IC46" s="205"/>
      <c r="ID46" s="205"/>
      <c r="IE46" s="205"/>
      <c r="IF46" s="205"/>
      <c r="IG46" s="205"/>
      <c r="IH46" s="205"/>
      <c r="II46" s="205"/>
      <c r="IJ46" s="205"/>
      <c r="IK46" s="205"/>
      <c r="IL46" s="205"/>
      <c r="IM46" s="205"/>
      <c r="IN46" s="205"/>
      <c r="IO46" s="205"/>
      <c r="IP46" s="205"/>
    </row>
    <row r="47" spans="1:250" ht="14.1" customHeight="1" x14ac:dyDescent="0.2">
      <c r="A47" s="367"/>
      <c r="B47" s="375" t="s">
        <v>255</v>
      </c>
      <c r="C47" s="376" t="str">
        <f>'[10](12)ETAPA1 (ANO1)'!C46</f>
        <v>Administrativas</v>
      </c>
      <c r="D47" s="369"/>
      <c r="E47" s="370"/>
      <c r="F47" s="370"/>
      <c r="G47" s="208">
        <f>'(15)Orçam.(ANO1)'!I49*G8</f>
        <v>0</v>
      </c>
      <c r="H47" s="383">
        <f>'(16)Orçam.(ANO2)'!I49*H8</f>
        <v>0</v>
      </c>
      <c r="I47" s="383">
        <f t="shared" ref="I47:U47" si="46">H47*I8</f>
        <v>0</v>
      </c>
      <c r="J47" s="383">
        <f t="shared" si="46"/>
        <v>0</v>
      </c>
      <c r="K47" s="383">
        <f t="shared" si="46"/>
        <v>0</v>
      </c>
      <c r="L47" s="383">
        <f t="shared" si="46"/>
        <v>0</v>
      </c>
      <c r="M47" s="383">
        <f t="shared" si="46"/>
        <v>0</v>
      </c>
      <c r="N47" s="383">
        <f t="shared" si="46"/>
        <v>0</v>
      </c>
      <c r="O47" s="383">
        <f t="shared" si="46"/>
        <v>0</v>
      </c>
      <c r="P47" s="383">
        <f t="shared" si="46"/>
        <v>0</v>
      </c>
      <c r="Q47" s="383">
        <f t="shared" si="46"/>
        <v>0</v>
      </c>
      <c r="R47" s="383">
        <f t="shared" si="46"/>
        <v>0</v>
      </c>
      <c r="S47" s="383">
        <f t="shared" si="46"/>
        <v>0</v>
      </c>
      <c r="T47" s="383">
        <f t="shared" si="46"/>
        <v>0</v>
      </c>
      <c r="U47" s="383">
        <f t="shared" si="46"/>
        <v>0</v>
      </c>
      <c r="V47" s="549">
        <v>0</v>
      </c>
      <c r="W47" s="211"/>
      <c r="X47" s="211"/>
      <c r="Y47" s="211"/>
      <c r="Z47" s="211"/>
      <c r="AA47" s="211"/>
      <c r="AB47" s="211"/>
      <c r="AC47" s="211"/>
      <c r="AD47" s="211"/>
      <c r="AE47" s="211"/>
      <c r="AF47" s="211"/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  <c r="BH47" s="211"/>
      <c r="BI47" s="211"/>
      <c r="BJ47" s="211"/>
      <c r="BK47" s="211"/>
      <c r="BL47" s="211"/>
      <c r="BM47" s="211"/>
      <c r="BN47" s="211"/>
      <c r="BO47" s="211"/>
      <c r="BP47" s="211"/>
      <c r="BQ47" s="211"/>
      <c r="BR47" s="211"/>
      <c r="BS47" s="211"/>
      <c r="BT47" s="211"/>
      <c r="BU47" s="211"/>
      <c r="BV47" s="211"/>
      <c r="BW47" s="211"/>
      <c r="BX47" s="211"/>
      <c r="BY47" s="211"/>
      <c r="BZ47" s="211"/>
      <c r="CA47" s="211"/>
      <c r="CB47" s="211"/>
      <c r="CC47" s="211"/>
      <c r="CD47" s="211"/>
      <c r="CE47" s="211"/>
      <c r="CF47" s="211"/>
      <c r="CG47" s="211"/>
      <c r="CH47" s="211"/>
      <c r="CI47" s="211"/>
      <c r="CJ47" s="211"/>
      <c r="CK47" s="211"/>
      <c r="CL47" s="211"/>
      <c r="CM47" s="211"/>
      <c r="CN47" s="211"/>
      <c r="CO47" s="211"/>
      <c r="CP47" s="211"/>
      <c r="CQ47" s="211"/>
      <c r="CR47" s="211"/>
      <c r="CS47" s="211"/>
      <c r="CT47" s="211"/>
      <c r="CU47" s="211"/>
      <c r="CV47" s="211"/>
      <c r="CW47" s="211"/>
      <c r="CX47" s="211"/>
      <c r="CY47" s="211"/>
      <c r="CZ47" s="211"/>
      <c r="DA47" s="211"/>
      <c r="DB47" s="211"/>
      <c r="DC47" s="211"/>
      <c r="DD47" s="211"/>
      <c r="DE47" s="211"/>
      <c r="DF47" s="211"/>
      <c r="DG47" s="211"/>
      <c r="DH47" s="211"/>
      <c r="DI47" s="211"/>
      <c r="DJ47" s="211"/>
      <c r="DK47" s="211"/>
      <c r="DL47" s="211"/>
      <c r="DM47" s="211"/>
      <c r="DN47" s="211"/>
      <c r="DO47" s="211"/>
      <c r="DP47" s="211"/>
      <c r="DQ47" s="211"/>
      <c r="DR47" s="211"/>
      <c r="DS47" s="211"/>
      <c r="DT47" s="211"/>
      <c r="DU47" s="211"/>
      <c r="DV47" s="211"/>
      <c r="DW47" s="211"/>
      <c r="DX47" s="211"/>
      <c r="DY47" s="211"/>
      <c r="DZ47" s="211"/>
      <c r="EA47" s="211"/>
      <c r="EB47" s="211"/>
      <c r="EC47" s="211"/>
      <c r="ED47" s="211"/>
      <c r="EE47" s="211"/>
      <c r="EF47" s="211"/>
      <c r="EG47" s="211"/>
      <c r="EH47" s="211"/>
      <c r="EI47" s="211"/>
      <c r="EJ47" s="211"/>
      <c r="EK47" s="211"/>
      <c r="EL47" s="211"/>
      <c r="EM47" s="211"/>
      <c r="EN47" s="211"/>
      <c r="EO47" s="211"/>
      <c r="EP47" s="211"/>
      <c r="EQ47" s="211"/>
      <c r="ER47" s="211"/>
      <c r="ES47" s="211"/>
      <c r="ET47" s="211"/>
      <c r="EU47" s="211"/>
      <c r="EV47" s="211"/>
      <c r="EW47" s="211"/>
      <c r="EX47" s="211"/>
      <c r="EY47" s="211"/>
      <c r="EZ47" s="211"/>
      <c r="FA47" s="211"/>
      <c r="FB47" s="211"/>
      <c r="FC47" s="211"/>
      <c r="FD47" s="211"/>
      <c r="FE47" s="211"/>
      <c r="FF47" s="211"/>
      <c r="FG47" s="211"/>
      <c r="FH47" s="211"/>
      <c r="FI47" s="211"/>
      <c r="FJ47" s="211"/>
      <c r="FK47" s="211"/>
      <c r="FL47" s="211"/>
      <c r="FM47" s="211"/>
      <c r="FN47" s="211"/>
      <c r="FO47" s="211"/>
      <c r="FP47" s="211"/>
      <c r="FQ47" s="211"/>
      <c r="FR47" s="211"/>
      <c r="FS47" s="211"/>
      <c r="FT47" s="211"/>
      <c r="FU47" s="211"/>
      <c r="FV47" s="211"/>
      <c r="FW47" s="211"/>
      <c r="FX47" s="211"/>
      <c r="FY47" s="211"/>
      <c r="FZ47" s="211"/>
      <c r="GA47" s="211"/>
      <c r="GB47" s="211"/>
      <c r="GC47" s="211"/>
      <c r="GD47" s="211"/>
      <c r="GE47" s="211"/>
      <c r="GF47" s="211"/>
      <c r="GG47" s="211"/>
      <c r="GH47" s="211"/>
      <c r="GI47" s="211"/>
      <c r="GJ47" s="211"/>
      <c r="GK47" s="211"/>
      <c r="GL47" s="211"/>
      <c r="GM47" s="211"/>
      <c r="GN47" s="211"/>
      <c r="GO47" s="211"/>
      <c r="GP47" s="211"/>
      <c r="GQ47" s="211"/>
      <c r="GR47" s="211"/>
      <c r="GS47" s="211"/>
      <c r="GT47" s="211"/>
      <c r="GU47" s="211"/>
      <c r="GV47" s="211"/>
      <c r="GW47" s="211"/>
      <c r="GX47" s="211"/>
      <c r="GY47" s="211"/>
      <c r="GZ47" s="211"/>
      <c r="HA47" s="211"/>
      <c r="HB47" s="211"/>
      <c r="HC47" s="211"/>
      <c r="HD47" s="211"/>
      <c r="HE47" s="211"/>
      <c r="HF47" s="211"/>
      <c r="HG47" s="211"/>
      <c r="HH47" s="211"/>
      <c r="HI47" s="211"/>
      <c r="HJ47" s="211"/>
      <c r="HK47" s="211"/>
      <c r="HL47" s="211"/>
      <c r="HM47" s="211"/>
      <c r="HN47" s="211"/>
      <c r="HO47" s="211"/>
      <c r="HP47" s="211"/>
      <c r="HQ47" s="211"/>
      <c r="HR47" s="211"/>
      <c r="HS47" s="211"/>
      <c r="HT47" s="211"/>
      <c r="HU47" s="211"/>
      <c r="HV47" s="211"/>
      <c r="HW47" s="211"/>
      <c r="HX47" s="211"/>
      <c r="HY47" s="211"/>
      <c r="HZ47" s="211"/>
      <c r="IA47" s="211"/>
      <c r="IB47" s="211"/>
      <c r="IC47" s="211"/>
      <c r="ID47" s="211"/>
      <c r="IE47" s="211"/>
      <c r="IF47" s="211"/>
      <c r="IG47" s="211"/>
      <c r="IH47" s="211"/>
      <c r="II47" s="211"/>
      <c r="IJ47" s="211"/>
      <c r="IK47" s="211"/>
      <c r="IL47" s="211"/>
      <c r="IM47" s="211"/>
      <c r="IN47" s="211"/>
      <c r="IO47" s="211"/>
      <c r="IP47" s="211"/>
    </row>
    <row r="48" spans="1:250" ht="14.1" customHeight="1" x14ac:dyDescent="0.2">
      <c r="A48" s="367"/>
      <c r="B48" s="375" t="s">
        <v>256</v>
      </c>
      <c r="C48" s="376" t="str">
        <f>'[10](12)ETAPA1 (ANO1)'!C58</f>
        <v>Serviço de Terceiro</v>
      </c>
      <c r="D48" s="369"/>
      <c r="E48" s="370"/>
      <c r="F48" s="370"/>
      <c r="G48" s="383">
        <f>'(15)Orçam.(ANO1)'!I61*G8</f>
        <v>0</v>
      </c>
      <c r="H48" s="383">
        <f>'(16)Orçam.(ANO2)'!I61*H8</f>
        <v>0</v>
      </c>
      <c r="I48" s="383">
        <f t="shared" ref="I48:U48" si="47">H48*I8</f>
        <v>0</v>
      </c>
      <c r="J48" s="383">
        <f t="shared" si="47"/>
        <v>0</v>
      </c>
      <c r="K48" s="383">
        <f t="shared" si="47"/>
        <v>0</v>
      </c>
      <c r="L48" s="383">
        <f t="shared" si="47"/>
        <v>0</v>
      </c>
      <c r="M48" s="383">
        <f t="shared" si="47"/>
        <v>0</v>
      </c>
      <c r="N48" s="383">
        <f t="shared" si="47"/>
        <v>0</v>
      </c>
      <c r="O48" s="383">
        <f t="shared" si="47"/>
        <v>0</v>
      </c>
      <c r="P48" s="383">
        <f t="shared" si="47"/>
        <v>0</v>
      </c>
      <c r="Q48" s="383">
        <f t="shared" si="47"/>
        <v>0</v>
      </c>
      <c r="R48" s="383">
        <f t="shared" si="47"/>
        <v>0</v>
      </c>
      <c r="S48" s="383">
        <f t="shared" si="47"/>
        <v>0</v>
      </c>
      <c r="T48" s="383">
        <f t="shared" si="47"/>
        <v>0</v>
      </c>
      <c r="U48" s="383">
        <f t="shared" si="47"/>
        <v>0</v>
      </c>
      <c r="V48" s="549">
        <v>0</v>
      </c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  <c r="CY48" s="211"/>
      <c r="CZ48" s="211"/>
      <c r="DA48" s="211"/>
      <c r="DB48" s="211"/>
      <c r="DC48" s="211"/>
      <c r="DD48" s="211"/>
      <c r="DE48" s="211"/>
      <c r="DF48" s="211"/>
      <c r="DG48" s="211"/>
      <c r="DH48" s="211"/>
      <c r="DI48" s="211"/>
      <c r="DJ48" s="211"/>
      <c r="DK48" s="211"/>
      <c r="DL48" s="211"/>
      <c r="DM48" s="211"/>
      <c r="DN48" s="211"/>
      <c r="DO48" s="211"/>
      <c r="DP48" s="211"/>
      <c r="DQ48" s="211"/>
      <c r="DR48" s="211"/>
      <c r="DS48" s="211"/>
      <c r="DT48" s="211"/>
      <c r="DU48" s="211"/>
      <c r="DV48" s="211"/>
      <c r="DW48" s="211"/>
      <c r="DX48" s="211"/>
      <c r="DY48" s="211"/>
      <c r="DZ48" s="211"/>
      <c r="EA48" s="211"/>
      <c r="EB48" s="211"/>
      <c r="EC48" s="211"/>
      <c r="ED48" s="211"/>
      <c r="EE48" s="211"/>
      <c r="EF48" s="211"/>
      <c r="EG48" s="211"/>
      <c r="EH48" s="211"/>
      <c r="EI48" s="211"/>
      <c r="EJ48" s="211"/>
      <c r="EK48" s="211"/>
      <c r="EL48" s="211"/>
      <c r="EM48" s="211"/>
      <c r="EN48" s="211"/>
      <c r="EO48" s="211"/>
      <c r="EP48" s="211"/>
      <c r="EQ48" s="211"/>
      <c r="ER48" s="211"/>
      <c r="ES48" s="211"/>
      <c r="ET48" s="211"/>
      <c r="EU48" s="211"/>
      <c r="EV48" s="211"/>
      <c r="EW48" s="211"/>
      <c r="EX48" s="211"/>
      <c r="EY48" s="211"/>
      <c r="EZ48" s="211"/>
      <c r="FA48" s="211"/>
      <c r="FB48" s="211"/>
      <c r="FC48" s="211"/>
      <c r="FD48" s="211"/>
      <c r="FE48" s="211"/>
      <c r="FF48" s="211"/>
      <c r="FG48" s="211"/>
      <c r="FH48" s="211"/>
      <c r="FI48" s="211"/>
      <c r="FJ48" s="211"/>
      <c r="FK48" s="211"/>
      <c r="FL48" s="211"/>
      <c r="FM48" s="211"/>
      <c r="FN48" s="211"/>
      <c r="FO48" s="211"/>
      <c r="FP48" s="211"/>
      <c r="FQ48" s="211"/>
      <c r="FR48" s="211"/>
      <c r="FS48" s="211"/>
      <c r="FT48" s="211"/>
      <c r="FU48" s="211"/>
      <c r="FV48" s="211"/>
      <c r="FW48" s="211"/>
      <c r="FX48" s="211"/>
      <c r="FY48" s="211"/>
      <c r="FZ48" s="211"/>
      <c r="GA48" s="211"/>
      <c r="GB48" s="211"/>
      <c r="GC48" s="211"/>
      <c r="GD48" s="211"/>
      <c r="GE48" s="211"/>
      <c r="GF48" s="211"/>
      <c r="GG48" s="211"/>
      <c r="GH48" s="211"/>
      <c r="GI48" s="211"/>
      <c r="GJ48" s="211"/>
      <c r="GK48" s="211"/>
      <c r="GL48" s="211"/>
      <c r="GM48" s="211"/>
      <c r="GN48" s="211"/>
      <c r="GO48" s="211"/>
      <c r="GP48" s="211"/>
      <c r="GQ48" s="211"/>
      <c r="GR48" s="211"/>
      <c r="GS48" s="211"/>
      <c r="GT48" s="211"/>
      <c r="GU48" s="211"/>
      <c r="GV48" s="211"/>
      <c r="GW48" s="211"/>
      <c r="GX48" s="211"/>
      <c r="GY48" s="211"/>
      <c r="GZ48" s="211"/>
      <c r="HA48" s="211"/>
      <c r="HB48" s="211"/>
      <c r="HC48" s="211"/>
      <c r="HD48" s="211"/>
      <c r="HE48" s="211"/>
      <c r="HF48" s="211"/>
      <c r="HG48" s="211"/>
      <c r="HH48" s="211"/>
      <c r="HI48" s="211"/>
      <c r="HJ48" s="211"/>
      <c r="HK48" s="211"/>
      <c r="HL48" s="211"/>
      <c r="HM48" s="211"/>
      <c r="HN48" s="211"/>
      <c r="HO48" s="211"/>
      <c r="HP48" s="211"/>
      <c r="HQ48" s="211"/>
      <c r="HR48" s="211"/>
      <c r="HS48" s="211"/>
      <c r="HT48" s="211"/>
      <c r="HU48" s="211"/>
      <c r="HV48" s="211"/>
      <c r="HW48" s="211"/>
      <c r="HX48" s="211"/>
      <c r="HY48" s="211"/>
      <c r="HZ48" s="211"/>
      <c r="IA48" s="211"/>
      <c r="IB48" s="211"/>
      <c r="IC48" s="211"/>
      <c r="ID48" s="211"/>
      <c r="IE48" s="211"/>
      <c r="IF48" s="211"/>
      <c r="IG48" s="211"/>
      <c r="IH48" s="211"/>
      <c r="II48" s="211"/>
      <c r="IJ48" s="211"/>
      <c r="IK48" s="211"/>
      <c r="IL48" s="211"/>
      <c r="IM48" s="211"/>
      <c r="IN48" s="211"/>
      <c r="IO48" s="211"/>
      <c r="IP48" s="211"/>
    </row>
    <row r="49" spans="1:250" ht="14.1" customHeight="1" x14ac:dyDescent="0.2">
      <c r="A49" s="367"/>
      <c r="B49" s="375" t="s">
        <v>257</v>
      </c>
      <c r="C49" s="376" t="str">
        <f>'[10](12)ETAPA1 (ANO1)'!C66</f>
        <v>Operacionais</v>
      </c>
      <c r="D49" s="369"/>
      <c r="E49" s="370"/>
      <c r="F49" s="370"/>
      <c r="G49" s="383">
        <f>'(15)Orçam.(ANO1)'!I69*G8</f>
        <v>0</v>
      </c>
      <c r="H49" s="383">
        <f>'(16)Orçam.(ANO2)'!I69*H8</f>
        <v>0</v>
      </c>
      <c r="I49" s="383">
        <f t="shared" ref="I49:U49" si="48">H49*I8</f>
        <v>0</v>
      </c>
      <c r="J49" s="383">
        <f t="shared" si="48"/>
        <v>0</v>
      </c>
      <c r="K49" s="383">
        <f t="shared" si="48"/>
        <v>0</v>
      </c>
      <c r="L49" s="383">
        <f t="shared" si="48"/>
        <v>0</v>
      </c>
      <c r="M49" s="383">
        <f t="shared" si="48"/>
        <v>0</v>
      </c>
      <c r="N49" s="383">
        <f t="shared" si="48"/>
        <v>0</v>
      </c>
      <c r="O49" s="383">
        <f t="shared" si="48"/>
        <v>0</v>
      </c>
      <c r="P49" s="383">
        <f t="shared" si="48"/>
        <v>0</v>
      </c>
      <c r="Q49" s="383">
        <f t="shared" si="48"/>
        <v>0</v>
      </c>
      <c r="R49" s="383">
        <f t="shared" si="48"/>
        <v>0</v>
      </c>
      <c r="S49" s="383">
        <f t="shared" si="48"/>
        <v>0</v>
      </c>
      <c r="T49" s="383">
        <f t="shared" si="48"/>
        <v>0</v>
      </c>
      <c r="U49" s="383">
        <f t="shared" si="48"/>
        <v>0</v>
      </c>
      <c r="V49" s="549">
        <v>0</v>
      </c>
      <c r="W49" s="211"/>
      <c r="X49" s="211"/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11"/>
      <c r="AO49" s="211"/>
      <c r="AP49" s="211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211"/>
      <c r="BK49" s="211"/>
      <c r="BL49" s="211"/>
      <c r="BM49" s="211"/>
      <c r="BN49" s="211"/>
      <c r="BO49" s="211"/>
      <c r="BP49" s="211"/>
      <c r="BQ49" s="211"/>
      <c r="BR49" s="211"/>
      <c r="BS49" s="211"/>
      <c r="BT49" s="211"/>
      <c r="BU49" s="211"/>
      <c r="BV49" s="211"/>
      <c r="BW49" s="211"/>
      <c r="BX49" s="211"/>
      <c r="BY49" s="211"/>
      <c r="BZ49" s="211"/>
      <c r="CA49" s="211"/>
      <c r="CB49" s="211"/>
      <c r="CC49" s="211"/>
      <c r="CD49" s="211"/>
      <c r="CE49" s="211"/>
      <c r="CF49" s="211"/>
      <c r="CG49" s="211"/>
      <c r="CH49" s="211"/>
      <c r="CI49" s="211"/>
      <c r="CJ49" s="211"/>
      <c r="CK49" s="211"/>
      <c r="CL49" s="211"/>
      <c r="CM49" s="211"/>
      <c r="CN49" s="211"/>
      <c r="CO49" s="211"/>
      <c r="CP49" s="211"/>
      <c r="CQ49" s="211"/>
      <c r="CR49" s="211"/>
      <c r="CS49" s="211"/>
      <c r="CT49" s="211"/>
      <c r="CU49" s="211"/>
      <c r="CV49" s="211"/>
      <c r="CW49" s="211"/>
      <c r="CX49" s="211"/>
      <c r="CY49" s="211"/>
      <c r="CZ49" s="211"/>
      <c r="DA49" s="211"/>
      <c r="DB49" s="211"/>
      <c r="DC49" s="211"/>
      <c r="DD49" s="211"/>
      <c r="DE49" s="211"/>
      <c r="DF49" s="211"/>
      <c r="DG49" s="211"/>
      <c r="DH49" s="211"/>
      <c r="DI49" s="211"/>
      <c r="DJ49" s="211"/>
      <c r="DK49" s="211"/>
      <c r="DL49" s="211"/>
      <c r="DM49" s="211"/>
      <c r="DN49" s="211"/>
      <c r="DO49" s="211"/>
      <c r="DP49" s="211"/>
      <c r="DQ49" s="211"/>
      <c r="DR49" s="211"/>
      <c r="DS49" s="211"/>
      <c r="DT49" s="211"/>
      <c r="DU49" s="211"/>
      <c r="DV49" s="211"/>
      <c r="DW49" s="211"/>
      <c r="DX49" s="211"/>
      <c r="DY49" s="211"/>
      <c r="DZ49" s="211"/>
      <c r="EA49" s="211"/>
      <c r="EB49" s="211"/>
      <c r="EC49" s="211"/>
      <c r="ED49" s="211"/>
      <c r="EE49" s="211"/>
      <c r="EF49" s="211"/>
      <c r="EG49" s="211"/>
      <c r="EH49" s="211"/>
      <c r="EI49" s="211"/>
      <c r="EJ49" s="211"/>
      <c r="EK49" s="211"/>
      <c r="EL49" s="211"/>
      <c r="EM49" s="211"/>
      <c r="EN49" s="211"/>
      <c r="EO49" s="211"/>
      <c r="EP49" s="211"/>
      <c r="EQ49" s="211"/>
      <c r="ER49" s="211"/>
      <c r="ES49" s="211"/>
      <c r="ET49" s="211"/>
      <c r="EU49" s="211"/>
      <c r="EV49" s="211"/>
      <c r="EW49" s="211"/>
      <c r="EX49" s="211"/>
      <c r="EY49" s="211"/>
      <c r="EZ49" s="211"/>
      <c r="FA49" s="211"/>
      <c r="FB49" s="211"/>
      <c r="FC49" s="211"/>
      <c r="FD49" s="211"/>
      <c r="FE49" s="211"/>
      <c r="FF49" s="211"/>
      <c r="FG49" s="211"/>
      <c r="FH49" s="211"/>
      <c r="FI49" s="211"/>
      <c r="FJ49" s="211"/>
      <c r="FK49" s="211"/>
      <c r="FL49" s="211"/>
      <c r="FM49" s="211"/>
      <c r="FN49" s="211"/>
      <c r="FO49" s="211"/>
      <c r="FP49" s="211"/>
      <c r="FQ49" s="211"/>
      <c r="FR49" s="211"/>
      <c r="FS49" s="211"/>
      <c r="FT49" s="211"/>
      <c r="FU49" s="211"/>
      <c r="FV49" s="211"/>
      <c r="FW49" s="211"/>
      <c r="FX49" s="211"/>
      <c r="FY49" s="211"/>
      <c r="FZ49" s="211"/>
      <c r="GA49" s="211"/>
      <c r="GB49" s="211"/>
      <c r="GC49" s="211"/>
      <c r="GD49" s="211"/>
      <c r="GE49" s="211"/>
      <c r="GF49" s="211"/>
      <c r="GG49" s="211"/>
      <c r="GH49" s="211"/>
      <c r="GI49" s="211"/>
      <c r="GJ49" s="211"/>
      <c r="GK49" s="211"/>
      <c r="GL49" s="211"/>
      <c r="GM49" s="211"/>
      <c r="GN49" s="211"/>
      <c r="GO49" s="211"/>
      <c r="GP49" s="211"/>
      <c r="GQ49" s="211"/>
      <c r="GR49" s="211"/>
      <c r="GS49" s="211"/>
      <c r="GT49" s="211"/>
      <c r="GU49" s="211"/>
      <c r="GV49" s="211"/>
      <c r="GW49" s="211"/>
      <c r="GX49" s="211"/>
      <c r="GY49" s="211"/>
      <c r="GZ49" s="211"/>
      <c r="HA49" s="211"/>
      <c r="HB49" s="211"/>
      <c r="HC49" s="211"/>
      <c r="HD49" s="211"/>
      <c r="HE49" s="211"/>
      <c r="HF49" s="211"/>
      <c r="HG49" s="211"/>
      <c r="HH49" s="211"/>
      <c r="HI49" s="211"/>
      <c r="HJ49" s="211"/>
      <c r="HK49" s="211"/>
      <c r="HL49" s="211"/>
      <c r="HM49" s="211"/>
      <c r="HN49" s="211"/>
      <c r="HO49" s="211"/>
      <c r="HP49" s="211"/>
      <c r="HQ49" s="211"/>
      <c r="HR49" s="211"/>
      <c r="HS49" s="211"/>
      <c r="HT49" s="211"/>
      <c r="HU49" s="211"/>
      <c r="HV49" s="211"/>
      <c r="HW49" s="211"/>
      <c r="HX49" s="211"/>
      <c r="HY49" s="211"/>
      <c r="HZ49" s="211"/>
      <c r="IA49" s="211"/>
      <c r="IB49" s="211"/>
      <c r="IC49" s="211"/>
      <c r="ID49" s="211"/>
      <c r="IE49" s="211"/>
      <c r="IF49" s="211"/>
      <c r="IG49" s="211"/>
      <c r="IH49" s="211"/>
      <c r="II49" s="211"/>
      <c r="IJ49" s="211"/>
      <c r="IK49" s="211"/>
      <c r="IL49" s="211"/>
      <c r="IM49" s="211"/>
      <c r="IN49" s="211"/>
      <c r="IO49" s="211"/>
      <c r="IP49" s="211"/>
    </row>
    <row r="50" spans="1:250" ht="14.1" customHeight="1" x14ac:dyDescent="0.2">
      <c r="A50" s="577" t="s">
        <v>527</v>
      </c>
      <c r="B50" s="368" t="str">
        <f>'[10](12)ETAPA1 (ANO1)'!B79</f>
        <v>Despesa com Veículo</v>
      </c>
      <c r="C50" s="367"/>
      <c r="D50" s="380"/>
      <c r="E50" s="370"/>
      <c r="F50" s="370"/>
      <c r="G50" s="567" t="e">
        <f>SUM(G51:G53)</f>
        <v>#DIV/0!</v>
      </c>
      <c r="H50" s="381" t="e">
        <f>SUM(H51:H53)</f>
        <v>#DIV/0!</v>
      </c>
      <c r="I50" s="381" t="e">
        <f>SUM(I51:I53)</f>
        <v>#DIV/0!</v>
      </c>
      <c r="J50" s="381" t="e">
        <f>SUM(J51:J53)</f>
        <v>#DIV/0!</v>
      </c>
      <c r="K50" s="381" t="e">
        <f>SUM(K51:K53)</f>
        <v>#DIV/0!</v>
      </c>
      <c r="L50" s="381" t="e">
        <f t="shared" ref="L50:T50" si="49">SUM(L51:L53)</f>
        <v>#DIV/0!</v>
      </c>
      <c r="M50" s="381" t="e">
        <f t="shared" si="49"/>
        <v>#DIV/0!</v>
      </c>
      <c r="N50" s="381" t="e">
        <f t="shared" si="49"/>
        <v>#DIV/0!</v>
      </c>
      <c r="O50" s="381" t="e">
        <f t="shared" si="49"/>
        <v>#DIV/0!</v>
      </c>
      <c r="P50" s="381" t="e">
        <f t="shared" si="49"/>
        <v>#DIV/0!</v>
      </c>
      <c r="Q50" s="381" t="e">
        <f t="shared" si="49"/>
        <v>#DIV/0!</v>
      </c>
      <c r="R50" s="381" t="e">
        <f t="shared" si="49"/>
        <v>#DIV/0!</v>
      </c>
      <c r="S50" s="381" t="e">
        <f t="shared" si="49"/>
        <v>#DIV/0!</v>
      </c>
      <c r="T50" s="381" t="e">
        <f t="shared" si="49"/>
        <v>#DIV/0!</v>
      </c>
      <c r="U50" s="381" t="e">
        <f t="shared" ref="U50" si="50">SUM(U51:U53)</f>
        <v>#DIV/0!</v>
      </c>
      <c r="V50" s="542">
        <v>0</v>
      </c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  <c r="BN50" s="205"/>
      <c r="BO50" s="205"/>
      <c r="BP50" s="205"/>
      <c r="BQ50" s="205"/>
      <c r="BR50" s="205"/>
      <c r="BS50" s="205"/>
      <c r="BT50" s="205"/>
      <c r="BU50" s="205"/>
      <c r="BV50" s="205"/>
      <c r="BW50" s="205"/>
      <c r="BX50" s="205"/>
      <c r="BY50" s="205"/>
      <c r="BZ50" s="205"/>
      <c r="CA50" s="205"/>
      <c r="CB50" s="205"/>
      <c r="CC50" s="205"/>
      <c r="CD50" s="205"/>
      <c r="CE50" s="205"/>
      <c r="CF50" s="205"/>
      <c r="CG50" s="205"/>
      <c r="CH50" s="205"/>
      <c r="CI50" s="205"/>
      <c r="CJ50" s="205"/>
      <c r="CK50" s="205"/>
      <c r="CL50" s="205"/>
      <c r="CM50" s="205"/>
      <c r="CN50" s="205"/>
      <c r="CO50" s="205"/>
      <c r="CP50" s="205"/>
      <c r="CQ50" s="205"/>
      <c r="CR50" s="205"/>
      <c r="CS50" s="205"/>
      <c r="CT50" s="205"/>
      <c r="CU50" s="205"/>
      <c r="CV50" s="205"/>
      <c r="CW50" s="205"/>
      <c r="CX50" s="205"/>
      <c r="CY50" s="205"/>
      <c r="CZ50" s="205"/>
      <c r="DA50" s="205"/>
      <c r="DB50" s="205"/>
      <c r="DC50" s="205"/>
      <c r="DD50" s="205"/>
      <c r="DE50" s="205"/>
      <c r="DF50" s="205"/>
      <c r="DG50" s="205"/>
      <c r="DH50" s="205"/>
      <c r="DI50" s="205"/>
      <c r="DJ50" s="205"/>
      <c r="DK50" s="205"/>
      <c r="DL50" s="205"/>
      <c r="DM50" s="205"/>
      <c r="DN50" s="205"/>
      <c r="DO50" s="205"/>
      <c r="DP50" s="205"/>
      <c r="DQ50" s="205"/>
      <c r="DR50" s="205"/>
      <c r="DS50" s="205"/>
      <c r="DT50" s="205"/>
      <c r="DU50" s="205"/>
      <c r="DV50" s="205"/>
      <c r="DW50" s="205"/>
      <c r="DX50" s="205"/>
      <c r="DY50" s="205"/>
      <c r="DZ50" s="205"/>
      <c r="EA50" s="205"/>
      <c r="EB50" s="205"/>
      <c r="EC50" s="205"/>
      <c r="ED50" s="205"/>
      <c r="EE50" s="205"/>
      <c r="EF50" s="205"/>
      <c r="EG50" s="205"/>
      <c r="EH50" s="205"/>
      <c r="EI50" s="205"/>
      <c r="EJ50" s="205"/>
      <c r="EK50" s="205"/>
      <c r="EL50" s="205"/>
      <c r="EM50" s="205"/>
      <c r="EN50" s="205"/>
      <c r="EO50" s="205"/>
      <c r="EP50" s="205"/>
      <c r="EQ50" s="205"/>
      <c r="ER50" s="205"/>
      <c r="ES50" s="205"/>
      <c r="ET50" s="205"/>
      <c r="EU50" s="205"/>
      <c r="EV50" s="205"/>
      <c r="EW50" s="205"/>
      <c r="EX50" s="205"/>
      <c r="EY50" s="205"/>
      <c r="EZ50" s="205"/>
      <c r="FA50" s="205"/>
      <c r="FB50" s="205"/>
      <c r="FC50" s="205"/>
      <c r="FD50" s="205"/>
      <c r="FE50" s="205"/>
      <c r="FF50" s="205"/>
      <c r="FG50" s="205"/>
      <c r="FH50" s="205"/>
      <c r="FI50" s="205"/>
      <c r="FJ50" s="205"/>
      <c r="FK50" s="205"/>
      <c r="FL50" s="205"/>
      <c r="FM50" s="205"/>
      <c r="FN50" s="205"/>
      <c r="FO50" s="205"/>
      <c r="FP50" s="205"/>
      <c r="FQ50" s="205"/>
      <c r="FR50" s="205"/>
      <c r="FS50" s="205"/>
      <c r="FT50" s="205"/>
      <c r="FU50" s="205"/>
      <c r="FV50" s="205"/>
      <c r="FW50" s="205"/>
      <c r="FX50" s="205"/>
      <c r="FY50" s="205"/>
      <c r="FZ50" s="205"/>
      <c r="GA50" s="205"/>
      <c r="GB50" s="205"/>
      <c r="GC50" s="205"/>
      <c r="GD50" s="205"/>
      <c r="GE50" s="205"/>
      <c r="GF50" s="205"/>
      <c r="GG50" s="205"/>
      <c r="GH50" s="205"/>
      <c r="GI50" s="205"/>
      <c r="GJ50" s="205"/>
      <c r="GK50" s="205"/>
      <c r="GL50" s="205"/>
      <c r="GM50" s="205"/>
      <c r="GN50" s="205"/>
      <c r="GO50" s="205"/>
      <c r="GP50" s="205"/>
      <c r="GQ50" s="205"/>
      <c r="GR50" s="205"/>
      <c r="GS50" s="205"/>
      <c r="GT50" s="205"/>
      <c r="GU50" s="205"/>
      <c r="GV50" s="205"/>
      <c r="GW50" s="205"/>
      <c r="GX50" s="205"/>
      <c r="GY50" s="205"/>
      <c r="GZ50" s="205"/>
      <c r="HA50" s="205"/>
      <c r="HB50" s="205"/>
      <c r="HC50" s="205"/>
      <c r="HD50" s="205"/>
      <c r="HE50" s="205"/>
      <c r="HF50" s="205"/>
      <c r="HG50" s="205"/>
      <c r="HH50" s="205"/>
      <c r="HI50" s="205"/>
      <c r="HJ50" s="205"/>
      <c r="HK50" s="205"/>
      <c r="HL50" s="205"/>
      <c r="HM50" s="205"/>
      <c r="HN50" s="205"/>
      <c r="HO50" s="205"/>
      <c r="HP50" s="205"/>
      <c r="HQ50" s="205"/>
      <c r="HR50" s="205"/>
      <c r="HS50" s="205"/>
      <c r="HT50" s="205"/>
      <c r="HU50" s="205"/>
      <c r="HV50" s="205"/>
      <c r="HW50" s="205"/>
      <c r="HX50" s="205"/>
      <c r="HY50" s="205"/>
      <c r="HZ50" s="205"/>
      <c r="IA50" s="205"/>
      <c r="IB50" s="205"/>
      <c r="IC50" s="205"/>
      <c r="ID50" s="205"/>
      <c r="IE50" s="205"/>
      <c r="IF50" s="205"/>
      <c r="IG50" s="205"/>
      <c r="IH50" s="205"/>
      <c r="II50" s="205"/>
      <c r="IJ50" s="205"/>
      <c r="IK50" s="205"/>
      <c r="IL50" s="205"/>
      <c r="IM50" s="205"/>
      <c r="IN50" s="205"/>
      <c r="IO50" s="205"/>
      <c r="IP50" s="205"/>
    </row>
    <row r="51" spans="1:250" ht="14.1" customHeight="1" x14ac:dyDescent="0.2">
      <c r="A51" s="367"/>
      <c r="B51" s="375" t="s">
        <v>255</v>
      </c>
      <c r="C51" s="376" t="str">
        <f>'[10](12)ETAPA1 (ANO1)'!C80</f>
        <v>Veículo - Passeio de uso Administrativo</v>
      </c>
      <c r="D51" s="369"/>
      <c r="E51" s="370"/>
      <c r="F51" s="370"/>
      <c r="G51" s="208" t="e">
        <f>'(15)Orçam.(ANO1)'!I83*G8</f>
        <v>#DIV/0!</v>
      </c>
      <c r="H51" s="383" t="e">
        <f>'(16)Orçam.(ANO2)'!I83*H8</f>
        <v>#DIV/0!</v>
      </c>
      <c r="I51" s="383" t="e">
        <f t="shared" ref="I51" si="51">H51*I8</f>
        <v>#DIV/0!</v>
      </c>
      <c r="J51" s="383" t="e">
        <f t="shared" ref="J51" si="52">I51*J8</f>
        <v>#DIV/0!</v>
      </c>
      <c r="K51" s="383" t="e">
        <f t="shared" ref="K51" si="53">J51*K8</f>
        <v>#DIV/0!</v>
      </c>
      <c r="L51" s="383" t="e">
        <f t="shared" ref="L51" si="54">K51*L8</f>
        <v>#DIV/0!</v>
      </c>
      <c r="M51" s="383" t="e">
        <f t="shared" ref="M51" si="55">L51*M8</f>
        <v>#DIV/0!</v>
      </c>
      <c r="N51" s="383" t="e">
        <f t="shared" ref="N51" si="56">M51*N8</f>
        <v>#DIV/0!</v>
      </c>
      <c r="O51" s="383" t="e">
        <f t="shared" ref="O51" si="57">N51*O8</f>
        <v>#DIV/0!</v>
      </c>
      <c r="P51" s="383" t="e">
        <f t="shared" ref="P51" si="58">O51*P8</f>
        <v>#DIV/0!</v>
      </c>
      <c r="Q51" s="383" t="e">
        <f t="shared" ref="Q51" si="59">P51*Q8</f>
        <v>#DIV/0!</v>
      </c>
      <c r="R51" s="383" t="e">
        <f t="shared" ref="R51" si="60">Q51*R8</f>
        <v>#DIV/0!</v>
      </c>
      <c r="S51" s="383" t="e">
        <f t="shared" ref="S51" si="61">R51*S8</f>
        <v>#DIV/0!</v>
      </c>
      <c r="T51" s="383" t="e">
        <f t="shared" ref="T51" si="62">S51*T8</f>
        <v>#DIV/0!</v>
      </c>
      <c r="U51" s="383" t="e">
        <f t="shared" ref="U51" si="63">T51*U8</f>
        <v>#DIV/0!</v>
      </c>
      <c r="V51" s="549">
        <v>0</v>
      </c>
      <c r="W51" s="211"/>
      <c r="X51" s="211"/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11"/>
      <c r="BK51" s="211"/>
      <c r="BL51" s="211"/>
      <c r="BM51" s="211"/>
      <c r="BN51" s="211"/>
      <c r="BO51" s="211"/>
      <c r="BP51" s="211"/>
      <c r="BQ51" s="211"/>
      <c r="BR51" s="211"/>
      <c r="BS51" s="211"/>
      <c r="BT51" s="211"/>
      <c r="BU51" s="211"/>
      <c r="BV51" s="211"/>
      <c r="BW51" s="211"/>
      <c r="BX51" s="211"/>
      <c r="BY51" s="211"/>
      <c r="BZ51" s="211"/>
      <c r="CA51" s="211"/>
      <c r="CB51" s="211"/>
      <c r="CC51" s="211"/>
      <c r="CD51" s="211"/>
      <c r="CE51" s="211"/>
      <c r="CF51" s="211"/>
      <c r="CG51" s="211"/>
      <c r="CH51" s="211"/>
      <c r="CI51" s="211"/>
      <c r="CJ51" s="211"/>
      <c r="CK51" s="211"/>
      <c r="CL51" s="211"/>
      <c r="CM51" s="211"/>
      <c r="CN51" s="211"/>
      <c r="CO51" s="211"/>
      <c r="CP51" s="211"/>
      <c r="CQ51" s="211"/>
      <c r="CR51" s="211"/>
      <c r="CS51" s="211"/>
      <c r="CT51" s="211"/>
      <c r="CU51" s="211"/>
      <c r="CV51" s="211"/>
      <c r="CW51" s="211"/>
      <c r="CX51" s="211"/>
      <c r="CY51" s="211"/>
      <c r="CZ51" s="211"/>
      <c r="DA51" s="211"/>
      <c r="DB51" s="211"/>
      <c r="DC51" s="211"/>
      <c r="DD51" s="211"/>
      <c r="DE51" s="211"/>
      <c r="DF51" s="211"/>
      <c r="DG51" s="211"/>
      <c r="DH51" s="211"/>
      <c r="DI51" s="211"/>
      <c r="DJ51" s="211"/>
      <c r="DK51" s="211"/>
      <c r="DL51" s="211"/>
      <c r="DM51" s="211"/>
      <c r="DN51" s="211"/>
      <c r="DO51" s="211"/>
      <c r="DP51" s="211"/>
      <c r="DQ51" s="211"/>
      <c r="DR51" s="211"/>
      <c r="DS51" s="211"/>
      <c r="DT51" s="211"/>
      <c r="DU51" s="211"/>
      <c r="DV51" s="211"/>
      <c r="DW51" s="211"/>
      <c r="DX51" s="211"/>
      <c r="DY51" s="211"/>
      <c r="DZ51" s="211"/>
      <c r="EA51" s="211"/>
      <c r="EB51" s="211"/>
      <c r="EC51" s="211"/>
      <c r="ED51" s="211"/>
      <c r="EE51" s="211"/>
      <c r="EF51" s="211"/>
      <c r="EG51" s="211"/>
      <c r="EH51" s="211"/>
      <c r="EI51" s="211"/>
      <c r="EJ51" s="211"/>
      <c r="EK51" s="211"/>
      <c r="EL51" s="211"/>
      <c r="EM51" s="211"/>
      <c r="EN51" s="211"/>
      <c r="EO51" s="211"/>
      <c r="EP51" s="211"/>
      <c r="EQ51" s="211"/>
      <c r="ER51" s="211"/>
      <c r="ES51" s="211"/>
      <c r="ET51" s="211"/>
      <c r="EU51" s="211"/>
      <c r="EV51" s="211"/>
      <c r="EW51" s="211"/>
      <c r="EX51" s="211"/>
      <c r="EY51" s="211"/>
      <c r="EZ51" s="211"/>
      <c r="FA51" s="211"/>
      <c r="FB51" s="211"/>
      <c r="FC51" s="211"/>
      <c r="FD51" s="211"/>
      <c r="FE51" s="211"/>
      <c r="FF51" s="211"/>
      <c r="FG51" s="211"/>
      <c r="FH51" s="211"/>
      <c r="FI51" s="211"/>
      <c r="FJ51" s="211"/>
      <c r="FK51" s="211"/>
      <c r="FL51" s="211"/>
      <c r="FM51" s="211"/>
      <c r="FN51" s="211"/>
      <c r="FO51" s="211"/>
      <c r="FP51" s="211"/>
      <c r="FQ51" s="211"/>
      <c r="FR51" s="211"/>
      <c r="FS51" s="211"/>
      <c r="FT51" s="211"/>
      <c r="FU51" s="211"/>
      <c r="FV51" s="211"/>
      <c r="FW51" s="211"/>
      <c r="FX51" s="211"/>
      <c r="FY51" s="211"/>
      <c r="FZ51" s="211"/>
      <c r="GA51" s="211"/>
      <c r="GB51" s="211"/>
      <c r="GC51" s="211"/>
      <c r="GD51" s="211"/>
      <c r="GE51" s="211"/>
      <c r="GF51" s="211"/>
      <c r="GG51" s="211"/>
      <c r="GH51" s="211"/>
      <c r="GI51" s="211"/>
      <c r="GJ51" s="211"/>
      <c r="GK51" s="211"/>
      <c r="GL51" s="211"/>
      <c r="GM51" s="211"/>
      <c r="GN51" s="211"/>
      <c r="GO51" s="211"/>
      <c r="GP51" s="211"/>
      <c r="GQ51" s="211"/>
      <c r="GR51" s="211"/>
      <c r="GS51" s="211"/>
      <c r="GT51" s="211"/>
      <c r="GU51" s="211"/>
      <c r="GV51" s="211"/>
      <c r="GW51" s="211"/>
      <c r="GX51" s="211"/>
      <c r="GY51" s="211"/>
      <c r="GZ51" s="211"/>
      <c r="HA51" s="211"/>
      <c r="HB51" s="211"/>
      <c r="HC51" s="211"/>
      <c r="HD51" s="211"/>
      <c r="HE51" s="211"/>
      <c r="HF51" s="211"/>
      <c r="HG51" s="211"/>
      <c r="HH51" s="211"/>
      <c r="HI51" s="211"/>
      <c r="HJ51" s="211"/>
      <c r="HK51" s="211"/>
      <c r="HL51" s="211"/>
      <c r="HM51" s="211"/>
      <c r="HN51" s="211"/>
      <c r="HO51" s="211"/>
      <c r="HP51" s="211"/>
      <c r="HQ51" s="211"/>
      <c r="HR51" s="211"/>
      <c r="HS51" s="211"/>
      <c r="HT51" s="211"/>
      <c r="HU51" s="211"/>
      <c r="HV51" s="211"/>
      <c r="HW51" s="211"/>
      <c r="HX51" s="211"/>
      <c r="HY51" s="211"/>
      <c r="HZ51" s="211"/>
      <c r="IA51" s="211"/>
      <c r="IB51" s="211"/>
      <c r="IC51" s="211"/>
      <c r="ID51" s="211"/>
      <c r="IE51" s="211"/>
      <c r="IF51" s="211"/>
      <c r="IG51" s="211"/>
      <c r="IH51" s="211"/>
      <c r="II51" s="211"/>
      <c r="IJ51" s="211"/>
      <c r="IK51" s="211"/>
      <c r="IL51" s="211"/>
      <c r="IM51" s="211"/>
      <c r="IN51" s="211"/>
      <c r="IO51" s="211"/>
      <c r="IP51" s="211"/>
    </row>
    <row r="52" spans="1:250" ht="14.1" customHeight="1" x14ac:dyDescent="0.2">
      <c r="A52" s="367"/>
      <c r="B52" s="375" t="s">
        <v>256</v>
      </c>
      <c r="C52" s="376" t="str">
        <f>'[10](12)ETAPA1 (ANO1)'!C83</f>
        <v>Veículo - Utilitário</v>
      </c>
      <c r="D52" s="369"/>
      <c r="E52" s="370"/>
      <c r="F52" s="370"/>
      <c r="G52" s="383" t="e">
        <f>'(15)Orçam.(ANO1)'!I86*G8</f>
        <v>#DIV/0!</v>
      </c>
      <c r="H52" s="383" t="e">
        <f>'(16)Orçam.(ANO2)'!I86*H8</f>
        <v>#DIV/0!</v>
      </c>
      <c r="I52" s="383" t="e">
        <f t="shared" ref="I52" si="64">H52*I8</f>
        <v>#DIV/0!</v>
      </c>
      <c r="J52" s="383" t="e">
        <f t="shared" ref="J52" si="65">I52*J8</f>
        <v>#DIV/0!</v>
      </c>
      <c r="K52" s="383" t="e">
        <f t="shared" ref="K52" si="66">J52*K8</f>
        <v>#DIV/0!</v>
      </c>
      <c r="L52" s="383" t="e">
        <f t="shared" ref="L52" si="67">K52*L8</f>
        <v>#DIV/0!</v>
      </c>
      <c r="M52" s="383" t="e">
        <f t="shared" ref="M52" si="68">L52*M8</f>
        <v>#DIV/0!</v>
      </c>
      <c r="N52" s="383" t="e">
        <f t="shared" ref="N52" si="69">M52*N8</f>
        <v>#DIV/0!</v>
      </c>
      <c r="O52" s="383" t="e">
        <f t="shared" ref="O52" si="70">N52*O8</f>
        <v>#DIV/0!</v>
      </c>
      <c r="P52" s="383" t="e">
        <f t="shared" ref="P52" si="71">O52*P8</f>
        <v>#DIV/0!</v>
      </c>
      <c r="Q52" s="383" t="e">
        <f t="shared" ref="Q52" si="72">P52*Q8</f>
        <v>#DIV/0!</v>
      </c>
      <c r="R52" s="383" t="e">
        <f t="shared" ref="R52" si="73">Q52*R8</f>
        <v>#DIV/0!</v>
      </c>
      <c r="S52" s="383" t="e">
        <f t="shared" ref="S52" si="74">R52*S8</f>
        <v>#DIV/0!</v>
      </c>
      <c r="T52" s="383" t="e">
        <f t="shared" ref="T52" si="75">S52*T8</f>
        <v>#DIV/0!</v>
      </c>
      <c r="U52" s="383" t="e">
        <f t="shared" ref="U52" si="76">T52*U8</f>
        <v>#DIV/0!</v>
      </c>
      <c r="V52" s="549">
        <v>0</v>
      </c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11"/>
      <c r="BK52" s="211"/>
      <c r="BL52" s="211"/>
      <c r="BM52" s="211"/>
      <c r="BN52" s="211"/>
      <c r="BO52" s="211"/>
      <c r="BP52" s="211"/>
      <c r="BQ52" s="211"/>
      <c r="BR52" s="211"/>
      <c r="BS52" s="211"/>
      <c r="BT52" s="211"/>
      <c r="BU52" s="211"/>
      <c r="BV52" s="211"/>
      <c r="BW52" s="211"/>
      <c r="BX52" s="211"/>
      <c r="BY52" s="211"/>
      <c r="BZ52" s="211"/>
      <c r="CA52" s="211"/>
      <c r="CB52" s="211"/>
      <c r="CC52" s="211"/>
      <c r="CD52" s="211"/>
      <c r="CE52" s="211"/>
      <c r="CF52" s="211"/>
      <c r="CG52" s="211"/>
      <c r="CH52" s="211"/>
      <c r="CI52" s="211"/>
      <c r="CJ52" s="211"/>
      <c r="CK52" s="211"/>
      <c r="CL52" s="211"/>
      <c r="CM52" s="211"/>
      <c r="CN52" s="211"/>
      <c r="CO52" s="211"/>
      <c r="CP52" s="211"/>
      <c r="CQ52" s="211"/>
      <c r="CR52" s="211"/>
      <c r="CS52" s="211"/>
      <c r="CT52" s="211"/>
      <c r="CU52" s="211"/>
      <c r="CV52" s="211"/>
      <c r="CW52" s="211"/>
      <c r="CX52" s="211"/>
      <c r="CY52" s="211"/>
      <c r="CZ52" s="211"/>
      <c r="DA52" s="211"/>
      <c r="DB52" s="211"/>
      <c r="DC52" s="211"/>
      <c r="DD52" s="211"/>
      <c r="DE52" s="211"/>
      <c r="DF52" s="211"/>
      <c r="DG52" s="211"/>
      <c r="DH52" s="211"/>
      <c r="DI52" s="211"/>
      <c r="DJ52" s="211"/>
      <c r="DK52" s="211"/>
      <c r="DL52" s="211"/>
      <c r="DM52" s="211"/>
      <c r="DN52" s="211"/>
      <c r="DO52" s="211"/>
      <c r="DP52" s="211"/>
      <c r="DQ52" s="211"/>
      <c r="DR52" s="211"/>
      <c r="DS52" s="211"/>
      <c r="DT52" s="211"/>
      <c r="DU52" s="211"/>
      <c r="DV52" s="211"/>
      <c r="DW52" s="211"/>
      <c r="DX52" s="211"/>
      <c r="DY52" s="211"/>
      <c r="DZ52" s="211"/>
      <c r="EA52" s="211"/>
      <c r="EB52" s="211"/>
      <c r="EC52" s="211"/>
      <c r="ED52" s="211"/>
      <c r="EE52" s="211"/>
      <c r="EF52" s="211"/>
      <c r="EG52" s="211"/>
      <c r="EH52" s="211"/>
      <c r="EI52" s="211"/>
      <c r="EJ52" s="211"/>
      <c r="EK52" s="211"/>
      <c r="EL52" s="211"/>
      <c r="EM52" s="211"/>
      <c r="EN52" s="211"/>
      <c r="EO52" s="211"/>
      <c r="EP52" s="211"/>
      <c r="EQ52" s="211"/>
      <c r="ER52" s="211"/>
      <c r="ES52" s="211"/>
      <c r="ET52" s="211"/>
      <c r="EU52" s="211"/>
      <c r="EV52" s="211"/>
      <c r="EW52" s="211"/>
      <c r="EX52" s="211"/>
      <c r="EY52" s="211"/>
      <c r="EZ52" s="211"/>
      <c r="FA52" s="211"/>
      <c r="FB52" s="211"/>
      <c r="FC52" s="211"/>
      <c r="FD52" s="211"/>
      <c r="FE52" s="211"/>
      <c r="FF52" s="211"/>
      <c r="FG52" s="211"/>
      <c r="FH52" s="211"/>
      <c r="FI52" s="211"/>
      <c r="FJ52" s="211"/>
      <c r="FK52" s="211"/>
      <c r="FL52" s="211"/>
      <c r="FM52" s="211"/>
      <c r="FN52" s="211"/>
      <c r="FO52" s="211"/>
      <c r="FP52" s="211"/>
      <c r="FQ52" s="211"/>
      <c r="FR52" s="211"/>
      <c r="FS52" s="211"/>
      <c r="FT52" s="211"/>
      <c r="FU52" s="211"/>
      <c r="FV52" s="211"/>
      <c r="FW52" s="211"/>
      <c r="FX52" s="211"/>
      <c r="FY52" s="211"/>
      <c r="FZ52" s="211"/>
      <c r="GA52" s="211"/>
      <c r="GB52" s="211"/>
      <c r="GC52" s="211"/>
      <c r="GD52" s="211"/>
      <c r="GE52" s="211"/>
      <c r="GF52" s="211"/>
      <c r="GG52" s="211"/>
      <c r="GH52" s="211"/>
      <c r="GI52" s="211"/>
      <c r="GJ52" s="211"/>
      <c r="GK52" s="211"/>
      <c r="GL52" s="211"/>
      <c r="GM52" s="211"/>
      <c r="GN52" s="211"/>
      <c r="GO52" s="211"/>
      <c r="GP52" s="211"/>
      <c r="GQ52" s="211"/>
      <c r="GR52" s="211"/>
      <c r="GS52" s="211"/>
      <c r="GT52" s="211"/>
      <c r="GU52" s="211"/>
      <c r="GV52" s="211"/>
      <c r="GW52" s="211"/>
      <c r="GX52" s="211"/>
      <c r="GY52" s="211"/>
      <c r="GZ52" s="211"/>
      <c r="HA52" s="211"/>
      <c r="HB52" s="211"/>
      <c r="HC52" s="211"/>
      <c r="HD52" s="211"/>
      <c r="HE52" s="211"/>
      <c r="HF52" s="211"/>
      <c r="HG52" s="211"/>
      <c r="HH52" s="211"/>
      <c r="HI52" s="211"/>
      <c r="HJ52" s="211"/>
      <c r="HK52" s="211"/>
      <c r="HL52" s="211"/>
      <c r="HM52" s="211"/>
      <c r="HN52" s="211"/>
      <c r="HO52" s="211"/>
      <c r="HP52" s="211"/>
      <c r="HQ52" s="211"/>
      <c r="HR52" s="211"/>
      <c r="HS52" s="211"/>
      <c r="HT52" s="211"/>
      <c r="HU52" s="211"/>
      <c r="HV52" s="211"/>
      <c r="HW52" s="211"/>
      <c r="HX52" s="211"/>
      <c r="HY52" s="211"/>
      <c r="HZ52" s="211"/>
      <c r="IA52" s="211"/>
      <c r="IB52" s="211"/>
      <c r="IC52" s="211"/>
      <c r="ID52" s="211"/>
      <c r="IE52" s="211"/>
      <c r="IF52" s="211"/>
      <c r="IG52" s="211"/>
      <c r="IH52" s="211"/>
      <c r="II52" s="211"/>
      <c r="IJ52" s="211"/>
      <c r="IK52" s="211"/>
      <c r="IL52" s="211"/>
      <c r="IM52" s="211"/>
      <c r="IN52" s="211"/>
      <c r="IO52" s="211"/>
      <c r="IP52" s="211"/>
    </row>
    <row r="53" spans="1:250" ht="14.1" customHeight="1" x14ac:dyDescent="0.2">
      <c r="A53" s="367"/>
      <c r="B53" s="375" t="s">
        <v>257</v>
      </c>
      <c r="C53" s="376" t="str">
        <f>'[10](12)ETAPA1 (ANO1)'!C86</f>
        <v>Veículo - Motocicleta</v>
      </c>
      <c r="D53" s="369"/>
      <c r="E53" s="370"/>
      <c r="F53" s="370"/>
      <c r="G53" s="384" t="e">
        <f>'(15)Orçam.(ANO1)'!I89*G8</f>
        <v>#DIV/0!</v>
      </c>
      <c r="H53" s="384" t="e">
        <f>'(16)Orçam.(ANO2)'!I89*H8</f>
        <v>#DIV/0!</v>
      </c>
      <c r="I53" s="384" t="e">
        <f t="shared" ref="I53" si="77">H53*I8</f>
        <v>#DIV/0!</v>
      </c>
      <c r="J53" s="384" t="e">
        <f t="shared" ref="J53" si="78">I53*J8</f>
        <v>#DIV/0!</v>
      </c>
      <c r="K53" s="384" t="e">
        <f t="shared" ref="K53" si="79">J53*K8</f>
        <v>#DIV/0!</v>
      </c>
      <c r="L53" s="384" t="e">
        <f t="shared" ref="L53" si="80">K53*L8</f>
        <v>#DIV/0!</v>
      </c>
      <c r="M53" s="384" t="e">
        <f t="shared" ref="M53" si="81">L53*M8</f>
        <v>#DIV/0!</v>
      </c>
      <c r="N53" s="384" t="e">
        <f t="shared" ref="N53" si="82">M53*N8</f>
        <v>#DIV/0!</v>
      </c>
      <c r="O53" s="384" t="e">
        <f t="shared" ref="O53" si="83">N53*O8</f>
        <v>#DIV/0!</v>
      </c>
      <c r="P53" s="384" t="e">
        <f t="shared" ref="P53" si="84">O53*P8</f>
        <v>#DIV/0!</v>
      </c>
      <c r="Q53" s="384" t="e">
        <f t="shared" ref="Q53" si="85">P53*Q8</f>
        <v>#DIV/0!</v>
      </c>
      <c r="R53" s="384" t="e">
        <f t="shared" ref="R53" si="86">Q53*R8</f>
        <v>#DIV/0!</v>
      </c>
      <c r="S53" s="384" t="e">
        <f t="shared" ref="S53" si="87">R53*S8</f>
        <v>#DIV/0!</v>
      </c>
      <c r="T53" s="384" t="e">
        <f t="shared" ref="T53" si="88">S53*T8</f>
        <v>#DIV/0!</v>
      </c>
      <c r="U53" s="384" t="e">
        <f t="shared" ref="U53" si="89">T53*U8</f>
        <v>#DIV/0!</v>
      </c>
      <c r="V53" s="550">
        <v>0</v>
      </c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11"/>
      <c r="BK53" s="211"/>
      <c r="BL53" s="211"/>
      <c r="BM53" s="211"/>
      <c r="BN53" s="211"/>
      <c r="BO53" s="211"/>
      <c r="BP53" s="211"/>
      <c r="BQ53" s="211"/>
      <c r="BR53" s="211"/>
      <c r="BS53" s="211"/>
      <c r="BT53" s="211"/>
      <c r="BU53" s="211"/>
      <c r="BV53" s="211"/>
      <c r="BW53" s="211"/>
      <c r="BX53" s="211"/>
      <c r="BY53" s="211"/>
      <c r="BZ53" s="211"/>
      <c r="CA53" s="211"/>
      <c r="CB53" s="211"/>
      <c r="CC53" s="211"/>
      <c r="CD53" s="211"/>
      <c r="CE53" s="211"/>
      <c r="CF53" s="211"/>
      <c r="CG53" s="211"/>
      <c r="CH53" s="211"/>
      <c r="CI53" s="211"/>
      <c r="CJ53" s="211"/>
      <c r="CK53" s="211"/>
      <c r="CL53" s="211"/>
      <c r="CM53" s="211"/>
      <c r="CN53" s="211"/>
      <c r="CO53" s="211"/>
      <c r="CP53" s="211"/>
      <c r="CQ53" s="211"/>
      <c r="CR53" s="211"/>
      <c r="CS53" s="211"/>
      <c r="CT53" s="211"/>
      <c r="CU53" s="211"/>
      <c r="CV53" s="211"/>
      <c r="CW53" s="211"/>
      <c r="CX53" s="211"/>
      <c r="CY53" s="211"/>
      <c r="CZ53" s="211"/>
      <c r="DA53" s="211"/>
      <c r="DB53" s="211"/>
      <c r="DC53" s="211"/>
      <c r="DD53" s="211"/>
      <c r="DE53" s="211"/>
      <c r="DF53" s="211"/>
      <c r="DG53" s="211"/>
      <c r="DH53" s="211"/>
      <c r="DI53" s="211"/>
      <c r="DJ53" s="211"/>
      <c r="DK53" s="211"/>
      <c r="DL53" s="211"/>
      <c r="DM53" s="211"/>
      <c r="DN53" s="211"/>
      <c r="DO53" s="211"/>
      <c r="DP53" s="211"/>
      <c r="DQ53" s="211"/>
      <c r="DR53" s="211"/>
      <c r="DS53" s="211"/>
      <c r="DT53" s="211"/>
      <c r="DU53" s="211"/>
      <c r="DV53" s="211"/>
      <c r="DW53" s="211"/>
      <c r="DX53" s="211"/>
      <c r="DY53" s="211"/>
      <c r="DZ53" s="211"/>
      <c r="EA53" s="211"/>
      <c r="EB53" s="211"/>
      <c r="EC53" s="211"/>
      <c r="ED53" s="211"/>
      <c r="EE53" s="211"/>
      <c r="EF53" s="211"/>
      <c r="EG53" s="211"/>
      <c r="EH53" s="211"/>
      <c r="EI53" s="211"/>
      <c r="EJ53" s="211"/>
      <c r="EK53" s="211"/>
      <c r="EL53" s="211"/>
      <c r="EM53" s="211"/>
      <c r="EN53" s="211"/>
      <c r="EO53" s="211"/>
      <c r="EP53" s="211"/>
      <c r="EQ53" s="211"/>
      <c r="ER53" s="211"/>
      <c r="ES53" s="211"/>
      <c r="ET53" s="211"/>
      <c r="EU53" s="211"/>
      <c r="EV53" s="211"/>
      <c r="EW53" s="211"/>
      <c r="EX53" s="211"/>
      <c r="EY53" s="211"/>
      <c r="EZ53" s="211"/>
      <c r="FA53" s="211"/>
      <c r="FB53" s="211"/>
      <c r="FC53" s="211"/>
      <c r="FD53" s="211"/>
      <c r="FE53" s="211"/>
      <c r="FF53" s="211"/>
      <c r="FG53" s="211"/>
      <c r="FH53" s="211"/>
      <c r="FI53" s="211"/>
      <c r="FJ53" s="211"/>
      <c r="FK53" s="211"/>
      <c r="FL53" s="211"/>
      <c r="FM53" s="211"/>
      <c r="FN53" s="211"/>
      <c r="FO53" s="211"/>
      <c r="FP53" s="211"/>
      <c r="FQ53" s="211"/>
      <c r="FR53" s="211"/>
      <c r="FS53" s="211"/>
      <c r="FT53" s="211"/>
      <c r="FU53" s="211"/>
      <c r="FV53" s="211"/>
      <c r="FW53" s="211"/>
      <c r="FX53" s="211"/>
      <c r="FY53" s="211"/>
      <c r="FZ53" s="211"/>
      <c r="GA53" s="211"/>
      <c r="GB53" s="211"/>
      <c r="GC53" s="211"/>
      <c r="GD53" s="211"/>
      <c r="GE53" s="211"/>
      <c r="GF53" s="211"/>
      <c r="GG53" s="211"/>
      <c r="GH53" s="211"/>
      <c r="GI53" s="211"/>
      <c r="GJ53" s="211"/>
      <c r="GK53" s="211"/>
      <c r="GL53" s="211"/>
      <c r="GM53" s="211"/>
      <c r="GN53" s="211"/>
      <c r="GO53" s="211"/>
      <c r="GP53" s="211"/>
      <c r="GQ53" s="211"/>
      <c r="GR53" s="211"/>
      <c r="GS53" s="211"/>
      <c r="GT53" s="211"/>
      <c r="GU53" s="211"/>
      <c r="GV53" s="211"/>
      <c r="GW53" s="211"/>
      <c r="GX53" s="211"/>
      <c r="GY53" s="211"/>
      <c r="GZ53" s="211"/>
      <c r="HA53" s="211"/>
      <c r="HB53" s="211"/>
      <c r="HC53" s="211"/>
      <c r="HD53" s="211"/>
      <c r="HE53" s="211"/>
      <c r="HF53" s="211"/>
      <c r="HG53" s="211"/>
      <c r="HH53" s="211"/>
      <c r="HI53" s="211"/>
      <c r="HJ53" s="211"/>
      <c r="HK53" s="211"/>
      <c r="HL53" s="211"/>
      <c r="HM53" s="211"/>
      <c r="HN53" s="211"/>
      <c r="HO53" s="211"/>
      <c r="HP53" s="211"/>
      <c r="HQ53" s="211"/>
      <c r="HR53" s="211"/>
      <c r="HS53" s="211"/>
      <c r="HT53" s="211"/>
      <c r="HU53" s="211"/>
      <c r="HV53" s="211"/>
      <c r="HW53" s="211"/>
      <c r="HX53" s="211"/>
      <c r="HY53" s="211"/>
      <c r="HZ53" s="211"/>
      <c r="IA53" s="211"/>
      <c r="IB53" s="211"/>
      <c r="IC53" s="211"/>
      <c r="ID53" s="211"/>
      <c r="IE53" s="211"/>
      <c r="IF53" s="211"/>
      <c r="IG53" s="211"/>
      <c r="IH53" s="211"/>
      <c r="II53" s="211"/>
      <c r="IJ53" s="211"/>
      <c r="IK53" s="211"/>
      <c r="IL53" s="211"/>
      <c r="IM53" s="211"/>
      <c r="IN53" s="211"/>
      <c r="IO53" s="211"/>
      <c r="IP53" s="211"/>
    </row>
    <row r="54" spans="1:250" s="27" customFormat="1" ht="5.0999999999999996" customHeight="1" x14ac:dyDescent="0.2">
      <c r="A54" s="385"/>
      <c r="B54" s="385"/>
      <c r="C54" s="382"/>
      <c r="D54" s="382"/>
      <c r="E54" s="370"/>
      <c r="F54" s="370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551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</row>
    <row r="55" spans="1:250" ht="14.1" customHeight="1" x14ac:dyDescent="0.2">
      <c r="A55" s="577" t="s">
        <v>442</v>
      </c>
      <c r="B55" s="370" t="s">
        <v>639</v>
      </c>
      <c r="C55" s="367"/>
      <c r="D55" s="370"/>
      <c r="E55" s="370"/>
      <c r="F55" s="370"/>
      <c r="G55" s="568" t="e">
        <f>G31-G33</f>
        <v>#DIV/0!</v>
      </c>
      <c r="H55" s="386" t="e">
        <f>H31-H33</f>
        <v>#DIV/0!</v>
      </c>
      <c r="I55" s="386" t="e">
        <f>I31-I33</f>
        <v>#DIV/0!</v>
      </c>
      <c r="J55" s="386" t="e">
        <f t="shared" ref="J55:T55" si="90">J31-J33</f>
        <v>#DIV/0!</v>
      </c>
      <c r="K55" s="386" t="e">
        <f t="shared" si="90"/>
        <v>#DIV/0!</v>
      </c>
      <c r="L55" s="386" t="e">
        <f t="shared" si="90"/>
        <v>#DIV/0!</v>
      </c>
      <c r="M55" s="386" t="e">
        <f t="shared" si="90"/>
        <v>#DIV/0!</v>
      </c>
      <c r="N55" s="386" t="e">
        <f t="shared" si="90"/>
        <v>#DIV/0!</v>
      </c>
      <c r="O55" s="386" t="e">
        <f t="shared" si="90"/>
        <v>#DIV/0!</v>
      </c>
      <c r="P55" s="386" t="e">
        <f t="shared" si="90"/>
        <v>#DIV/0!</v>
      </c>
      <c r="Q55" s="386" t="e">
        <f t="shared" si="90"/>
        <v>#DIV/0!</v>
      </c>
      <c r="R55" s="386" t="e">
        <f t="shared" si="90"/>
        <v>#DIV/0!</v>
      </c>
      <c r="S55" s="386" t="e">
        <f t="shared" si="90"/>
        <v>#DIV/0!</v>
      </c>
      <c r="T55" s="386" t="e">
        <f t="shared" si="90"/>
        <v>#DIV/0!</v>
      </c>
      <c r="U55" s="386" t="e">
        <f t="shared" ref="U55" si="91">U31-U33</f>
        <v>#DIV/0!</v>
      </c>
      <c r="V55" s="542">
        <v>0</v>
      </c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  <c r="AH55" s="205"/>
      <c r="AI55" s="205"/>
      <c r="AJ55" s="205"/>
      <c r="AK55" s="205"/>
      <c r="AL55" s="205"/>
      <c r="AM55" s="205"/>
      <c r="AN55" s="205"/>
      <c r="AO55" s="205"/>
      <c r="AP55" s="205"/>
      <c r="AQ55" s="205"/>
      <c r="AR55" s="205"/>
      <c r="AS55" s="205"/>
      <c r="AT55" s="205"/>
      <c r="AU55" s="205"/>
      <c r="AV55" s="205"/>
      <c r="AW55" s="205"/>
      <c r="AX55" s="205"/>
      <c r="AY55" s="205"/>
      <c r="AZ55" s="205"/>
      <c r="BA55" s="205"/>
      <c r="BB55" s="205"/>
      <c r="BC55" s="205"/>
      <c r="BD55" s="205"/>
      <c r="BE55" s="205"/>
      <c r="BF55" s="205"/>
      <c r="BG55" s="205"/>
      <c r="BH55" s="205"/>
      <c r="BI55" s="205"/>
      <c r="BJ55" s="205"/>
      <c r="BK55" s="205"/>
      <c r="BL55" s="205"/>
      <c r="BM55" s="205"/>
      <c r="BN55" s="205"/>
      <c r="BO55" s="205"/>
      <c r="BP55" s="205"/>
      <c r="BQ55" s="205"/>
      <c r="BR55" s="205"/>
      <c r="BS55" s="205"/>
      <c r="BT55" s="205"/>
      <c r="BU55" s="205"/>
      <c r="BV55" s="205"/>
      <c r="BW55" s="205"/>
      <c r="BX55" s="205"/>
      <c r="BY55" s="205"/>
      <c r="BZ55" s="205"/>
      <c r="CA55" s="205"/>
      <c r="CB55" s="205"/>
      <c r="CC55" s="205"/>
      <c r="CD55" s="205"/>
      <c r="CE55" s="205"/>
      <c r="CF55" s="205"/>
      <c r="CG55" s="205"/>
      <c r="CH55" s="205"/>
      <c r="CI55" s="205"/>
      <c r="CJ55" s="205"/>
      <c r="CK55" s="205"/>
      <c r="CL55" s="205"/>
      <c r="CM55" s="205"/>
      <c r="CN55" s="205"/>
      <c r="CO55" s="205"/>
      <c r="CP55" s="205"/>
      <c r="CQ55" s="205"/>
      <c r="CR55" s="205"/>
      <c r="CS55" s="205"/>
      <c r="CT55" s="205"/>
      <c r="CU55" s="205"/>
      <c r="CV55" s="205"/>
      <c r="CW55" s="205"/>
      <c r="CX55" s="205"/>
      <c r="CY55" s="205"/>
      <c r="CZ55" s="205"/>
      <c r="DA55" s="205"/>
      <c r="DB55" s="205"/>
      <c r="DC55" s="205"/>
      <c r="DD55" s="205"/>
      <c r="DE55" s="205"/>
      <c r="DF55" s="205"/>
      <c r="DG55" s="205"/>
      <c r="DH55" s="205"/>
      <c r="DI55" s="205"/>
      <c r="DJ55" s="205"/>
      <c r="DK55" s="205"/>
      <c r="DL55" s="205"/>
      <c r="DM55" s="205"/>
      <c r="DN55" s="205"/>
      <c r="DO55" s="205"/>
      <c r="DP55" s="205"/>
      <c r="DQ55" s="205"/>
      <c r="DR55" s="205"/>
      <c r="DS55" s="205"/>
      <c r="DT55" s="205"/>
      <c r="DU55" s="205"/>
      <c r="DV55" s="205"/>
      <c r="DW55" s="205"/>
      <c r="DX55" s="205"/>
      <c r="DY55" s="205"/>
      <c r="DZ55" s="205"/>
      <c r="EA55" s="205"/>
      <c r="EB55" s="205"/>
      <c r="EC55" s="205"/>
      <c r="ED55" s="205"/>
      <c r="EE55" s="205"/>
      <c r="EF55" s="205"/>
      <c r="EG55" s="205"/>
      <c r="EH55" s="205"/>
      <c r="EI55" s="205"/>
      <c r="EJ55" s="205"/>
      <c r="EK55" s="205"/>
      <c r="EL55" s="205"/>
      <c r="EM55" s="205"/>
      <c r="EN55" s="205"/>
      <c r="EO55" s="205"/>
      <c r="EP55" s="205"/>
      <c r="EQ55" s="205"/>
      <c r="ER55" s="205"/>
      <c r="ES55" s="205"/>
      <c r="ET55" s="205"/>
      <c r="EU55" s="205"/>
      <c r="EV55" s="205"/>
      <c r="EW55" s="205"/>
      <c r="EX55" s="205"/>
      <c r="EY55" s="205"/>
      <c r="EZ55" s="205"/>
      <c r="FA55" s="205"/>
      <c r="FB55" s="205"/>
      <c r="FC55" s="205"/>
      <c r="FD55" s="205"/>
      <c r="FE55" s="205"/>
      <c r="FF55" s="205"/>
      <c r="FG55" s="205"/>
      <c r="FH55" s="205"/>
      <c r="FI55" s="205"/>
      <c r="FJ55" s="205"/>
      <c r="FK55" s="205"/>
      <c r="FL55" s="205"/>
      <c r="FM55" s="205"/>
      <c r="FN55" s="205"/>
      <c r="FO55" s="205"/>
      <c r="FP55" s="205"/>
      <c r="FQ55" s="205"/>
      <c r="FR55" s="205"/>
      <c r="FS55" s="205"/>
      <c r="FT55" s="205"/>
      <c r="FU55" s="205"/>
      <c r="FV55" s="205"/>
      <c r="FW55" s="205"/>
      <c r="FX55" s="205"/>
      <c r="FY55" s="205"/>
      <c r="FZ55" s="205"/>
      <c r="GA55" s="205"/>
      <c r="GB55" s="205"/>
      <c r="GC55" s="205"/>
      <c r="GD55" s="205"/>
      <c r="GE55" s="205"/>
      <c r="GF55" s="205"/>
      <c r="GG55" s="205"/>
      <c r="GH55" s="205"/>
      <c r="GI55" s="205"/>
      <c r="GJ55" s="205"/>
      <c r="GK55" s="205"/>
      <c r="GL55" s="205"/>
      <c r="GM55" s="205"/>
      <c r="GN55" s="205"/>
      <c r="GO55" s="205"/>
      <c r="GP55" s="205"/>
      <c r="GQ55" s="205"/>
      <c r="GR55" s="205"/>
      <c r="GS55" s="205"/>
      <c r="GT55" s="205"/>
      <c r="GU55" s="205"/>
      <c r="GV55" s="205"/>
      <c r="GW55" s="205"/>
      <c r="GX55" s="205"/>
      <c r="GY55" s="205"/>
      <c r="GZ55" s="205"/>
      <c r="HA55" s="205"/>
      <c r="HB55" s="205"/>
      <c r="HC55" s="205"/>
      <c r="HD55" s="205"/>
      <c r="HE55" s="205"/>
      <c r="HF55" s="205"/>
      <c r="HG55" s="205"/>
      <c r="HH55" s="205"/>
      <c r="HI55" s="205"/>
      <c r="HJ55" s="205"/>
      <c r="HK55" s="205"/>
      <c r="HL55" s="205"/>
      <c r="HM55" s="205"/>
      <c r="HN55" s="205"/>
      <c r="HO55" s="205"/>
      <c r="HP55" s="205"/>
      <c r="HQ55" s="205"/>
      <c r="HR55" s="205"/>
      <c r="HS55" s="205"/>
      <c r="HT55" s="205"/>
      <c r="HU55" s="205"/>
      <c r="HV55" s="205"/>
      <c r="HW55" s="205"/>
      <c r="HX55" s="205"/>
      <c r="HY55" s="205"/>
      <c r="HZ55" s="205"/>
      <c r="IA55" s="205"/>
      <c r="IB55" s="205"/>
      <c r="IC55" s="205"/>
      <c r="ID55" s="205"/>
      <c r="IE55" s="205"/>
      <c r="IF55" s="205"/>
      <c r="IG55" s="205"/>
      <c r="IH55" s="205"/>
      <c r="II55" s="205"/>
      <c r="IJ55" s="205"/>
      <c r="IK55" s="205"/>
      <c r="IL55" s="205"/>
      <c r="IM55" s="205"/>
      <c r="IN55" s="205"/>
      <c r="IO55" s="205"/>
      <c r="IP55" s="205"/>
    </row>
    <row r="56" spans="1:250" ht="14.1" customHeight="1" x14ac:dyDescent="0.2">
      <c r="A56" s="367"/>
      <c r="B56" s="375" t="s">
        <v>255</v>
      </c>
      <c r="C56" s="376" t="s">
        <v>409</v>
      </c>
      <c r="D56" s="367"/>
      <c r="E56" s="370"/>
      <c r="F56" s="370"/>
      <c r="G56" s="387" t="e">
        <f>G55/G22</f>
        <v>#DIV/0!</v>
      </c>
      <c r="H56" s="387" t="e">
        <f>H55/H22</f>
        <v>#DIV/0!</v>
      </c>
      <c r="I56" s="387" t="e">
        <f>I55/I22</f>
        <v>#DIV/0!</v>
      </c>
      <c r="J56" s="387" t="e">
        <f t="shared" ref="J56:U56" si="92">J55/J22</f>
        <v>#DIV/0!</v>
      </c>
      <c r="K56" s="387" t="e">
        <f t="shared" si="92"/>
        <v>#DIV/0!</v>
      </c>
      <c r="L56" s="387" t="e">
        <f t="shared" si="92"/>
        <v>#DIV/0!</v>
      </c>
      <c r="M56" s="387" t="e">
        <f t="shared" si="92"/>
        <v>#DIV/0!</v>
      </c>
      <c r="N56" s="387" t="e">
        <f t="shared" si="92"/>
        <v>#DIV/0!</v>
      </c>
      <c r="O56" s="387" t="e">
        <f t="shared" si="92"/>
        <v>#DIV/0!</v>
      </c>
      <c r="P56" s="387" t="e">
        <f t="shared" si="92"/>
        <v>#DIV/0!</v>
      </c>
      <c r="Q56" s="387" t="e">
        <f t="shared" si="92"/>
        <v>#DIV/0!</v>
      </c>
      <c r="R56" s="387" t="e">
        <f t="shared" si="92"/>
        <v>#DIV/0!</v>
      </c>
      <c r="S56" s="387" t="e">
        <f t="shared" si="92"/>
        <v>#DIV/0!</v>
      </c>
      <c r="T56" s="387" t="e">
        <f t="shared" si="92"/>
        <v>#DIV/0!</v>
      </c>
      <c r="U56" s="387" t="e">
        <f t="shared" si="92"/>
        <v>#DIV/0!</v>
      </c>
      <c r="V56" s="552">
        <v>0</v>
      </c>
    </row>
    <row r="57" spans="1:250" ht="5.0999999999999996" customHeight="1" x14ac:dyDescent="0.2">
      <c r="A57" s="379"/>
      <c r="B57" s="379"/>
      <c r="C57" s="367"/>
      <c r="D57" s="367"/>
      <c r="E57" s="370"/>
      <c r="F57" s="370"/>
      <c r="V57" s="547"/>
    </row>
    <row r="58" spans="1:250" ht="14.1" customHeight="1" x14ac:dyDescent="0.2">
      <c r="A58" s="577" t="s">
        <v>443</v>
      </c>
      <c r="B58" s="370" t="s">
        <v>640</v>
      </c>
      <c r="C58" s="367"/>
      <c r="D58" s="370"/>
      <c r="E58" s="370"/>
      <c r="F58" s="370"/>
      <c r="G58" s="567">
        <f>SUM(G59:G66)</f>
        <v>0</v>
      </c>
      <c r="H58" s="381">
        <f t="shared" ref="H58" si="93">SUM(H59:H66)</f>
        <v>0</v>
      </c>
      <c r="I58" s="381">
        <f t="shared" ref="I58" si="94">SUM(I59:I66)</f>
        <v>0</v>
      </c>
      <c r="J58" s="381">
        <f t="shared" ref="J58" si="95">SUM(J59:J66)</f>
        <v>0</v>
      </c>
      <c r="K58" s="381">
        <f t="shared" ref="K58" si="96">SUM(K59:K66)</f>
        <v>0</v>
      </c>
      <c r="L58" s="381">
        <f t="shared" ref="L58" si="97">SUM(L59:L66)</f>
        <v>0</v>
      </c>
      <c r="M58" s="381">
        <f t="shared" ref="M58" si="98">SUM(M59:M66)</f>
        <v>0</v>
      </c>
      <c r="N58" s="381">
        <f t="shared" ref="N58" si="99">SUM(N59:N66)</f>
        <v>0</v>
      </c>
      <c r="O58" s="381">
        <f t="shared" ref="O58" si="100">SUM(O59:O66)</f>
        <v>0</v>
      </c>
      <c r="P58" s="381">
        <f t="shared" ref="P58" si="101">SUM(P59:P66)</f>
        <v>0</v>
      </c>
      <c r="Q58" s="381">
        <f t="shared" ref="Q58" si="102">SUM(Q59:Q66)</f>
        <v>0</v>
      </c>
      <c r="R58" s="381">
        <f t="shared" ref="R58" si="103">SUM(R59:R66)</f>
        <v>0</v>
      </c>
      <c r="S58" s="381">
        <f t="shared" ref="S58" si="104">SUM(S59:S66)</f>
        <v>0</v>
      </c>
      <c r="T58" s="381">
        <f t="shared" ref="T58" si="105">SUM(T59:T66)</f>
        <v>0</v>
      </c>
      <c r="U58" s="381">
        <f t="shared" ref="U58" si="106">SUM(U59:U66)</f>
        <v>0</v>
      </c>
      <c r="V58" s="542">
        <v>0</v>
      </c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  <c r="AX58" s="205"/>
      <c r="AY58" s="205"/>
      <c r="AZ58" s="205"/>
      <c r="BA58" s="205"/>
      <c r="BB58" s="205"/>
      <c r="BC58" s="205"/>
      <c r="BD58" s="205"/>
      <c r="BE58" s="205"/>
      <c r="BF58" s="205"/>
      <c r="BG58" s="205"/>
      <c r="BH58" s="205"/>
      <c r="BI58" s="205"/>
      <c r="BJ58" s="205"/>
      <c r="BK58" s="205"/>
      <c r="BL58" s="205"/>
      <c r="BM58" s="205"/>
      <c r="BN58" s="205"/>
      <c r="BO58" s="205"/>
      <c r="BP58" s="205"/>
      <c r="BQ58" s="205"/>
      <c r="BR58" s="205"/>
      <c r="BS58" s="205"/>
      <c r="BT58" s="205"/>
      <c r="BU58" s="205"/>
      <c r="BV58" s="205"/>
      <c r="BW58" s="205"/>
      <c r="BX58" s="205"/>
      <c r="BY58" s="205"/>
      <c r="BZ58" s="205"/>
      <c r="CA58" s="205"/>
      <c r="CB58" s="205"/>
      <c r="CC58" s="205"/>
      <c r="CD58" s="205"/>
      <c r="CE58" s="205"/>
      <c r="CF58" s="205"/>
      <c r="CG58" s="205"/>
      <c r="CH58" s="205"/>
      <c r="CI58" s="205"/>
      <c r="CJ58" s="205"/>
      <c r="CK58" s="205"/>
      <c r="CL58" s="205"/>
      <c r="CM58" s="205"/>
      <c r="CN58" s="205"/>
      <c r="CO58" s="205"/>
      <c r="CP58" s="205"/>
      <c r="CQ58" s="205"/>
      <c r="CR58" s="205"/>
      <c r="CS58" s="205"/>
      <c r="CT58" s="205"/>
      <c r="CU58" s="205"/>
      <c r="CV58" s="205"/>
      <c r="CW58" s="205"/>
      <c r="CX58" s="205"/>
      <c r="CY58" s="205"/>
      <c r="CZ58" s="205"/>
      <c r="DA58" s="205"/>
      <c r="DB58" s="205"/>
      <c r="DC58" s="205"/>
      <c r="DD58" s="205"/>
      <c r="DE58" s="205"/>
      <c r="DF58" s="205"/>
      <c r="DG58" s="205"/>
      <c r="DH58" s="205"/>
      <c r="DI58" s="205"/>
      <c r="DJ58" s="205"/>
      <c r="DK58" s="205"/>
      <c r="DL58" s="205"/>
      <c r="DM58" s="205"/>
      <c r="DN58" s="205"/>
      <c r="DO58" s="205"/>
      <c r="DP58" s="205"/>
      <c r="DQ58" s="205"/>
      <c r="DR58" s="205"/>
      <c r="DS58" s="205"/>
      <c r="DT58" s="205"/>
      <c r="DU58" s="205"/>
      <c r="DV58" s="205"/>
      <c r="DW58" s="205"/>
      <c r="DX58" s="205"/>
      <c r="DY58" s="205"/>
      <c r="DZ58" s="205"/>
      <c r="EA58" s="205"/>
      <c r="EB58" s="205"/>
      <c r="EC58" s="205"/>
      <c r="ED58" s="205"/>
      <c r="EE58" s="205"/>
      <c r="EF58" s="205"/>
      <c r="EG58" s="205"/>
      <c r="EH58" s="205"/>
      <c r="EI58" s="205"/>
      <c r="EJ58" s="205"/>
      <c r="EK58" s="205"/>
      <c r="EL58" s="205"/>
      <c r="EM58" s="205"/>
      <c r="EN58" s="205"/>
      <c r="EO58" s="205"/>
      <c r="EP58" s="205"/>
      <c r="EQ58" s="205"/>
      <c r="ER58" s="205"/>
      <c r="ES58" s="205"/>
      <c r="ET58" s="205"/>
      <c r="EU58" s="205"/>
      <c r="EV58" s="205"/>
      <c r="EW58" s="205"/>
      <c r="EX58" s="205"/>
      <c r="EY58" s="205"/>
      <c r="EZ58" s="205"/>
      <c r="FA58" s="205"/>
      <c r="FB58" s="205"/>
      <c r="FC58" s="205"/>
      <c r="FD58" s="205"/>
      <c r="FE58" s="205"/>
      <c r="FF58" s="205"/>
      <c r="FG58" s="205"/>
      <c r="FH58" s="205"/>
      <c r="FI58" s="205"/>
      <c r="FJ58" s="205"/>
      <c r="FK58" s="205"/>
      <c r="FL58" s="205"/>
      <c r="FM58" s="205"/>
      <c r="FN58" s="205"/>
      <c r="FO58" s="205"/>
      <c r="FP58" s="205"/>
      <c r="FQ58" s="205"/>
      <c r="FR58" s="205"/>
      <c r="FS58" s="205"/>
      <c r="FT58" s="205"/>
      <c r="FU58" s="205"/>
      <c r="FV58" s="205"/>
      <c r="FW58" s="205"/>
      <c r="FX58" s="205"/>
      <c r="FY58" s="205"/>
      <c r="FZ58" s="205"/>
      <c r="GA58" s="205"/>
      <c r="GB58" s="205"/>
      <c r="GC58" s="205"/>
      <c r="GD58" s="205"/>
      <c r="GE58" s="205"/>
      <c r="GF58" s="205"/>
      <c r="GG58" s="205"/>
      <c r="GH58" s="205"/>
      <c r="GI58" s="205"/>
      <c r="GJ58" s="205"/>
      <c r="GK58" s="205"/>
      <c r="GL58" s="205"/>
      <c r="GM58" s="205"/>
      <c r="GN58" s="205"/>
      <c r="GO58" s="205"/>
      <c r="GP58" s="205"/>
      <c r="GQ58" s="205"/>
      <c r="GR58" s="205"/>
      <c r="GS58" s="205"/>
      <c r="GT58" s="205"/>
      <c r="GU58" s="205"/>
      <c r="GV58" s="205"/>
      <c r="GW58" s="205"/>
      <c r="GX58" s="205"/>
      <c r="GY58" s="205"/>
      <c r="GZ58" s="205"/>
      <c r="HA58" s="205"/>
      <c r="HB58" s="205"/>
      <c r="HC58" s="205"/>
      <c r="HD58" s="205"/>
      <c r="HE58" s="205"/>
      <c r="HF58" s="205"/>
      <c r="HG58" s="205"/>
      <c r="HH58" s="205"/>
      <c r="HI58" s="205"/>
      <c r="HJ58" s="205"/>
      <c r="HK58" s="205"/>
      <c r="HL58" s="205"/>
      <c r="HM58" s="205"/>
      <c r="HN58" s="205"/>
      <c r="HO58" s="205"/>
      <c r="HP58" s="205"/>
      <c r="HQ58" s="205"/>
      <c r="HR58" s="205"/>
      <c r="HS58" s="205"/>
      <c r="HT58" s="205"/>
      <c r="HU58" s="205"/>
      <c r="HV58" s="205"/>
      <c r="HW58" s="205"/>
      <c r="HX58" s="205"/>
      <c r="HY58" s="205"/>
      <c r="HZ58" s="205"/>
      <c r="IA58" s="205"/>
      <c r="IB58" s="205"/>
      <c r="IC58" s="205"/>
      <c r="ID58" s="205"/>
      <c r="IE58" s="205"/>
      <c r="IF58" s="205"/>
      <c r="IG58" s="205"/>
      <c r="IH58" s="205"/>
      <c r="II58" s="205"/>
      <c r="IJ58" s="205"/>
      <c r="IK58" s="205"/>
      <c r="IL58" s="205"/>
      <c r="IM58" s="205"/>
      <c r="IN58" s="205"/>
      <c r="IO58" s="205"/>
      <c r="IP58" s="205"/>
    </row>
    <row r="59" spans="1:250" ht="14.1" customHeight="1" x14ac:dyDescent="0.2">
      <c r="A59" s="367"/>
      <c r="B59" s="375" t="s">
        <v>255</v>
      </c>
      <c r="C59" s="376" t="s">
        <v>315</v>
      </c>
      <c r="D59" s="369"/>
      <c r="E59" s="370"/>
      <c r="F59" s="370"/>
      <c r="G59" s="210">
        <f>'(15)Orçam.(ANO1)'!I93*G8</f>
        <v>0</v>
      </c>
      <c r="H59" s="210">
        <f>'(16)Orçam.(ANO2)'!I93*H8</f>
        <v>0</v>
      </c>
      <c r="I59" s="210">
        <f t="shared" ref="I59" si="107">H59*I8</f>
        <v>0</v>
      </c>
      <c r="J59" s="210">
        <f t="shared" ref="J59" si="108">I59*J8</f>
        <v>0</v>
      </c>
      <c r="K59" s="210">
        <f t="shared" ref="K59" si="109">J59*K8</f>
        <v>0</v>
      </c>
      <c r="L59" s="210">
        <f t="shared" ref="L59" si="110">K59*L8</f>
        <v>0</v>
      </c>
      <c r="M59" s="210">
        <f t="shared" ref="M59" si="111">L59*M8</f>
        <v>0</v>
      </c>
      <c r="N59" s="210">
        <f t="shared" ref="N59" si="112">M59*N8</f>
        <v>0</v>
      </c>
      <c r="O59" s="210">
        <f t="shared" ref="O59" si="113">N59*O8</f>
        <v>0</v>
      </c>
      <c r="P59" s="210">
        <f t="shared" ref="P59" si="114">O59*P8</f>
        <v>0</v>
      </c>
      <c r="Q59" s="210">
        <f t="shared" ref="Q59" si="115">P59*Q8</f>
        <v>0</v>
      </c>
      <c r="R59" s="210">
        <f t="shared" ref="R59" si="116">Q59*R8</f>
        <v>0</v>
      </c>
      <c r="S59" s="210">
        <f t="shared" ref="S59" si="117">R59*S8</f>
        <v>0</v>
      </c>
      <c r="T59" s="210">
        <f t="shared" ref="T59" si="118">S59*T8</f>
        <v>0</v>
      </c>
      <c r="U59" s="210">
        <f t="shared" ref="U59" si="119">T59*U8</f>
        <v>0</v>
      </c>
      <c r="V59" s="553">
        <v>0</v>
      </c>
      <c r="W59" s="211"/>
      <c r="X59" s="211"/>
      <c r="Y59" s="211"/>
      <c r="Z59" s="211"/>
      <c r="AA59" s="211"/>
      <c r="AB59" s="211"/>
      <c r="AC59" s="211"/>
      <c r="AD59" s="211"/>
      <c r="AE59" s="211"/>
      <c r="AF59" s="211"/>
      <c r="AG59" s="211"/>
      <c r="AH59" s="211"/>
      <c r="AI59" s="211"/>
      <c r="AJ59" s="211"/>
      <c r="AK59" s="211"/>
      <c r="AL59" s="211"/>
      <c r="AM59" s="211"/>
      <c r="AN59" s="211"/>
      <c r="AO59" s="211"/>
      <c r="AP59" s="211"/>
      <c r="AQ59" s="211"/>
      <c r="AR59" s="211"/>
      <c r="AS59" s="211"/>
      <c r="AT59" s="211"/>
      <c r="AU59" s="211"/>
      <c r="AV59" s="211"/>
      <c r="AW59" s="211"/>
      <c r="AX59" s="211"/>
      <c r="AY59" s="211"/>
      <c r="AZ59" s="211"/>
      <c r="BA59" s="211"/>
      <c r="BB59" s="211"/>
      <c r="BC59" s="211"/>
      <c r="BD59" s="211"/>
      <c r="BE59" s="211"/>
      <c r="BF59" s="211"/>
      <c r="BG59" s="211"/>
      <c r="BH59" s="211"/>
      <c r="BI59" s="211"/>
      <c r="BJ59" s="211"/>
      <c r="BK59" s="211"/>
      <c r="BL59" s="211"/>
      <c r="BM59" s="211"/>
      <c r="BN59" s="211"/>
      <c r="BO59" s="211"/>
      <c r="BP59" s="211"/>
      <c r="BQ59" s="211"/>
      <c r="BR59" s="211"/>
      <c r="BS59" s="211"/>
      <c r="BT59" s="211"/>
      <c r="BU59" s="211"/>
      <c r="BV59" s="211"/>
      <c r="BW59" s="211"/>
      <c r="BX59" s="211"/>
      <c r="BY59" s="211"/>
      <c r="BZ59" s="211"/>
      <c r="CA59" s="211"/>
      <c r="CB59" s="211"/>
      <c r="CC59" s="211"/>
      <c r="CD59" s="211"/>
      <c r="CE59" s="211"/>
      <c r="CF59" s="211"/>
      <c r="CG59" s="211"/>
      <c r="CH59" s="211"/>
      <c r="CI59" s="211"/>
      <c r="CJ59" s="211"/>
      <c r="CK59" s="211"/>
      <c r="CL59" s="211"/>
      <c r="CM59" s="211"/>
      <c r="CN59" s="211"/>
      <c r="CO59" s="211"/>
      <c r="CP59" s="211"/>
      <c r="CQ59" s="211"/>
      <c r="CR59" s="211"/>
      <c r="CS59" s="211"/>
      <c r="CT59" s="211"/>
      <c r="CU59" s="211"/>
      <c r="CV59" s="211"/>
      <c r="CW59" s="211"/>
      <c r="CX59" s="211"/>
      <c r="CY59" s="211"/>
      <c r="CZ59" s="211"/>
      <c r="DA59" s="211"/>
      <c r="DB59" s="211"/>
      <c r="DC59" s="211"/>
      <c r="DD59" s="211"/>
      <c r="DE59" s="211"/>
      <c r="DF59" s="211"/>
      <c r="DG59" s="211"/>
      <c r="DH59" s="211"/>
      <c r="DI59" s="211"/>
      <c r="DJ59" s="211"/>
      <c r="DK59" s="211"/>
      <c r="DL59" s="211"/>
      <c r="DM59" s="211"/>
      <c r="DN59" s="211"/>
      <c r="DO59" s="211"/>
      <c r="DP59" s="211"/>
      <c r="DQ59" s="211"/>
      <c r="DR59" s="211"/>
      <c r="DS59" s="211"/>
      <c r="DT59" s="211"/>
      <c r="DU59" s="211"/>
      <c r="DV59" s="211"/>
      <c r="DW59" s="211"/>
      <c r="DX59" s="211"/>
      <c r="DY59" s="211"/>
      <c r="DZ59" s="211"/>
      <c r="EA59" s="211"/>
      <c r="EB59" s="211"/>
      <c r="EC59" s="211"/>
      <c r="ED59" s="211"/>
      <c r="EE59" s="211"/>
      <c r="EF59" s="211"/>
      <c r="EG59" s="211"/>
      <c r="EH59" s="211"/>
      <c r="EI59" s="211"/>
      <c r="EJ59" s="211"/>
      <c r="EK59" s="211"/>
      <c r="EL59" s="211"/>
      <c r="EM59" s="211"/>
      <c r="EN59" s="211"/>
      <c r="EO59" s="211"/>
      <c r="EP59" s="211"/>
      <c r="EQ59" s="211"/>
      <c r="ER59" s="211"/>
      <c r="ES59" s="211"/>
      <c r="ET59" s="211"/>
      <c r="EU59" s="211"/>
      <c r="EV59" s="211"/>
      <c r="EW59" s="211"/>
      <c r="EX59" s="211"/>
      <c r="EY59" s="211"/>
      <c r="EZ59" s="211"/>
      <c r="FA59" s="211"/>
      <c r="FB59" s="211"/>
      <c r="FC59" s="211"/>
      <c r="FD59" s="211"/>
      <c r="FE59" s="211"/>
      <c r="FF59" s="211"/>
      <c r="FG59" s="211"/>
      <c r="FH59" s="211"/>
      <c r="FI59" s="211"/>
      <c r="FJ59" s="211"/>
      <c r="FK59" s="211"/>
      <c r="FL59" s="211"/>
      <c r="FM59" s="211"/>
      <c r="FN59" s="211"/>
      <c r="FO59" s="211"/>
      <c r="FP59" s="211"/>
      <c r="FQ59" s="211"/>
      <c r="FR59" s="211"/>
      <c r="FS59" s="211"/>
      <c r="FT59" s="211"/>
      <c r="FU59" s="211"/>
      <c r="FV59" s="211"/>
      <c r="FW59" s="211"/>
      <c r="FX59" s="211"/>
      <c r="FY59" s="211"/>
      <c r="FZ59" s="211"/>
      <c r="GA59" s="211"/>
      <c r="GB59" s="211"/>
      <c r="GC59" s="211"/>
      <c r="GD59" s="211"/>
      <c r="GE59" s="211"/>
      <c r="GF59" s="211"/>
      <c r="GG59" s="211"/>
      <c r="GH59" s="211"/>
      <c r="GI59" s="211"/>
      <c r="GJ59" s="211"/>
      <c r="GK59" s="211"/>
      <c r="GL59" s="211"/>
      <c r="GM59" s="211"/>
      <c r="GN59" s="211"/>
      <c r="GO59" s="211"/>
      <c r="GP59" s="211"/>
      <c r="GQ59" s="211"/>
      <c r="GR59" s="211"/>
      <c r="GS59" s="211"/>
      <c r="GT59" s="211"/>
      <c r="GU59" s="211"/>
      <c r="GV59" s="211"/>
      <c r="GW59" s="211"/>
      <c r="GX59" s="211"/>
      <c r="GY59" s="211"/>
      <c r="GZ59" s="211"/>
      <c r="HA59" s="211"/>
      <c r="HB59" s="211"/>
      <c r="HC59" s="211"/>
      <c r="HD59" s="211"/>
      <c r="HE59" s="211"/>
      <c r="HF59" s="211"/>
      <c r="HG59" s="211"/>
      <c r="HH59" s="211"/>
      <c r="HI59" s="211"/>
      <c r="HJ59" s="211"/>
      <c r="HK59" s="211"/>
      <c r="HL59" s="211"/>
      <c r="HM59" s="211"/>
      <c r="HN59" s="211"/>
      <c r="HO59" s="211"/>
      <c r="HP59" s="211"/>
      <c r="HQ59" s="211"/>
      <c r="HR59" s="211"/>
      <c r="HS59" s="211"/>
      <c r="HT59" s="211"/>
      <c r="HU59" s="211"/>
      <c r="HV59" s="211"/>
      <c r="HW59" s="211"/>
      <c r="HX59" s="211"/>
      <c r="HY59" s="211"/>
      <c r="HZ59" s="211"/>
      <c r="IA59" s="211"/>
      <c r="IB59" s="211"/>
      <c r="IC59" s="211"/>
      <c r="ID59" s="211"/>
      <c r="IE59" s="211"/>
      <c r="IF59" s="211"/>
      <c r="IG59" s="211"/>
      <c r="IH59" s="211"/>
      <c r="II59" s="211"/>
      <c r="IJ59" s="211"/>
      <c r="IK59" s="211"/>
      <c r="IL59" s="211"/>
      <c r="IM59" s="211"/>
      <c r="IN59" s="211"/>
      <c r="IO59" s="211"/>
      <c r="IP59" s="211"/>
    </row>
    <row r="60" spans="1:250" ht="14.1" customHeight="1" x14ac:dyDescent="0.2">
      <c r="A60" s="367"/>
      <c r="B60" s="375" t="s">
        <v>256</v>
      </c>
      <c r="C60" s="376" t="s">
        <v>316</v>
      </c>
      <c r="D60" s="369"/>
      <c r="E60" s="370"/>
      <c r="F60" s="370"/>
      <c r="G60" s="388">
        <f>'(15)Orçam.(ANO1)'!I95*G8</f>
        <v>0</v>
      </c>
      <c r="H60" s="388">
        <f>'(16)Orçam.(ANO2)'!I95*H8</f>
        <v>0</v>
      </c>
      <c r="I60" s="388">
        <f t="shared" ref="I60" si="120">H60*I8</f>
        <v>0</v>
      </c>
      <c r="J60" s="388">
        <f t="shared" ref="J60" si="121">I60*J8</f>
        <v>0</v>
      </c>
      <c r="K60" s="388">
        <f t="shared" ref="K60" si="122">J60*K8</f>
        <v>0</v>
      </c>
      <c r="L60" s="388">
        <f t="shared" ref="L60" si="123">K60*L8</f>
        <v>0</v>
      </c>
      <c r="M60" s="388">
        <f t="shared" ref="M60" si="124">L60*M8</f>
        <v>0</v>
      </c>
      <c r="N60" s="388">
        <f t="shared" ref="N60" si="125">M60*N8</f>
        <v>0</v>
      </c>
      <c r="O60" s="388">
        <f t="shared" ref="O60" si="126">N60*O8</f>
        <v>0</v>
      </c>
      <c r="P60" s="388">
        <f t="shared" ref="P60" si="127">O60*P8</f>
        <v>0</v>
      </c>
      <c r="Q60" s="388">
        <f t="shared" ref="Q60" si="128">P60*Q8</f>
        <v>0</v>
      </c>
      <c r="R60" s="388">
        <f t="shared" ref="R60" si="129">Q60*R8</f>
        <v>0</v>
      </c>
      <c r="S60" s="388">
        <f t="shared" ref="S60" si="130">R60*S8</f>
        <v>0</v>
      </c>
      <c r="T60" s="388">
        <f t="shared" ref="T60" si="131">S60*T8</f>
        <v>0</v>
      </c>
      <c r="U60" s="388">
        <f t="shared" ref="U60" si="132">T60*U8</f>
        <v>0</v>
      </c>
      <c r="V60" s="549">
        <v>0</v>
      </c>
      <c r="W60" s="211"/>
      <c r="X60" s="211"/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11"/>
      <c r="AO60" s="211"/>
      <c r="AP60" s="211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211"/>
      <c r="BK60" s="211"/>
      <c r="BL60" s="211"/>
      <c r="BM60" s="211"/>
      <c r="BN60" s="211"/>
      <c r="BO60" s="211"/>
      <c r="BP60" s="211"/>
      <c r="BQ60" s="211"/>
      <c r="BR60" s="211"/>
      <c r="BS60" s="211"/>
      <c r="BT60" s="211"/>
      <c r="BU60" s="211"/>
      <c r="BV60" s="211"/>
      <c r="BW60" s="211"/>
      <c r="BX60" s="211"/>
      <c r="BY60" s="211"/>
      <c r="BZ60" s="211"/>
      <c r="CA60" s="211"/>
      <c r="CB60" s="211"/>
      <c r="CC60" s="211"/>
      <c r="CD60" s="211"/>
      <c r="CE60" s="211"/>
      <c r="CF60" s="211"/>
      <c r="CG60" s="211"/>
      <c r="CH60" s="211"/>
      <c r="CI60" s="211"/>
      <c r="CJ60" s="211"/>
      <c r="CK60" s="211"/>
      <c r="CL60" s="211"/>
      <c r="CM60" s="211"/>
      <c r="CN60" s="211"/>
      <c r="CO60" s="211"/>
      <c r="CP60" s="211"/>
      <c r="CQ60" s="211"/>
      <c r="CR60" s="211"/>
      <c r="CS60" s="211"/>
      <c r="CT60" s="211"/>
      <c r="CU60" s="211"/>
      <c r="CV60" s="211"/>
      <c r="CW60" s="211"/>
      <c r="CX60" s="211"/>
      <c r="CY60" s="211"/>
      <c r="CZ60" s="211"/>
      <c r="DA60" s="211"/>
      <c r="DB60" s="211"/>
      <c r="DC60" s="211"/>
      <c r="DD60" s="211"/>
      <c r="DE60" s="211"/>
      <c r="DF60" s="211"/>
      <c r="DG60" s="211"/>
      <c r="DH60" s="211"/>
      <c r="DI60" s="211"/>
      <c r="DJ60" s="211"/>
      <c r="DK60" s="211"/>
      <c r="DL60" s="211"/>
      <c r="DM60" s="211"/>
      <c r="DN60" s="211"/>
      <c r="DO60" s="211"/>
      <c r="DP60" s="211"/>
      <c r="DQ60" s="211"/>
      <c r="DR60" s="211"/>
      <c r="DS60" s="211"/>
      <c r="DT60" s="211"/>
      <c r="DU60" s="211"/>
      <c r="DV60" s="211"/>
      <c r="DW60" s="211"/>
      <c r="DX60" s="211"/>
      <c r="DY60" s="211"/>
      <c r="DZ60" s="211"/>
      <c r="EA60" s="211"/>
      <c r="EB60" s="211"/>
      <c r="EC60" s="211"/>
      <c r="ED60" s="211"/>
      <c r="EE60" s="211"/>
      <c r="EF60" s="211"/>
      <c r="EG60" s="211"/>
      <c r="EH60" s="211"/>
      <c r="EI60" s="211"/>
      <c r="EJ60" s="211"/>
      <c r="EK60" s="211"/>
      <c r="EL60" s="211"/>
      <c r="EM60" s="211"/>
      <c r="EN60" s="211"/>
      <c r="EO60" s="211"/>
      <c r="EP60" s="211"/>
      <c r="EQ60" s="211"/>
      <c r="ER60" s="211"/>
      <c r="ES60" s="211"/>
      <c r="ET60" s="211"/>
      <c r="EU60" s="211"/>
      <c r="EV60" s="211"/>
      <c r="EW60" s="211"/>
      <c r="EX60" s="211"/>
      <c r="EY60" s="211"/>
      <c r="EZ60" s="211"/>
      <c r="FA60" s="211"/>
      <c r="FB60" s="211"/>
      <c r="FC60" s="211"/>
      <c r="FD60" s="211"/>
      <c r="FE60" s="211"/>
      <c r="FF60" s="211"/>
      <c r="FG60" s="211"/>
      <c r="FH60" s="211"/>
      <c r="FI60" s="211"/>
      <c r="FJ60" s="211"/>
      <c r="FK60" s="211"/>
      <c r="FL60" s="211"/>
      <c r="FM60" s="211"/>
      <c r="FN60" s="211"/>
      <c r="FO60" s="211"/>
      <c r="FP60" s="211"/>
      <c r="FQ60" s="211"/>
      <c r="FR60" s="211"/>
      <c r="FS60" s="211"/>
      <c r="FT60" s="211"/>
      <c r="FU60" s="211"/>
      <c r="FV60" s="211"/>
      <c r="FW60" s="211"/>
      <c r="FX60" s="211"/>
      <c r="FY60" s="211"/>
      <c r="FZ60" s="211"/>
      <c r="GA60" s="211"/>
      <c r="GB60" s="211"/>
      <c r="GC60" s="211"/>
      <c r="GD60" s="211"/>
      <c r="GE60" s="211"/>
      <c r="GF60" s="211"/>
      <c r="GG60" s="211"/>
      <c r="GH60" s="211"/>
      <c r="GI60" s="211"/>
      <c r="GJ60" s="211"/>
      <c r="GK60" s="211"/>
      <c r="GL60" s="211"/>
      <c r="GM60" s="211"/>
      <c r="GN60" s="211"/>
      <c r="GO60" s="211"/>
      <c r="GP60" s="211"/>
      <c r="GQ60" s="211"/>
      <c r="GR60" s="211"/>
      <c r="GS60" s="211"/>
      <c r="GT60" s="211"/>
      <c r="GU60" s="211"/>
      <c r="GV60" s="211"/>
      <c r="GW60" s="211"/>
      <c r="GX60" s="211"/>
      <c r="GY60" s="211"/>
      <c r="GZ60" s="211"/>
      <c r="HA60" s="211"/>
      <c r="HB60" s="211"/>
      <c r="HC60" s="211"/>
      <c r="HD60" s="211"/>
      <c r="HE60" s="211"/>
      <c r="HF60" s="211"/>
      <c r="HG60" s="211"/>
      <c r="HH60" s="211"/>
      <c r="HI60" s="211"/>
      <c r="HJ60" s="211"/>
      <c r="HK60" s="211"/>
      <c r="HL60" s="211"/>
      <c r="HM60" s="211"/>
      <c r="HN60" s="211"/>
      <c r="HO60" s="211"/>
      <c r="HP60" s="211"/>
      <c r="HQ60" s="211"/>
      <c r="HR60" s="211"/>
      <c r="HS60" s="211"/>
      <c r="HT60" s="211"/>
      <c r="HU60" s="211"/>
      <c r="HV60" s="211"/>
      <c r="HW60" s="211"/>
      <c r="HX60" s="211"/>
      <c r="HY60" s="211"/>
      <c r="HZ60" s="211"/>
      <c r="IA60" s="211"/>
      <c r="IB60" s="211"/>
      <c r="IC60" s="211"/>
      <c r="ID60" s="211"/>
      <c r="IE60" s="211"/>
      <c r="IF60" s="211"/>
      <c r="IG60" s="211"/>
      <c r="IH60" s="211"/>
      <c r="II60" s="211"/>
      <c r="IJ60" s="211"/>
      <c r="IK60" s="211"/>
      <c r="IL60" s="211"/>
      <c r="IM60" s="211"/>
      <c r="IN60" s="211"/>
      <c r="IO60" s="211"/>
      <c r="IP60" s="211"/>
    </row>
    <row r="61" spans="1:250" ht="14.1" customHeight="1" x14ac:dyDescent="0.2">
      <c r="A61" s="367"/>
      <c r="B61" s="375" t="s">
        <v>257</v>
      </c>
      <c r="C61" s="376" t="s">
        <v>317</v>
      </c>
      <c r="D61" s="369"/>
      <c r="E61" s="372"/>
      <c r="F61" s="372"/>
      <c r="G61" s="388">
        <f>'(15)Orçam.(ANO1)'!I97*G8</f>
        <v>0</v>
      </c>
      <c r="H61" s="388">
        <f>'(16)Orçam.(ANO2)'!I97*H8</f>
        <v>0</v>
      </c>
      <c r="I61" s="388">
        <f t="shared" ref="I61" si="133">H61*I8</f>
        <v>0</v>
      </c>
      <c r="J61" s="388">
        <f t="shared" ref="J61" si="134">I61*J8</f>
        <v>0</v>
      </c>
      <c r="K61" s="388">
        <f t="shared" ref="K61" si="135">J61*K8</f>
        <v>0</v>
      </c>
      <c r="L61" s="388">
        <f t="shared" ref="L61" si="136">K61*L8</f>
        <v>0</v>
      </c>
      <c r="M61" s="388">
        <f t="shared" ref="M61" si="137">L61*M8</f>
        <v>0</v>
      </c>
      <c r="N61" s="388">
        <f t="shared" ref="N61" si="138">M61*N8</f>
        <v>0</v>
      </c>
      <c r="O61" s="388">
        <f t="shared" ref="O61" si="139">N61*O8</f>
        <v>0</v>
      </c>
      <c r="P61" s="388">
        <f t="shared" ref="P61" si="140">O61*P8</f>
        <v>0</v>
      </c>
      <c r="Q61" s="388">
        <f t="shared" ref="Q61" si="141">P61*Q8</f>
        <v>0</v>
      </c>
      <c r="R61" s="388">
        <f t="shared" ref="R61" si="142">Q61*R8</f>
        <v>0</v>
      </c>
      <c r="S61" s="388">
        <f t="shared" ref="S61" si="143">R61*S8</f>
        <v>0</v>
      </c>
      <c r="T61" s="388">
        <f t="shared" ref="T61" si="144">S61*T8</f>
        <v>0</v>
      </c>
      <c r="U61" s="388">
        <f t="shared" ref="U61" si="145">T61*U8</f>
        <v>0</v>
      </c>
      <c r="V61" s="549">
        <v>0</v>
      </c>
      <c r="W61" s="211"/>
      <c r="X61" s="211"/>
      <c r="Y61" s="211"/>
      <c r="Z61" s="211"/>
      <c r="AA61" s="211"/>
      <c r="AB61" s="211"/>
      <c r="AC61" s="211"/>
      <c r="AD61" s="211"/>
      <c r="AE61" s="211"/>
      <c r="AF61" s="211"/>
      <c r="AG61" s="211"/>
      <c r="AH61" s="211"/>
      <c r="AI61" s="211"/>
      <c r="AJ61" s="211"/>
      <c r="AK61" s="211"/>
      <c r="AL61" s="211"/>
      <c r="AM61" s="211"/>
      <c r="AN61" s="211"/>
      <c r="AO61" s="211"/>
      <c r="AP61" s="211"/>
      <c r="AQ61" s="211"/>
      <c r="AR61" s="211"/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211"/>
      <c r="BK61" s="211"/>
      <c r="BL61" s="211"/>
      <c r="BM61" s="211"/>
      <c r="BN61" s="211"/>
      <c r="BO61" s="211"/>
      <c r="BP61" s="211"/>
      <c r="BQ61" s="211"/>
      <c r="BR61" s="211"/>
      <c r="BS61" s="211"/>
      <c r="BT61" s="211"/>
      <c r="BU61" s="211"/>
      <c r="BV61" s="211"/>
      <c r="BW61" s="211"/>
      <c r="BX61" s="211"/>
      <c r="BY61" s="211"/>
      <c r="BZ61" s="211"/>
      <c r="CA61" s="211"/>
      <c r="CB61" s="211"/>
      <c r="CC61" s="211"/>
      <c r="CD61" s="211"/>
      <c r="CE61" s="211"/>
      <c r="CF61" s="211"/>
      <c r="CG61" s="211"/>
      <c r="CH61" s="211"/>
      <c r="CI61" s="211"/>
      <c r="CJ61" s="211"/>
      <c r="CK61" s="211"/>
      <c r="CL61" s="211"/>
      <c r="CM61" s="211"/>
      <c r="CN61" s="211"/>
      <c r="CO61" s="211"/>
      <c r="CP61" s="211"/>
      <c r="CQ61" s="211"/>
      <c r="CR61" s="211"/>
      <c r="CS61" s="211"/>
      <c r="CT61" s="211"/>
      <c r="CU61" s="211"/>
      <c r="CV61" s="211"/>
      <c r="CW61" s="211"/>
      <c r="CX61" s="211"/>
      <c r="CY61" s="211"/>
      <c r="CZ61" s="211"/>
      <c r="DA61" s="211"/>
      <c r="DB61" s="211"/>
      <c r="DC61" s="211"/>
      <c r="DD61" s="211"/>
      <c r="DE61" s="211"/>
      <c r="DF61" s="211"/>
      <c r="DG61" s="211"/>
      <c r="DH61" s="211"/>
      <c r="DI61" s="211"/>
      <c r="DJ61" s="211"/>
      <c r="DK61" s="211"/>
      <c r="DL61" s="211"/>
      <c r="DM61" s="211"/>
      <c r="DN61" s="211"/>
      <c r="DO61" s="211"/>
      <c r="DP61" s="211"/>
      <c r="DQ61" s="211"/>
      <c r="DR61" s="211"/>
      <c r="DS61" s="211"/>
      <c r="DT61" s="211"/>
      <c r="DU61" s="211"/>
      <c r="DV61" s="211"/>
      <c r="DW61" s="211"/>
      <c r="DX61" s="211"/>
      <c r="DY61" s="211"/>
      <c r="DZ61" s="211"/>
      <c r="EA61" s="211"/>
      <c r="EB61" s="211"/>
      <c r="EC61" s="211"/>
      <c r="ED61" s="211"/>
      <c r="EE61" s="211"/>
      <c r="EF61" s="211"/>
      <c r="EG61" s="211"/>
      <c r="EH61" s="211"/>
      <c r="EI61" s="211"/>
      <c r="EJ61" s="211"/>
      <c r="EK61" s="211"/>
      <c r="EL61" s="211"/>
      <c r="EM61" s="211"/>
      <c r="EN61" s="211"/>
      <c r="EO61" s="211"/>
      <c r="EP61" s="211"/>
      <c r="EQ61" s="211"/>
      <c r="ER61" s="211"/>
      <c r="ES61" s="211"/>
      <c r="ET61" s="211"/>
      <c r="EU61" s="211"/>
      <c r="EV61" s="211"/>
      <c r="EW61" s="211"/>
      <c r="EX61" s="211"/>
      <c r="EY61" s="211"/>
      <c r="EZ61" s="211"/>
      <c r="FA61" s="211"/>
      <c r="FB61" s="211"/>
      <c r="FC61" s="211"/>
      <c r="FD61" s="211"/>
      <c r="FE61" s="211"/>
      <c r="FF61" s="211"/>
      <c r="FG61" s="211"/>
      <c r="FH61" s="211"/>
      <c r="FI61" s="211"/>
      <c r="FJ61" s="211"/>
      <c r="FK61" s="211"/>
      <c r="FL61" s="211"/>
      <c r="FM61" s="211"/>
      <c r="FN61" s="211"/>
      <c r="FO61" s="211"/>
      <c r="FP61" s="211"/>
      <c r="FQ61" s="211"/>
      <c r="FR61" s="211"/>
      <c r="FS61" s="211"/>
      <c r="FT61" s="211"/>
      <c r="FU61" s="211"/>
      <c r="FV61" s="211"/>
      <c r="FW61" s="211"/>
      <c r="FX61" s="211"/>
      <c r="FY61" s="211"/>
      <c r="FZ61" s="211"/>
      <c r="GA61" s="211"/>
      <c r="GB61" s="211"/>
      <c r="GC61" s="211"/>
      <c r="GD61" s="211"/>
      <c r="GE61" s="211"/>
      <c r="GF61" s="211"/>
      <c r="GG61" s="211"/>
      <c r="GH61" s="211"/>
      <c r="GI61" s="211"/>
      <c r="GJ61" s="211"/>
      <c r="GK61" s="211"/>
      <c r="GL61" s="211"/>
      <c r="GM61" s="211"/>
      <c r="GN61" s="211"/>
      <c r="GO61" s="211"/>
      <c r="GP61" s="211"/>
      <c r="GQ61" s="211"/>
      <c r="GR61" s="211"/>
      <c r="GS61" s="211"/>
      <c r="GT61" s="211"/>
      <c r="GU61" s="211"/>
      <c r="GV61" s="211"/>
      <c r="GW61" s="211"/>
      <c r="GX61" s="211"/>
      <c r="GY61" s="211"/>
      <c r="GZ61" s="211"/>
      <c r="HA61" s="211"/>
      <c r="HB61" s="211"/>
      <c r="HC61" s="211"/>
      <c r="HD61" s="211"/>
      <c r="HE61" s="211"/>
      <c r="HF61" s="211"/>
      <c r="HG61" s="211"/>
      <c r="HH61" s="211"/>
      <c r="HI61" s="211"/>
      <c r="HJ61" s="211"/>
      <c r="HK61" s="211"/>
      <c r="HL61" s="211"/>
      <c r="HM61" s="211"/>
      <c r="HN61" s="211"/>
      <c r="HO61" s="211"/>
      <c r="HP61" s="211"/>
      <c r="HQ61" s="211"/>
      <c r="HR61" s="211"/>
      <c r="HS61" s="211"/>
      <c r="HT61" s="211"/>
      <c r="HU61" s="211"/>
      <c r="HV61" s="211"/>
      <c r="HW61" s="211"/>
      <c r="HX61" s="211"/>
      <c r="HY61" s="211"/>
      <c r="HZ61" s="211"/>
      <c r="IA61" s="211"/>
      <c r="IB61" s="211"/>
      <c r="IC61" s="211"/>
      <c r="ID61" s="211"/>
      <c r="IE61" s="211"/>
      <c r="IF61" s="211"/>
      <c r="IG61" s="211"/>
      <c r="IH61" s="211"/>
      <c r="II61" s="211"/>
      <c r="IJ61" s="211"/>
      <c r="IK61" s="211"/>
      <c r="IL61" s="211"/>
      <c r="IM61" s="211"/>
      <c r="IN61" s="211"/>
      <c r="IO61" s="211"/>
      <c r="IP61" s="211"/>
    </row>
    <row r="62" spans="1:250" ht="14.1" customHeight="1" x14ac:dyDescent="0.2">
      <c r="A62" s="367"/>
      <c r="B62" s="375" t="s">
        <v>258</v>
      </c>
      <c r="C62" s="376" t="s">
        <v>492</v>
      </c>
      <c r="D62" s="369"/>
      <c r="E62" s="370"/>
      <c r="F62" s="370"/>
      <c r="G62" s="388">
        <f>'(15)Orçam.(ANO1)'!I99*G8</f>
        <v>0</v>
      </c>
      <c r="H62" s="388">
        <f>'(16)Orçam.(ANO2)'!I99*H8</f>
        <v>0</v>
      </c>
      <c r="I62" s="388">
        <f t="shared" ref="I62" si="146">H62*I8</f>
        <v>0</v>
      </c>
      <c r="J62" s="388">
        <f t="shared" ref="J62" si="147">I62*J8</f>
        <v>0</v>
      </c>
      <c r="K62" s="388">
        <f t="shared" ref="K62" si="148">J62*K8</f>
        <v>0</v>
      </c>
      <c r="L62" s="388">
        <f t="shared" ref="L62" si="149">K62*L8</f>
        <v>0</v>
      </c>
      <c r="M62" s="388">
        <f t="shared" ref="M62" si="150">L62*M8</f>
        <v>0</v>
      </c>
      <c r="N62" s="388">
        <f t="shared" ref="N62" si="151">M62*N8</f>
        <v>0</v>
      </c>
      <c r="O62" s="388">
        <f t="shared" ref="O62" si="152">N62*O8</f>
        <v>0</v>
      </c>
      <c r="P62" s="388">
        <f t="shared" ref="P62" si="153">O62*P8</f>
        <v>0</v>
      </c>
      <c r="Q62" s="388">
        <f t="shared" ref="Q62" si="154">P62*Q8</f>
        <v>0</v>
      </c>
      <c r="R62" s="388">
        <f t="shared" ref="R62" si="155">Q62*R8</f>
        <v>0</v>
      </c>
      <c r="S62" s="388">
        <f t="shared" ref="S62" si="156">R62*S8</f>
        <v>0</v>
      </c>
      <c r="T62" s="388">
        <f t="shared" ref="T62" si="157">S62*T8</f>
        <v>0</v>
      </c>
      <c r="U62" s="388">
        <f t="shared" ref="U62" si="158">T62*U8</f>
        <v>0</v>
      </c>
      <c r="V62" s="549">
        <v>0</v>
      </c>
      <c r="W62" s="211"/>
      <c r="X62" s="211"/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11"/>
      <c r="BK62" s="211"/>
      <c r="BL62" s="211"/>
      <c r="BM62" s="211"/>
      <c r="BN62" s="211"/>
      <c r="BO62" s="211"/>
      <c r="BP62" s="211"/>
      <c r="BQ62" s="211"/>
      <c r="BR62" s="211"/>
      <c r="BS62" s="211"/>
      <c r="BT62" s="211"/>
      <c r="BU62" s="211"/>
      <c r="BV62" s="211"/>
      <c r="BW62" s="211"/>
      <c r="BX62" s="211"/>
      <c r="BY62" s="211"/>
      <c r="BZ62" s="211"/>
      <c r="CA62" s="211"/>
      <c r="CB62" s="211"/>
      <c r="CC62" s="211"/>
      <c r="CD62" s="211"/>
      <c r="CE62" s="211"/>
      <c r="CF62" s="211"/>
      <c r="CG62" s="211"/>
      <c r="CH62" s="211"/>
      <c r="CI62" s="211"/>
      <c r="CJ62" s="211"/>
      <c r="CK62" s="211"/>
      <c r="CL62" s="211"/>
      <c r="CM62" s="211"/>
      <c r="CN62" s="211"/>
      <c r="CO62" s="211"/>
      <c r="CP62" s="211"/>
      <c r="CQ62" s="211"/>
      <c r="CR62" s="211"/>
      <c r="CS62" s="211"/>
      <c r="CT62" s="211"/>
      <c r="CU62" s="211"/>
      <c r="CV62" s="211"/>
      <c r="CW62" s="211"/>
      <c r="CX62" s="211"/>
      <c r="CY62" s="211"/>
      <c r="CZ62" s="211"/>
      <c r="DA62" s="211"/>
      <c r="DB62" s="211"/>
      <c r="DC62" s="211"/>
      <c r="DD62" s="211"/>
      <c r="DE62" s="211"/>
      <c r="DF62" s="211"/>
      <c r="DG62" s="211"/>
      <c r="DH62" s="211"/>
      <c r="DI62" s="211"/>
      <c r="DJ62" s="211"/>
      <c r="DK62" s="211"/>
      <c r="DL62" s="211"/>
      <c r="DM62" s="211"/>
      <c r="DN62" s="211"/>
      <c r="DO62" s="211"/>
      <c r="DP62" s="211"/>
      <c r="DQ62" s="211"/>
      <c r="DR62" s="211"/>
      <c r="DS62" s="211"/>
      <c r="DT62" s="211"/>
      <c r="DU62" s="211"/>
      <c r="DV62" s="211"/>
      <c r="DW62" s="211"/>
      <c r="DX62" s="211"/>
      <c r="DY62" s="211"/>
      <c r="DZ62" s="211"/>
      <c r="EA62" s="211"/>
      <c r="EB62" s="211"/>
      <c r="EC62" s="211"/>
      <c r="ED62" s="211"/>
      <c r="EE62" s="211"/>
      <c r="EF62" s="211"/>
      <c r="EG62" s="211"/>
      <c r="EH62" s="211"/>
      <c r="EI62" s="211"/>
      <c r="EJ62" s="211"/>
      <c r="EK62" s="211"/>
      <c r="EL62" s="211"/>
      <c r="EM62" s="211"/>
      <c r="EN62" s="211"/>
      <c r="EO62" s="211"/>
      <c r="EP62" s="211"/>
      <c r="EQ62" s="211"/>
      <c r="ER62" s="211"/>
      <c r="ES62" s="211"/>
      <c r="ET62" s="211"/>
      <c r="EU62" s="211"/>
      <c r="EV62" s="211"/>
      <c r="EW62" s="211"/>
      <c r="EX62" s="211"/>
      <c r="EY62" s="211"/>
      <c r="EZ62" s="211"/>
      <c r="FA62" s="211"/>
      <c r="FB62" s="211"/>
      <c r="FC62" s="211"/>
      <c r="FD62" s="211"/>
      <c r="FE62" s="211"/>
      <c r="FF62" s="211"/>
      <c r="FG62" s="211"/>
      <c r="FH62" s="211"/>
      <c r="FI62" s="211"/>
      <c r="FJ62" s="211"/>
      <c r="FK62" s="211"/>
      <c r="FL62" s="211"/>
      <c r="FM62" s="211"/>
      <c r="FN62" s="211"/>
      <c r="FO62" s="211"/>
      <c r="FP62" s="211"/>
      <c r="FQ62" s="211"/>
      <c r="FR62" s="211"/>
      <c r="FS62" s="211"/>
      <c r="FT62" s="211"/>
      <c r="FU62" s="211"/>
      <c r="FV62" s="211"/>
      <c r="FW62" s="211"/>
      <c r="FX62" s="211"/>
      <c r="FY62" s="211"/>
      <c r="FZ62" s="211"/>
      <c r="GA62" s="211"/>
      <c r="GB62" s="211"/>
      <c r="GC62" s="211"/>
      <c r="GD62" s="211"/>
      <c r="GE62" s="211"/>
      <c r="GF62" s="211"/>
      <c r="GG62" s="211"/>
      <c r="GH62" s="211"/>
      <c r="GI62" s="211"/>
      <c r="GJ62" s="211"/>
      <c r="GK62" s="211"/>
      <c r="GL62" s="211"/>
      <c r="GM62" s="211"/>
      <c r="GN62" s="211"/>
      <c r="GO62" s="211"/>
      <c r="GP62" s="211"/>
      <c r="GQ62" s="211"/>
      <c r="GR62" s="211"/>
      <c r="GS62" s="211"/>
      <c r="GT62" s="211"/>
      <c r="GU62" s="211"/>
      <c r="GV62" s="211"/>
      <c r="GW62" s="211"/>
      <c r="GX62" s="211"/>
      <c r="GY62" s="211"/>
      <c r="GZ62" s="211"/>
      <c r="HA62" s="211"/>
      <c r="HB62" s="211"/>
      <c r="HC62" s="211"/>
      <c r="HD62" s="211"/>
      <c r="HE62" s="211"/>
      <c r="HF62" s="211"/>
      <c r="HG62" s="211"/>
      <c r="HH62" s="211"/>
      <c r="HI62" s="211"/>
      <c r="HJ62" s="211"/>
      <c r="HK62" s="211"/>
      <c r="HL62" s="211"/>
      <c r="HM62" s="211"/>
      <c r="HN62" s="211"/>
      <c r="HO62" s="211"/>
      <c r="HP62" s="211"/>
      <c r="HQ62" s="211"/>
      <c r="HR62" s="211"/>
      <c r="HS62" s="211"/>
      <c r="HT62" s="211"/>
      <c r="HU62" s="211"/>
      <c r="HV62" s="211"/>
      <c r="HW62" s="211"/>
      <c r="HX62" s="211"/>
      <c r="HY62" s="211"/>
      <c r="HZ62" s="211"/>
      <c r="IA62" s="211"/>
      <c r="IB62" s="211"/>
      <c r="IC62" s="211"/>
      <c r="ID62" s="211"/>
      <c r="IE62" s="211"/>
      <c r="IF62" s="211"/>
      <c r="IG62" s="211"/>
      <c r="IH62" s="211"/>
      <c r="II62" s="211"/>
      <c r="IJ62" s="211"/>
      <c r="IK62" s="211"/>
      <c r="IL62" s="211"/>
      <c r="IM62" s="211"/>
      <c r="IN62" s="211"/>
      <c r="IO62" s="211"/>
      <c r="IP62" s="211"/>
    </row>
    <row r="63" spans="1:250" ht="14.1" customHeight="1" x14ac:dyDescent="0.2">
      <c r="A63" s="367"/>
      <c r="B63" s="375" t="s">
        <v>305</v>
      </c>
      <c r="C63" s="376" t="s">
        <v>333</v>
      </c>
      <c r="D63" s="369"/>
      <c r="E63" s="370"/>
      <c r="F63" s="370"/>
      <c r="G63" s="388">
        <f>'(15)Orçam.(ANO1)'!I101*G8</f>
        <v>0</v>
      </c>
      <c r="H63" s="388">
        <f>'(16)Orçam.(ANO2)'!I101*H8</f>
        <v>0</v>
      </c>
      <c r="I63" s="388">
        <f t="shared" ref="I63" si="159">H63*I8</f>
        <v>0</v>
      </c>
      <c r="J63" s="388">
        <f t="shared" ref="J63" si="160">I63*J8</f>
        <v>0</v>
      </c>
      <c r="K63" s="388">
        <f t="shared" ref="K63" si="161">J63*K8</f>
        <v>0</v>
      </c>
      <c r="L63" s="388">
        <f t="shared" ref="L63" si="162">K63*L8</f>
        <v>0</v>
      </c>
      <c r="M63" s="388">
        <f t="shared" ref="M63" si="163">L63*M8</f>
        <v>0</v>
      </c>
      <c r="N63" s="388">
        <f t="shared" ref="N63" si="164">M63*N8</f>
        <v>0</v>
      </c>
      <c r="O63" s="388">
        <f t="shared" ref="O63" si="165">N63*O8</f>
        <v>0</v>
      </c>
      <c r="P63" s="388">
        <f t="shared" ref="P63" si="166">O63*P8</f>
        <v>0</v>
      </c>
      <c r="Q63" s="388">
        <f t="shared" ref="Q63" si="167">P63*Q8</f>
        <v>0</v>
      </c>
      <c r="R63" s="388">
        <f t="shared" ref="R63" si="168">Q63*R8</f>
        <v>0</v>
      </c>
      <c r="S63" s="388">
        <f t="shared" ref="S63" si="169">R63*S8</f>
        <v>0</v>
      </c>
      <c r="T63" s="388">
        <f t="shared" ref="T63" si="170">S63*T8</f>
        <v>0</v>
      </c>
      <c r="U63" s="388">
        <f t="shared" ref="U63" si="171">T63*U8</f>
        <v>0</v>
      </c>
      <c r="V63" s="549">
        <v>0</v>
      </c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11"/>
      <c r="BK63" s="211"/>
      <c r="BL63" s="211"/>
      <c r="BM63" s="211"/>
      <c r="BN63" s="211"/>
      <c r="BO63" s="211"/>
      <c r="BP63" s="211"/>
      <c r="BQ63" s="211"/>
      <c r="BR63" s="211"/>
      <c r="BS63" s="211"/>
      <c r="BT63" s="211"/>
      <c r="BU63" s="211"/>
      <c r="BV63" s="211"/>
      <c r="BW63" s="211"/>
      <c r="BX63" s="211"/>
      <c r="BY63" s="211"/>
      <c r="BZ63" s="211"/>
      <c r="CA63" s="211"/>
      <c r="CB63" s="211"/>
      <c r="CC63" s="211"/>
      <c r="CD63" s="211"/>
      <c r="CE63" s="211"/>
      <c r="CF63" s="211"/>
      <c r="CG63" s="211"/>
      <c r="CH63" s="211"/>
      <c r="CI63" s="211"/>
      <c r="CJ63" s="211"/>
      <c r="CK63" s="211"/>
      <c r="CL63" s="211"/>
      <c r="CM63" s="211"/>
      <c r="CN63" s="211"/>
      <c r="CO63" s="211"/>
      <c r="CP63" s="211"/>
      <c r="CQ63" s="211"/>
      <c r="CR63" s="211"/>
      <c r="CS63" s="211"/>
      <c r="CT63" s="211"/>
      <c r="CU63" s="211"/>
      <c r="CV63" s="211"/>
      <c r="CW63" s="211"/>
      <c r="CX63" s="211"/>
      <c r="CY63" s="211"/>
      <c r="CZ63" s="211"/>
      <c r="DA63" s="211"/>
      <c r="DB63" s="211"/>
      <c r="DC63" s="211"/>
      <c r="DD63" s="211"/>
      <c r="DE63" s="211"/>
      <c r="DF63" s="211"/>
      <c r="DG63" s="211"/>
      <c r="DH63" s="211"/>
      <c r="DI63" s="211"/>
      <c r="DJ63" s="211"/>
      <c r="DK63" s="211"/>
      <c r="DL63" s="211"/>
      <c r="DM63" s="211"/>
      <c r="DN63" s="211"/>
      <c r="DO63" s="211"/>
      <c r="DP63" s="211"/>
      <c r="DQ63" s="211"/>
      <c r="DR63" s="211"/>
      <c r="DS63" s="211"/>
      <c r="DT63" s="211"/>
      <c r="DU63" s="211"/>
      <c r="DV63" s="211"/>
      <c r="DW63" s="211"/>
      <c r="DX63" s="211"/>
      <c r="DY63" s="211"/>
      <c r="DZ63" s="211"/>
      <c r="EA63" s="211"/>
      <c r="EB63" s="211"/>
      <c r="EC63" s="211"/>
      <c r="ED63" s="211"/>
      <c r="EE63" s="211"/>
      <c r="EF63" s="211"/>
      <c r="EG63" s="211"/>
      <c r="EH63" s="211"/>
      <c r="EI63" s="211"/>
      <c r="EJ63" s="211"/>
      <c r="EK63" s="211"/>
      <c r="EL63" s="211"/>
      <c r="EM63" s="211"/>
      <c r="EN63" s="211"/>
      <c r="EO63" s="211"/>
      <c r="EP63" s="211"/>
      <c r="EQ63" s="211"/>
      <c r="ER63" s="211"/>
      <c r="ES63" s="211"/>
      <c r="ET63" s="211"/>
      <c r="EU63" s="211"/>
      <c r="EV63" s="211"/>
      <c r="EW63" s="211"/>
      <c r="EX63" s="211"/>
      <c r="EY63" s="211"/>
      <c r="EZ63" s="211"/>
      <c r="FA63" s="211"/>
      <c r="FB63" s="211"/>
      <c r="FC63" s="211"/>
      <c r="FD63" s="211"/>
      <c r="FE63" s="211"/>
      <c r="FF63" s="211"/>
      <c r="FG63" s="211"/>
      <c r="FH63" s="211"/>
      <c r="FI63" s="211"/>
      <c r="FJ63" s="211"/>
      <c r="FK63" s="211"/>
      <c r="FL63" s="211"/>
      <c r="FM63" s="211"/>
      <c r="FN63" s="211"/>
      <c r="FO63" s="211"/>
      <c r="FP63" s="211"/>
      <c r="FQ63" s="211"/>
      <c r="FR63" s="211"/>
      <c r="FS63" s="211"/>
      <c r="FT63" s="211"/>
      <c r="FU63" s="211"/>
      <c r="FV63" s="211"/>
      <c r="FW63" s="211"/>
      <c r="FX63" s="211"/>
      <c r="FY63" s="211"/>
      <c r="FZ63" s="211"/>
      <c r="GA63" s="211"/>
      <c r="GB63" s="211"/>
      <c r="GC63" s="211"/>
      <c r="GD63" s="211"/>
      <c r="GE63" s="211"/>
      <c r="GF63" s="211"/>
      <c r="GG63" s="211"/>
      <c r="GH63" s="211"/>
      <c r="GI63" s="211"/>
      <c r="GJ63" s="211"/>
      <c r="GK63" s="211"/>
      <c r="GL63" s="211"/>
      <c r="GM63" s="211"/>
      <c r="GN63" s="211"/>
      <c r="GO63" s="211"/>
      <c r="GP63" s="211"/>
      <c r="GQ63" s="211"/>
      <c r="GR63" s="211"/>
      <c r="GS63" s="211"/>
      <c r="GT63" s="211"/>
      <c r="GU63" s="211"/>
      <c r="GV63" s="211"/>
      <c r="GW63" s="211"/>
      <c r="GX63" s="211"/>
      <c r="GY63" s="211"/>
      <c r="GZ63" s="211"/>
      <c r="HA63" s="211"/>
      <c r="HB63" s="211"/>
      <c r="HC63" s="211"/>
      <c r="HD63" s="211"/>
      <c r="HE63" s="211"/>
      <c r="HF63" s="211"/>
      <c r="HG63" s="211"/>
      <c r="HH63" s="211"/>
      <c r="HI63" s="211"/>
      <c r="HJ63" s="211"/>
      <c r="HK63" s="211"/>
      <c r="HL63" s="211"/>
      <c r="HM63" s="211"/>
      <c r="HN63" s="211"/>
      <c r="HO63" s="211"/>
      <c r="HP63" s="211"/>
      <c r="HQ63" s="211"/>
      <c r="HR63" s="211"/>
      <c r="HS63" s="211"/>
      <c r="HT63" s="211"/>
      <c r="HU63" s="211"/>
      <c r="HV63" s="211"/>
      <c r="HW63" s="211"/>
      <c r="HX63" s="211"/>
      <c r="HY63" s="211"/>
      <c r="HZ63" s="211"/>
      <c r="IA63" s="211"/>
      <c r="IB63" s="211"/>
      <c r="IC63" s="211"/>
      <c r="ID63" s="211"/>
      <c r="IE63" s="211"/>
      <c r="IF63" s="211"/>
      <c r="IG63" s="211"/>
      <c r="IH63" s="211"/>
      <c r="II63" s="211"/>
      <c r="IJ63" s="211"/>
      <c r="IK63" s="211"/>
      <c r="IL63" s="211"/>
      <c r="IM63" s="211"/>
      <c r="IN63" s="211"/>
      <c r="IO63" s="211"/>
      <c r="IP63" s="211"/>
    </row>
    <row r="64" spans="1:250" ht="14.1" customHeight="1" x14ac:dyDescent="0.2">
      <c r="A64" s="367"/>
      <c r="B64" s="375" t="s">
        <v>306</v>
      </c>
      <c r="C64" s="376" t="s">
        <v>489</v>
      </c>
      <c r="D64" s="369"/>
      <c r="E64" s="370"/>
      <c r="F64" s="370"/>
      <c r="G64" s="388">
        <f>'(15)Orçam.(ANO1)'!I103*G8</f>
        <v>0</v>
      </c>
      <c r="H64" s="388">
        <f>'(16)Orçam.(ANO2)'!I103*H8</f>
        <v>0</v>
      </c>
      <c r="I64" s="388">
        <f t="shared" ref="I64" si="172">H64*I8</f>
        <v>0</v>
      </c>
      <c r="J64" s="388">
        <f t="shared" ref="J64" si="173">I64*J8</f>
        <v>0</v>
      </c>
      <c r="K64" s="388">
        <f t="shared" ref="K64" si="174">J64*K8</f>
        <v>0</v>
      </c>
      <c r="L64" s="388">
        <f t="shared" ref="L64" si="175">K64*L8</f>
        <v>0</v>
      </c>
      <c r="M64" s="388">
        <f t="shared" ref="M64" si="176">L64*M8</f>
        <v>0</v>
      </c>
      <c r="N64" s="388">
        <f t="shared" ref="N64" si="177">M64*N8</f>
        <v>0</v>
      </c>
      <c r="O64" s="388">
        <f t="shared" ref="O64" si="178">N64*O8</f>
        <v>0</v>
      </c>
      <c r="P64" s="388">
        <f t="shared" ref="P64" si="179">O64*P8</f>
        <v>0</v>
      </c>
      <c r="Q64" s="388">
        <f t="shared" ref="Q64" si="180">P64*Q8</f>
        <v>0</v>
      </c>
      <c r="R64" s="388">
        <f t="shared" ref="R64" si="181">Q64*R8</f>
        <v>0</v>
      </c>
      <c r="S64" s="388">
        <f t="shared" ref="S64" si="182">R64*S8</f>
        <v>0</v>
      </c>
      <c r="T64" s="388">
        <f t="shared" ref="T64" si="183">S64*T8</f>
        <v>0</v>
      </c>
      <c r="U64" s="388">
        <f t="shared" ref="U64" si="184">T64*U8</f>
        <v>0</v>
      </c>
      <c r="V64" s="549">
        <v>0</v>
      </c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11"/>
      <c r="BK64" s="211"/>
      <c r="BL64" s="211"/>
      <c r="BM64" s="211"/>
      <c r="BN64" s="211"/>
      <c r="BO64" s="211"/>
      <c r="BP64" s="211"/>
      <c r="BQ64" s="211"/>
      <c r="BR64" s="211"/>
      <c r="BS64" s="211"/>
      <c r="BT64" s="211"/>
      <c r="BU64" s="211"/>
      <c r="BV64" s="211"/>
      <c r="BW64" s="211"/>
      <c r="BX64" s="211"/>
      <c r="BY64" s="211"/>
      <c r="BZ64" s="211"/>
      <c r="CA64" s="211"/>
      <c r="CB64" s="211"/>
      <c r="CC64" s="211"/>
      <c r="CD64" s="211"/>
      <c r="CE64" s="211"/>
      <c r="CF64" s="211"/>
      <c r="CG64" s="211"/>
      <c r="CH64" s="211"/>
      <c r="CI64" s="211"/>
      <c r="CJ64" s="211"/>
      <c r="CK64" s="211"/>
      <c r="CL64" s="211"/>
      <c r="CM64" s="211"/>
      <c r="CN64" s="211"/>
      <c r="CO64" s="211"/>
      <c r="CP64" s="211"/>
      <c r="CQ64" s="211"/>
      <c r="CR64" s="211"/>
      <c r="CS64" s="211"/>
      <c r="CT64" s="211"/>
      <c r="CU64" s="211"/>
      <c r="CV64" s="211"/>
      <c r="CW64" s="211"/>
      <c r="CX64" s="211"/>
      <c r="CY64" s="211"/>
      <c r="CZ64" s="211"/>
      <c r="DA64" s="211"/>
      <c r="DB64" s="211"/>
      <c r="DC64" s="211"/>
      <c r="DD64" s="211"/>
      <c r="DE64" s="211"/>
      <c r="DF64" s="211"/>
      <c r="DG64" s="211"/>
      <c r="DH64" s="211"/>
      <c r="DI64" s="211"/>
      <c r="DJ64" s="211"/>
      <c r="DK64" s="211"/>
      <c r="DL64" s="211"/>
      <c r="DM64" s="211"/>
      <c r="DN64" s="211"/>
      <c r="DO64" s="211"/>
      <c r="DP64" s="211"/>
      <c r="DQ64" s="211"/>
      <c r="DR64" s="211"/>
      <c r="DS64" s="211"/>
      <c r="DT64" s="211"/>
      <c r="DU64" s="211"/>
      <c r="DV64" s="211"/>
      <c r="DW64" s="211"/>
      <c r="DX64" s="211"/>
      <c r="DY64" s="211"/>
      <c r="DZ64" s="211"/>
      <c r="EA64" s="211"/>
      <c r="EB64" s="211"/>
      <c r="EC64" s="211"/>
      <c r="ED64" s="211"/>
      <c r="EE64" s="211"/>
      <c r="EF64" s="211"/>
      <c r="EG64" s="211"/>
      <c r="EH64" s="211"/>
      <c r="EI64" s="211"/>
      <c r="EJ64" s="211"/>
      <c r="EK64" s="211"/>
      <c r="EL64" s="211"/>
      <c r="EM64" s="211"/>
      <c r="EN64" s="211"/>
      <c r="EO64" s="211"/>
      <c r="EP64" s="211"/>
      <c r="EQ64" s="211"/>
      <c r="ER64" s="211"/>
      <c r="ES64" s="211"/>
      <c r="ET64" s="211"/>
      <c r="EU64" s="211"/>
      <c r="EV64" s="211"/>
      <c r="EW64" s="211"/>
      <c r="EX64" s="211"/>
      <c r="EY64" s="211"/>
      <c r="EZ64" s="211"/>
      <c r="FA64" s="211"/>
      <c r="FB64" s="211"/>
      <c r="FC64" s="211"/>
      <c r="FD64" s="211"/>
      <c r="FE64" s="211"/>
      <c r="FF64" s="211"/>
      <c r="FG64" s="211"/>
      <c r="FH64" s="211"/>
      <c r="FI64" s="211"/>
      <c r="FJ64" s="211"/>
      <c r="FK64" s="211"/>
      <c r="FL64" s="211"/>
      <c r="FM64" s="211"/>
      <c r="FN64" s="211"/>
      <c r="FO64" s="211"/>
      <c r="FP64" s="211"/>
      <c r="FQ64" s="211"/>
      <c r="FR64" s="211"/>
      <c r="FS64" s="211"/>
      <c r="FT64" s="211"/>
      <c r="FU64" s="211"/>
      <c r="FV64" s="211"/>
      <c r="FW64" s="211"/>
      <c r="FX64" s="211"/>
      <c r="FY64" s="211"/>
      <c r="FZ64" s="211"/>
      <c r="GA64" s="211"/>
      <c r="GB64" s="211"/>
      <c r="GC64" s="211"/>
      <c r="GD64" s="211"/>
      <c r="GE64" s="211"/>
      <c r="GF64" s="211"/>
      <c r="GG64" s="211"/>
      <c r="GH64" s="211"/>
      <c r="GI64" s="211"/>
      <c r="GJ64" s="211"/>
      <c r="GK64" s="211"/>
      <c r="GL64" s="211"/>
      <c r="GM64" s="211"/>
      <c r="GN64" s="211"/>
      <c r="GO64" s="211"/>
      <c r="GP64" s="211"/>
      <c r="GQ64" s="211"/>
      <c r="GR64" s="211"/>
      <c r="GS64" s="211"/>
      <c r="GT64" s="211"/>
      <c r="GU64" s="211"/>
      <c r="GV64" s="211"/>
      <c r="GW64" s="211"/>
      <c r="GX64" s="211"/>
      <c r="GY64" s="211"/>
      <c r="GZ64" s="211"/>
      <c r="HA64" s="211"/>
      <c r="HB64" s="211"/>
      <c r="HC64" s="211"/>
      <c r="HD64" s="211"/>
      <c r="HE64" s="211"/>
      <c r="HF64" s="211"/>
      <c r="HG64" s="211"/>
      <c r="HH64" s="211"/>
      <c r="HI64" s="211"/>
      <c r="HJ64" s="211"/>
      <c r="HK64" s="211"/>
      <c r="HL64" s="211"/>
      <c r="HM64" s="211"/>
      <c r="HN64" s="211"/>
      <c r="HO64" s="211"/>
      <c r="HP64" s="211"/>
      <c r="HQ64" s="211"/>
      <c r="HR64" s="211"/>
      <c r="HS64" s="211"/>
      <c r="HT64" s="211"/>
      <c r="HU64" s="211"/>
      <c r="HV64" s="211"/>
      <c r="HW64" s="211"/>
      <c r="HX64" s="211"/>
      <c r="HY64" s="211"/>
      <c r="HZ64" s="211"/>
      <c r="IA64" s="211"/>
      <c r="IB64" s="211"/>
      <c r="IC64" s="211"/>
      <c r="ID64" s="211"/>
      <c r="IE64" s="211"/>
      <c r="IF64" s="211"/>
      <c r="IG64" s="211"/>
      <c r="IH64" s="211"/>
      <c r="II64" s="211"/>
      <c r="IJ64" s="211"/>
      <c r="IK64" s="211"/>
      <c r="IL64" s="211"/>
      <c r="IM64" s="211"/>
      <c r="IN64" s="211"/>
      <c r="IO64" s="211"/>
      <c r="IP64" s="211"/>
    </row>
    <row r="65" spans="1:250" ht="14.1" customHeight="1" x14ac:dyDescent="0.2">
      <c r="A65" s="367"/>
      <c r="B65" s="375" t="s">
        <v>307</v>
      </c>
      <c r="C65" s="376" t="s">
        <v>490</v>
      </c>
      <c r="D65" s="369"/>
      <c r="E65" s="370"/>
      <c r="F65" s="370"/>
      <c r="G65" s="388">
        <f>'(15)Orçam.(ANO1)'!I105*G8</f>
        <v>0</v>
      </c>
      <c r="H65" s="388">
        <f>'(16)Orçam.(ANO2)'!I105*H8</f>
        <v>0</v>
      </c>
      <c r="I65" s="388">
        <f t="shared" ref="I65" si="185">H65*I8</f>
        <v>0</v>
      </c>
      <c r="J65" s="388">
        <f t="shared" ref="J65" si="186">I65*J8</f>
        <v>0</v>
      </c>
      <c r="K65" s="388">
        <f t="shared" ref="K65" si="187">J65*K8</f>
        <v>0</v>
      </c>
      <c r="L65" s="388">
        <f t="shared" ref="L65" si="188">K65*L8</f>
        <v>0</v>
      </c>
      <c r="M65" s="388">
        <f t="shared" ref="M65" si="189">L65*M8</f>
        <v>0</v>
      </c>
      <c r="N65" s="388">
        <f t="shared" ref="N65" si="190">M65*N8</f>
        <v>0</v>
      </c>
      <c r="O65" s="388">
        <f t="shared" ref="O65" si="191">N65*O8</f>
        <v>0</v>
      </c>
      <c r="P65" s="388">
        <f t="shared" ref="P65" si="192">O65*P8</f>
        <v>0</v>
      </c>
      <c r="Q65" s="388">
        <f t="shared" ref="Q65" si="193">P65*Q8</f>
        <v>0</v>
      </c>
      <c r="R65" s="388">
        <f t="shared" ref="R65" si="194">Q65*R8</f>
        <v>0</v>
      </c>
      <c r="S65" s="388">
        <f t="shared" ref="S65" si="195">R65*S8</f>
        <v>0</v>
      </c>
      <c r="T65" s="388">
        <f t="shared" ref="T65" si="196">S65*T8</f>
        <v>0</v>
      </c>
      <c r="U65" s="388">
        <f t="shared" ref="U65" si="197">T65*U8</f>
        <v>0</v>
      </c>
      <c r="V65" s="549">
        <v>0</v>
      </c>
      <c r="W65" s="211"/>
      <c r="X65" s="211"/>
      <c r="Y65" s="211"/>
      <c r="Z65" s="211"/>
      <c r="AA65" s="211"/>
      <c r="AB65" s="211"/>
      <c r="AC65" s="211"/>
      <c r="AD65" s="211"/>
      <c r="AE65" s="211"/>
      <c r="AF65" s="211"/>
      <c r="AG65" s="211"/>
      <c r="AH65" s="211"/>
      <c r="AI65" s="211"/>
      <c r="AJ65" s="211"/>
      <c r="AK65" s="211"/>
      <c r="AL65" s="211"/>
      <c r="AM65" s="211"/>
      <c r="AN65" s="211"/>
      <c r="AO65" s="211"/>
      <c r="AP65" s="211"/>
      <c r="AQ65" s="211"/>
      <c r="AR65" s="211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/>
      <c r="BH65" s="211"/>
      <c r="BI65" s="211"/>
      <c r="BJ65" s="211"/>
      <c r="BK65" s="211"/>
      <c r="BL65" s="211"/>
      <c r="BM65" s="211"/>
      <c r="BN65" s="211"/>
      <c r="BO65" s="211"/>
      <c r="BP65" s="211"/>
      <c r="BQ65" s="211"/>
      <c r="BR65" s="211"/>
      <c r="BS65" s="211"/>
      <c r="BT65" s="211"/>
      <c r="BU65" s="211"/>
      <c r="BV65" s="211"/>
      <c r="BW65" s="211"/>
      <c r="BX65" s="211"/>
      <c r="BY65" s="211"/>
      <c r="BZ65" s="211"/>
      <c r="CA65" s="211"/>
      <c r="CB65" s="211"/>
      <c r="CC65" s="211"/>
      <c r="CD65" s="211"/>
      <c r="CE65" s="211"/>
      <c r="CF65" s="211"/>
      <c r="CG65" s="211"/>
      <c r="CH65" s="211"/>
      <c r="CI65" s="211"/>
      <c r="CJ65" s="211"/>
      <c r="CK65" s="211"/>
      <c r="CL65" s="211"/>
      <c r="CM65" s="211"/>
      <c r="CN65" s="211"/>
      <c r="CO65" s="211"/>
      <c r="CP65" s="211"/>
      <c r="CQ65" s="211"/>
      <c r="CR65" s="211"/>
      <c r="CS65" s="211"/>
      <c r="CT65" s="211"/>
      <c r="CU65" s="211"/>
      <c r="CV65" s="211"/>
      <c r="CW65" s="211"/>
      <c r="CX65" s="211"/>
      <c r="CY65" s="211"/>
      <c r="CZ65" s="211"/>
      <c r="DA65" s="211"/>
      <c r="DB65" s="211"/>
      <c r="DC65" s="211"/>
      <c r="DD65" s="211"/>
      <c r="DE65" s="211"/>
      <c r="DF65" s="211"/>
      <c r="DG65" s="211"/>
      <c r="DH65" s="211"/>
      <c r="DI65" s="211"/>
      <c r="DJ65" s="211"/>
      <c r="DK65" s="211"/>
      <c r="DL65" s="211"/>
      <c r="DM65" s="211"/>
      <c r="DN65" s="211"/>
      <c r="DO65" s="211"/>
      <c r="DP65" s="211"/>
      <c r="DQ65" s="211"/>
      <c r="DR65" s="211"/>
      <c r="DS65" s="211"/>
      <c r="DT65" s="211"/>
      <c r="DU65" s="211"/>
      <c r="DV65" s="211"/>
      <c r="DW65" s="211"/>
      <c r="DX65" s="211"/>
      <c r="DY65" s="211"/>
      <c r="DZ65" s="211"/>
      <c r="EA65" s="211"/>
      <c r="EB65" s="211"/>
      <c r="EC65" s="211"/>
      <c r="ED65" s="211"/>
      <c r="EE65" s="211"/>
      <c r="EF65" s="211"/>
      <c r="EG65" s="211"/>
      <c r="EH65" s="211"/>
      <c r="EI65" s="211"/>
      <c r="EJ65" s="211"/>
      <c r="EK65" s="211"/>
      <c r="EL65" s="211"/>
      <c r="EM65" s="211"/>
      <c r="EN65" s="211"/>
      <c r="EO65" s="211"/>
      <c r="EP65" s="211"/>
      <c r="EQ65" s="211"/>
      <c r="ER65" s="211"/>
      <c r="ES65" s="211"/>
      <c r="ET65" s="211"/>
      <c r="EU65" s="211"/>
      <c r="EV65" s="211"/>
      <c r="EW65" s="211"/>
      <c r="EX65" s="211"/>
      <c r="EY65" s="211"/>
      <c r="EZ65" s="211"/>
      <c r="FA65" s="211"/>
      <c r="FB65" s="211"/>
      <c r="FC65" s="211"/>
      <c r="FD65" s="211"/>
      <c r="FE65" s="211"/>
      <c r="FF65" s="211"/>
      <c r="FG65" s="211"/>
      <c r="FH65" s="211"/>
      <c r="FI65" s="211"/>
      <c r="FJ65" s="211"/>
      <c r="FK65" s="211"/>
      <c r="FL65" s="211"/>
      <c r="FM65" s="211"/>
      <c r="FN65" s="211"/>
      <c r="FO65" s="211"/>
      <c r="FP65" s="211"/>
      <c r="FQ65" s="211"/>
      <c r="FR65" s="211"/>
      <c r="FS65" s="211"/>
      <c r="FT65" s="211"/>
      <c r="FU65" s="211"/>
      <c r="FV65" s="211"/>
      <c r="FW65" s="211"/>
      <c r="FX65" s="211"/>
      <c r="FY65" s="211"/>
      <c r="FZ65" s="211"/>
      <c r="GA65" s="211"/>
      <c r="GB65" s="211"/>
      <c r="GC65" s="211"/>
      <c r="GD65" s="211"/>
      <c r="GE65" s="211"/>
      <c r="GF65" s="211"/>
      <c r="GG65" s="211"/>
      <c r="GH65" s="211"/>
      <c r="GI65" s="211"/>
      <c r="GJ65" s="211"/>
      <c r="GK65" s="211"/>
      <c r="GL65" s="211"/>
      <c r="GM65" s="211"/>
      <c r="GN65" s="211"/>
      <c r="GO65" s="211"/>
      <c r="GP65" s="211"/>
      <c r="GQ65" s="211"/>
      <c r="GR65" s="211"/>
      <c r="GS65" s="211"/>
      <c r="GT65" s="211"/>
      <c r="GU65" s="211"/>
      <c r="GV65" s="211"/>
      <c r="GW65" s="211"/>
      <c r="GX65" s="211"/>
      <c r="GY65" s="211"/>
      <c r="GZ65" s="211"/>
      <c r="HA65" s="211"/>
      <c r="HB65" s="211"/>
      <c r="HC65" s="211"/>
      <c r="HD65" s="211"/>
      <c r="HE65" s="211"/>
      <c r="HF65" s="211"/>
      <c r="HG65" s="211"/>
      <c r="HH65" s="211"/>
      <c r="HI65" s="211"/>
      <c r="HJ65" s="211"/>
      <c r="HK65" s="211"/>
      <c r="HL65" s="211"/>
      <c r="HM65" s="211"/>
      <c r="HN65" s="211"/>
      <c r="HO65" s="211"/>
      <c r="HP65" s="211"/>
      <c r="HQ65" s="211"/>
      <c r="HR65" s="211"/>
      <c r="HS65" s="211"/>
      <c r="HT65" s="211"/>
      <c r="HU65" s="211"/>
      <c r="HV65" s="211"/>
      <c r="HW65" s="211"/>
      <c r="HX65" s="211"/>
      <c r="HY65" s="211"/>
      <c r="HZ65" s="211"/>
      <c r="IA65" s="211"/>
      <c r="IB65" s="211"/>
      <c r="IC65" s="211"/>
      <c r="ID65" s="211"/>
      <c r="IE65" s="211"/>
      <c r="IF65" s="211"/>
      <c r="IG65" s="211"/>
      <c r="IH65" s="211"/>
      <c r="II65" s="211"/>
      <c r="IJ65" s="211"/>
      <c r="IK65" s="211"/>
      <c r="IL65" s="211"/>
      <c r="IM65" s="211"/>
      <c r="IN65" s="211"/>
      <c r="IO65" s="211"/>
      <c r="IP65" s="211"/>
    </row>
    <row r="66" spans="1:250" ht="14.1" customHeight="1" x14ac:dyDescent="0.2">
      <c r="A66" s="367"/>
      <c r="B66" s="375" t="s">
        <v>309</v>
      </c>
      <c r="C66" s="376" t="s">
        <v>557</v>
      </c>
      <c r="D66" s="369"/>
      <c r="E66" s="370"/>
      <c r="F66" s="370"/>
      <c r="G66" s="389">
        <f>'(15)Orçam.(ANO1)'!I107*G8</f>
        <v>0</v>
      </c>
      <c r="H66" s="389">
        <f>'(16)Orçam.(ANO2)'!I107*H8</f>
        <v>0</v>
      </c>
      <c r="I66" s="389">
        <f t="shared" ref="I66" si="198">H66*I8</f>
        <v>0</v>
      </c>
      <c r="J66" s="389">
        <f t="shared" ref="J66" si="199">I66*J8</f>
        <v>0</v>
      </c>
      <c r="K66" s="389">
        <f t="shared" ref="K66" si="200">J66*K8</f>
        <v>0</v>
      </c>
      <c r="L66" s="389">
        <f t="shared" ref="L66" si="201">K66*L8</f>
        <v>0</v>
      </c>
      <c r="M66" s="389">
        <f t="shared" ref="M66" si="202">L66*M8</f>
        <v>0</v>
      </c>
      <c r="N66" s="389">
        <f t="shared" ref="N66" si="203">M66*N8</f>
        <v>0</v>
      </c>
      <c r="O66" s="389">
        <f t="shared" ref="O66" si="204">N66*O8</f>
        <v>0</v>
      </c>
      <c r="P66" s="389">
        <f t="shared" ref="P66" si="205">O66*P8</f>
        <v>0</v>
      </c>
      <c r="Q66" s="389">
        <f t="shared" ref="Q66" si="206">P66*Q8</f>
        <v>0</v>
      </c>
      <c r="R66" s="389">
        <f t="shared" ref="R66" si="207">Q66*R8</f>
        <v>0</v>
      </c>
      <c r="S66" s="389">
        <f t="shared" ref="S66" si="208">R66*S8</f>
        <v>0</v>
      </c>
      <c r="T66" s="389">
        <f t="shared" ref="T66" si="209">S66*T8</f>
        <v>0</v>
      </c>
      <c r="U66" s="389">
        <f t="shared" ref="U66" si="210">T66*U8</f>
        <v>0</v>
      </c>
      <c r="V66" s="550">
        <v>0</v>
      </c>
      <c r="W66" s="211"/>
      <c r="X66" s="211"/>
      <c r="Y66" s="211"/>
      <c r="Z66" s="211"/>
      <c r="AA66" s="211"/>
      <c r="AB66" s="211"/>
      <c r="AC66" s="211"/>
      <c r="AD66" s="211"/>
      <c r="AE66" s="211"/>
      <c r="AF66" s="211"/>
      <c r="AG66" s="211"/>
      <c r="AH66" s="211"/>
      <c r="AI66" s="211"/>
      <c r="AJ66" s="211"/>
      <c r="AK66" s="211"/>
      <c r="AL66" s="211"/>
      <c r="AM66" s="211"/>
      <c r="AN66" s="211"/>
      <c r="AO66" s="211"/>
      <c r="AP66" s="211"/>
      <c r="AQ66" s="211"/>
      <c r="AR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1"/>
      <c r="BJ66" s="211"/>
      <c r="BK66" s="211"/>
      <c r="BL66" s="211"/>
      <c r="BM66" s="211"/>
      <c r="BN66" s="211"/>
      <c r="BO66" s="211"/>
      <c r="BP66" s="211"/>
      <c r="BQ66" s="211"/>
      <c r="BR66" s="211"/>
      <c r="BS66" s="211"/>
      <c r="BT66" s="211"/>
      <c r="BU66" s="211"/>
      <c r="BV66" s="211"/>
      <c r="BW66" s="211"/>
      <c r="BX66" s="211"/>
      <c r="BY66" s="211"/>
      <c r="BZ66" s="211"/>
      <c r="CA66" s="211"/>
      <c r="CB66" s="211"/>
      <c r="CC66" s="211"/>
      <c r="CD66" s="211"/>
      <c r="CE66" s="211"/>
      <c r="CF66" s="211"/>
      <c r="CG66" s="211"/>
      <c r="CH66" s="211"/>
      <c r="CI66" s="211"/>
      <c r="CJ66" s="211"/>
      <c r="CK66" s="211"/>
      <c r="CL66" s="211"/>
      <c r="CM66" s="211"/>
      <c r="CN66" s="211"/>
      <c r="CO66" s="211"/>
      <c r="CP66" s="211"/>
      <c r="CQ66" s="211"/>
      <c r="CR66" s="211"/>
      <c r="CS66" s="211"/>
      <c r="CT66" s="211"/>
      <c r="CU66" s="211"/>
      <c r="CV66" s="211"/>
      <c r="CW66" s="211"/>
      <c r="CX66" s="211"/>
      <c r="CY66" s="211"/>
      <c r="CZ66" s="211"/>
      <c r="DA66" s="211"/>
      <c r="DB66" s="211"/>
      <c r="DC66" s="211"/>
      <c r="DD66" s="211"/>
      <c r="DE66" s="211"/>
      <c r="DF66" s="211"/>
      <c r="DG66" s="211"/>
      <c r="DH66" s="211"/>
      <c r="DI66" s="211"/>
      <c r="DJ66" s="211"/>
      <c r="DK66" s="211"/>
      <c r="DL66" s="211"/>
      <c r="DM66" s="211"/>
      <c r="DN66" s="211"/>
      <c r="DO66" s="211"/>
      <c r="DP66" s="211"/>
      <c r="DQ66" s="211"/>
      <c r="DR66" s="211"/>
      <c r="DS66" s="211"/>
      <c r="DT66" s="211"/>
      <c r="DU66" s="211"/>
      <c r="DV66" s="211"/>
      <c r="DW66" s="211"/>
      <c r="DX66" s="211"/>
      <c r="DY66" s="211"/>
      <c r="DZ66" s="211"/>
      <c r="EA66" s="211"/>
      <c r="EB66" s="211"/>
      <c r="EC66" s="211"/>
      <c r="ED66" s="211"/>
      <c r="EE66" s="211"/>
      <c r="EF66" s="211"/>
      <c r="EG66" s="211"/>
      <c r="EH66" s="211"/>
      <c r="EI66" s="211"/>
      <c r="EJ66" s="211"/>
      <c r="EK66" s="211"/>
      <c r="EL66" s="211"/>
      <c r="EM66" s="211"/>
      <c r="EN66" s="211"/>
      <c r="EO66" s="211"/>
      <c r="EP66" s="211"/>
      <c r="EQ66" s="211"/>
      <c r="ER66" s="211"/>
      <c r="ES66" s="211"/>
      <c r="ET66" s="211"/>
      <c r="EU66" s="211"/>
      <c r="EV66" s="211"/>
      <c r="EW66" s="211"/>
      <c r="EX66" s="211"/>
      <c r="EY66" s="211"/>
      <c r="EZ66" s="211"/>
      <c r="FA66" s="211"/>
      <c r="FB66" s="211"/>
      <c r="FC66" s="211"/>
      <c r="FD66" s="211"/>
      <c r="FE66" s="211"/>
      <c r="FF66" s="211"/>
      <c r="FG66" s="211"/>
      <c r="FH66" s="211"/>
      <c r="FI66" s="211"/>
      <c r="FJ66" s="211"/>
      <c r="FK66" s="211"/>
      <c r="FL66" s="211"/>
      <c r="FM66" s="211"/>
      <c r="FN66" s="211"/>
      <c r="FO66" s="211"/>
      <c r="FP66" s="211"/>
      <c r="FQ66" s="211"/>
      <c r="FR66" s="211"/>
      <c r="FS66" s="211"/>
      <c r="FT66" s="211"/>
      <c r="FU66" s="211"/>
      <c r="FV66" s="211"/>
      <c r="FW66" s="211"/>
      <c r="FX66" s="211"/>
      <c r="FY66" s="211"/>
      <c r="FZ66" s="211"/>
      <c r="GA66" s="211"/>
      <c r="GB66" s="211"/>
      <c r="GC66" s="211"/>
      <c r="GD66" s="211"/>
      <c r="GE66" s="211"/>
      <c r="GF66" s="211"/>
      <c r="GG66" s="211"/>
      <c r="GH66" s="211"/>
      <c r="GI66" s="211"/>
      <c r="GJ66" s="211"/>
      <c r="GK66" s="211"/>
      <c r="GL66" s="211"/>
      <c r="GM66" s="211"/>
      <c r="GN66" s="211"/>
      <c r="GO66" s="211"/>
      <c r="GP66" s="211"/>
      <c r="GQ66" s="211"/>
      <c r="GR66" s="211"/>
      <c r="GS66" s="211"/>
      <c r="GT66" s="211"/>
      <c r="GU66" s="211"/>
      <c r="GV66" s="211"/>
      <c r="GW66" s="211"/>
      <c r="GX66" s="211"/>
      <c r="GY66" s="211"/>
      <c r="GZ66" s="211"/>
      <c r="HA66" s="211"/>
      <c r="HB66" s="211"/>
      <c r="HC66" s="211"/>
      <c r="HD66" s="211"/>
      <c r="HE66" s="211"/>
      <c r="HF66" s="211"/>
      <c r="HG66" s="211"/>
      <c r="HH66" s="211"/>
      <c r="HI66" s="211"/>
      <c r="HJ66" s="211"/>
      <c r="HK66" s="211"/>
      <c r="HL66" s="211"/>
      <c r="HM66" s="211"/>
      <c r="HN66" s="211"/>
      <c r="HO66" s="211"/>
      <c r="HP66" s="211"/>
      <c r="HQ66" s="211"/>
      <c r="HR66" s="211"/>
      <c r="HS66" s="211"/>
      <c r="HT66" s="211"/>
      <c r="HU66" s="211"/>
      <c r="HV66" s="211"/>
      <c r="HW66" s="211"/>
      <c r="HX66" s="211"/>
      <c r="HY66" s="211"/>
      <c r="HZ66" s="211"/>
      <c r="IA66" s="211"/>
      <c r="IB66" s="211"/>
      <c r="IC66" s="211"/>
      <c r="ID66" s="211"/>
      <c r="IE66" s="211"/>
      <c r="IF66" s="211"/>
      <c r="IG66" s="211"/>
      <c r="IH66" s="211"/>
      <c r="II66" s="211"/>
      <c r="IJ66" s="211"/>
      <c r="IK66" s="211"/>
      <c r="IL66" s="211"/>
      <c r="IM66" s="211"/>
      <c r="IN66" s="211"/>
      <c r="IO66" s="211"/>
      <c r="IP66" s="211"/>
    </row>
    <row r="67" spans="1:250" ht="5.0999999999999996" customHeight="1" x14ac:dyDescent="0.2">
      <c r="A67" s="379"/>
      <c r="B67" s="379"/>
      <c r="C67" s="367"/>
      <c r="D67" s="367"/>
      <c r="E67" s="370"/>
      <c r="F67" s="370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554"/>
    </row>
    <row r="68" spans="1:250" ht="14.1" customHeight="1" x14ac:dyDescent="0.2">
      <c r="A68" s="577" t="s">
        <v>444</v>
      </c>
      <c r="B68" s="370" t="s">
        <v>641</v>
      </c>
      <c r="C68" s="367"/>
      <c r="D68" s="370"/>
      <c r="E68" s="370"/>
      <c r="F68" s="370"/>
      <c r="G68" s="569" t="e">
        <f t="shared" ref="G68:T68" si="211">G55-G58</f>
        <v>#DIV/0!</v>
      </c>
      <c r="H68" s="390" t="e">
        <f t="shared" ref="H68" si="212">H55-H58</f>
        <v>#DIV/0!</v>
      </c>
      <c r="I68" s="390" t="e">
        <f t="shared" si="211"/>
        <v>#DIV/0!</v>
      </c>
      <c r="J68" s="390" t="e">
        <f t="shared" si="211"/>
        <v>#DIV/0!</v>
      </c>
      <c r="K68" s="390" t="e">
        <f t="shared" si="211"/>
        <v>#DIV/0!</v>
      </c>
      <c r="L68" s="390" t="e">
        <f t="shared" si="211"/>
        <v>#DIV/0!</v>
      </c>
      <c r="M68" s="390" t="e">
        <f t="shared" si="211"/>
        <v>#DIV/0!</v>
      </c>
      <c r="N68" s="390" t="e">
        <f t="shared" si="211"/>
        <v>#DIV/0!</v>
      </c>
      <c r="O68" s="390" t="e">
        <f t="shared" si="211"/>
        <v>#DIV/0!</v>
      </c>
      <c r="P68" s="390" t="e">
        <f t="shared" si="211"/>
        <v>#DIV/0!</v>
      </c>
      <c r="Q68" s="390" t="e">
        <f t="shared" si="211"/>
        <v>#DIV/0!</v>
      </c>
      <c r="R68" s="390" t="e">
        <f t="shared" si="211"/>
        <v>#DIV/0!</v>
      </c>
      <c r="S68" s="390" t="e">
        <f t="shared" si="211"/>
        <v>#DIV/0!</v>
      </c>
      <c r="T68" s="390" t="e">
        <f t="shared" si="211"/>
        <v>#DIV/0!</v>
      </c>
      <c r="U68" s="390" t="e">
        <f t="shared" ref="U68" si="213">U55-U58</f>
        <v>#DIV/0!</v>
      </c>
      <c r="V68" s="542">
        <v>0</v>
      </c>
      <c r="W68" s="205"/>
      <c r="X68" s="205"/>
      <c r="Y68" s="205"/>
      <c r="Z68" s="205"/>
      <c r="AA68" s="205"/>
      <c r="AB68" s="205"/>
      <c r="AC68" s="205"/>
      <c r="AD68" s="205"/>
      <c r="AE68" s="205"/>
      <c r="AF68" s="205"/>
      <c r="AG68" s="205"/>
      <c r="AH68" s="205"/>
      <c r="AI68" s="205"/>
      <c r="AJ68" s="205"/>
      <c r="AK68" s="205"/>
      <c r="AL68" s="205"/>
      <c r="AM68" s="205"/>
      <c r="AN68" s="205"/>
      <c r="AO68" s="205"/>
      <c r="AP68" s="205"/>
      <c r="AQ68" s="205"/>
      <c r="AR68" s="205"/>
      <c r="AS68" s="205"/>
      <c r="AT68" s="205"/>
      <c r="AU68" s="205"/>
      <c r="AV68" s="205"/>
      <c r="AW68" s="205"/>
      <c r="AX68" s="205"/>
      <c r="AY68" s="205"/>
      <c r="AZ68" s="205"/>
      <c r="BA68" s="205"/>
      <c r="BB68" s="205"/>
      <c r="BC68" s="205"/>
      <c r="BD68" s="205"/>
      <c r="BE68" s="205"/>
      <c r="BF68" s="205"/>
      <c r="BG68" s="205"/>
      <c r="BH68" s="205"/>
      <c r="BI68" s="205"/>
      <c r="BJ68" s="205"/>
      <c r="BK68" s="205"/>
      <c r="BL68" s="205"/>
      <c r="BM68" s="205"/>
      <c r="BN68" s="205"/>
      <c r="BO68" s="205"/>
      <c r="BP68" s="205"/>
      <c r="BQ68" s="205"/>
      <c r="BR68" s="205"/>
      <c r="BS68" s="205"/>
      <c r="BT68" s="205"/>
      <c r="BU68" s="205"/>
      <c r="BV68" s="205"/>
      <c r="BW68" s="205"/>
      <c r="BX68" s="205"/>
      <c r="BY68" s="205"/>
      <c r="BZ68" s="205"/>
      <c r="CA68" s="205"/>
      <c r="CB68" s="205"/>
      <c r="CC68" s="205"/>
      <c r="CD68" s="205"/>
      <c r="CE68" s="205"/>
      <c r="CF68" s="205"/>
      <c r="CG68" s="205"/>
      <c r="CH68" s="205"/>
      <c r="CI68" s="205"/>
      <c r="CJ68" s="205"/>
      <c r="CK68" s="205"/>
      <c r="CL68" s="205"/>
      <c r="CM68" s="205"/>
      <c r="CN68" s="205"/>
      <c r="CO68" s="205"/>
      <c r="CP68" s="205"/>
      <c r="CQ68" s="205"/>
      <c r="CR68" s="205"/>
      <c r="CS68" s="205"/>
      <c r="CT68" s="205"/>
      <c r="CU68" s="205"/>
      <c r="CV68" s="205"/>
      <c r="CW68" s="205"/>
      <c r="CX68" s="205"/>
      <c r="CY68" s="205"/>
      <c r="CZ68" s="205"/>
      <c r="DA68" s="205"/>
      <c r="DB68" s="205"/>
      <c r="DC68" s="205"/>
      <c r="DD68" s="205"/>
      <c r="DE68" s="205"/>
      <c r="DF68" s="205"/>
      <c r="DG68" s="205"/>
      <c r="DH68" s="205"/>
      <c r="DI68" s="205"/>
      <c r="DJ68" s="205"/>
      <c r="DK68" s="205"/>
      <c r="DL68" s="205"/>
      <c r="DM68" s="205"/>
      <c r="DN68" s="205"/>
      <c r="DO68" s="205"/>
      <c r="DP68" s="205"/>
      <c r="DQ68" s="205"/>
      <c r="DR68" s="205"/>
      <c r="DS68" s="205"/>
      <c r="DT68" s="205"/>
      <c r="DU68" s="205"/>
      <c r="DV68" s="205"/>
      <c r="DW68" s="205"/>
      <c r="DX68" s="205"/>
      <c r="DY68" s="205"/>
      <c r="DZ68" s="205"/>
      <c r="EA68" s="205"/>
      <c r="EB68" s="205"/>
      <c r="EC68" s="205"/>
      <c r="ED68" s="205"/>
      <c r="EE68" s="205"/>
      <c r="EF68" s="205"/>
      <c r="EG68" s="205"/>
      <c r="EH68" s="205"/>
      <c r="EI68" s="205"/>
      <c r="EJ68" s="205"/>
      <c r="EK68" s="205"/>
      <c r="EL68" s="205"/>
      <c r="EM68" s="205"/>
      <c r="EN68" s="205"/>
      <c r="EO68" s="205"/>
      <c r="EP68" s="205"/>
      <c r="EQ68" s="205"/>
      <c r="ER68" s="205"/>
      <c r="ES68" s="205"/>
      <c r="ET68" s="205"/>
      <c r="EU68" s="205"/>
      <c r="EV68" s="205"/>
      <c r="EW68" s="205"/>
      <c r="EX68" s="205"/>
      <c r="EY68" s="205"/>
      <c r="EZ68" s="205"/>
      <c r="FA68" s="205"/>
      <c r="FB68" s="205"/>
      <c r="FC68" s="205"/>
      <c r="FD68" s="205"/>
      <c r="FE68" s="205"/>
      <c r="FF68" s="205"/>
      <c r="FG68" s="205"/>
      <c r="FH68" s="205"/>
      <c r="FI68" s="205"/>
      <c r="FJ68" s="205"/>
      <c r="FK68" s="205"/>
      <c r="FL68" s="205"/>
      <c r="FM68" s="205"/>
      <c r="FN68" s="205"/>
      <c r="FO68" s="205"/>
      <c r="FP68" s="205"/>
      <c r="FQ68" s="205"/>
      <c r="FR68" s="205"/>
      <c r="FS68" s="205"/>
      <c r="FT68" s="205"/>
      <c r="FU68" s="205"/>
      <c r="FV68" s="205"/>
      <c r="FW68" s="205"/>
      <c r="FX68" s="205"/>
      <c r="FY68" s="205"/>
      <c r="FZ68" s="205"/>
      <c r="GA68" s="205"/>
      <c r="GB68" s="205"/>
      <c r="GC68" s="205"/>
      <c r="GD68" s="205"/>
      <c r="GE68" s="205"/>
      <c r="GF68" s="205"/>
      <c r="GG68" s="205"/>
      <c r="GH68" s="205"/>
      <c r="GI68" s="205"/>
      <c r="GJ68" s="205"/>
      <c r="GK68" s="205"/>
      <c r="GL68" s="205"/>
      <c r="GM68" s="205"/>
      <c r="GN68" s="205"/>
      <c r="GO68" s="205"/>
      <c r="GP68" s="205"/>
      <c r="GQ68" s="205"/>
      <c r="GR68" s="205"/>
      <c r="GS68" s="205"/>
      <c r="GT68" s="205"/>
      <c r="GU68" s="205"/>
      <c r="GV68" s="205"/>
      <c r="GW68" s="205"/>
      <c r="GX68" s="205"/>
      <c r="GY68" s="205"/>
      <c r="GZ68" s="205"/>
      <c r="HA68" s="205"/>
      <c r="HB68" s="205"/>
      <c r="HC68" s="205"/>
      <c r="HD68" s="205"/>
      <c r="HE68" s="205"/>
      <c r="HF68" s="205"/>
      <c r="HG68" s="205"/>
      <c r="HH68" s="205"/>
      <c r="HI68" s="205"/>
      <c r="HJ68" s="205"/>
      <c r="HK68" s="205"/>
      <c r="HL68" s="205"/>
      <c r="HM68" s="205"/>
      <c r="HN68" s="205"/>
      <c r="HO68" s="205"/>
      <c r="HP68" s="205"/>
      <c r="HQ68" s="205"/>
      <c r="HR68" s="205"/>
      <c r="HS68" s="205"/>
      <c r="HT68" s="205"/>
      <c r="HU68" s="205"/>
      <c r="HV68" s="205"/>
      <c r="HW68" s="205"/>
      <c r="HX68" s="205"/>
      <c r="HY68" s="205"/>
      <c r="HZ68" s="205"/>
      <c r="IA68" s="205"/>
      <c r="IB68" s="205"/>
      <c r="IC68" s="205"/>
      <c r="ID68" s="205"/>
      <c r="IE68" s="205"/>
      <c r="IF68" s="205"/>
      <c r="IG68" s="205"/>
      <c r="IH68" s="205"/>
      <c r="II68" s="205"/>
      <c r="IJ68" s="205"/>
      <c r="IK68" s="205"/>
      <c r="IL68" s="205"/>
      <c r="IM68" s="205"/>
      <c r="IN68" s="205"/>
      <c r="IO68" s="205"/>
      <c r="IP68" s="205"/>
    </row>
    <row r="69" spans="1:250" ht="5.0999999999999996" customHeight="1" x14ac:dyDescent="0.2">
      <c r="A69" s="379"/>
      <c r="B69" s="367"/>
      <c r="C69" s="367"/>
      <c r="D69" s="367"/>
      <c r="E69" s="370"/>
      <c r="F69" s="370"/>
      <c r="V69" s="547"/>
    </row>
    <row r="70" spans="1:250" ht="14.1" customHeight="1" x14ac:dyDescent="0.2">
      <c r="A70" s="577" t="s">
        <v>445</v>
      </c>
      <c r="B70" s="370" t="s">
        <v>642</v>
      </c>
      <c r="C70" s="370"/>
      <c r="D70" s="391" t="s">
        <v>3</v>
      </c>
      <c r="E70" s="391" t="s">
        <v>528</v>
      </c>
      <c r="G70" s="567">
        <f t="shared" ref="G70:I70" si="214">SUM(G71:G73)</f>
        <v>0</v>
      </c>
      <c r="H70" s="381">
        <f>SUM(H71:H73)</f>
        <v>0</v>
      </c>
      <c r="I70" s="381">
        <f t="shared" si="214"/>
        <v>0</v>
      </c>
      <c r="J70" s="381">
        <f t="shared" ref="J70:U70" si="215">SUM(J71:J73)</f>
        <v>0</v>
      </c>
      <c r="K70" s="381">
        <f t="shared" si="215"/>
        <v>0</v>
      </c>
      <c r="L70" s="381">
        <f t="shared" si="215"/>
        <v>0</v>
      </c>
      <c r="M70" s="381">
        <f t="shared" si="215"/>
        <v>0</v>
      </c>
      <c r="N70" s="381">
        <f t="shared" si="215"/>
        <v>0</v>
      </c>
      <c r="O70" s="381">
        <f t="shared" si="215"/>
        <v>0</v>
      </c>
      <c r="P70" s="381">
        <f t="shared" si="215"/>
        <v>0</v>
      </c>
      <c r="Q70" s="381">
        <f t="shared" si="215"/>
        <v>0</v>
      </c>
      <c r="R70" s="381">
        <f t="shared" si="215"/>
        <v>0</v>
      </c>
      <c r="S70" s="381">
        <f t="shared" si="215"/>
        <v>0</v>
      </c>
      <c r="T70" s="381">
        <f t="shared" si="215"/>
        <v>0</v>
      </c>
      <c r="U70" s="381">
        <f t="shared" si="215"/>
        <v>0</v>
      </c>
      <c r="V70" s="542">
        <v>0</v>
      </c>
    </row>
    <row r="71" spans="1:250" ht="14.1" customHeight="1" x14ac:dyDescent="0.2">
      <c r="A71" s="367"/>
      <c r="B71" s="375" t="s">
        <v>255</v>
      </c>
      <c r="C71" s="376" t="s">
        <v>415</v>
      </c>
      <c r="D71" s="392">
        <v>0.02</v>
      </c>
      <c r="E71" s="392">
        <v>0.2</v>
      </c>
      <c r="G71" s="210">
        <f>(G22*($D$71*$E$71))*G8</f>
        <v>0</v>
      </c>
      <c r="H71" s="210">
        <f>(H22*($D$71*$E$71))*H8</f>
        <v>0</v>
      </c>
      <c r="I71" s="210">
        <f t="shared" ref="I71:U71" si="216">(I22*($D$71*$E$71))*I8</f>
        <v>0</v>
      </c>
      <c r="J71" s="210">
        <f t="shared" si="216"/>
        <v>0</v>
      </c>
      <c r="K71" s="210">
        <f t="shared" si="216"/>
        <v>0</v>
      </c>
      <c r="L71" s="210">
        <f t="shared" si="216"/>
        <v>0</v>
      </c>
      <c r="M71" s="210">
        <f t="shared" si="216"/>
        <v>0</v>
      </c>
      <c r="N71" s="210">
        <f t="shared" si="216"/>
        <v>0</v>
      </c>
      <c r="O71" s="210">
        <f t="shared" si="216"/>
        <v>0</v>
      </c>
      <c r="P71" s="210">
        <f t="shared" si="216"/>
        <v>0</v>
      </c>
      <c r="Q71" s="210">
        <f t="shared" si="216"/>
        <v>0</v>
      </c>
      <c r="R71" s="210">
        <f t="shared" si="216"/>
        <v>0</v>
      </c>
      <c r="S71" s="210">
        <f t="shared" si="216"/>
        <v>0</v>
      </c>
      <c r="T71" s="210">
        <f t="shared" si="216"/>
        <v>0</v>
      </c>
      <c r="U71" s="210">
        <f t="shared" si="216"/>
        <v>0</v>
      </c>
      <c r="V71" s="555">
        <v>0</v>
      </c>
      <c r="W71" s="205"/>
      <c r="X71" s="205"/>
      <c r="Y71" s="205"/>
      <c r="Z71" s="205"/>
      <c r="AA71" s="205"/>
      <c r="AB71" s="205"/>
      <c r="AC71" s="205"/>
      <c r="AD71" s="205"/>
      <c r="AE71" s="205"/>
      <c r="AF71" s="205"/>
      <c r="AG71" s="205"/>
      <c r="AH71" s="205"/>
      <c r="AI71" s="205"/>
      <c r="AJ71" s="205"/>
      <c r="AK71" s="205"/>
      <c r="AL71" s="205"/>
      <c r="AM71" s="205"/>
      <c r="AN71" s="205"/>
      <c r="AO71" s="205"/>
      <c r="AP71" s="205"/>
      <c r="AQ71" s="205"/>
      <c r="AR71" s="205"/>
      <c r="AS71" s="205"/>
      <c r="AT71" s="205"/>
      <c r="AU71" s="205"/>
      <c r="AV71" s="205"/>
      <c r="AW71" s="205"/>
      <c r="AX71" s="205"/>
      <c r="AY71" s="205"/>
      <c r="AZ71" s="205"/>
      <c r="BA71" s="205"/>
      <c r="BB71" s="205"/>
      <c r="BC71" s="205"/>
      <c r="BD71" s="205"/>
      <c r="BE71" s="205"/>
      <c r="BF71" s="205"/>
      <c r="BG71" s="205"/>
      <c r="BH71" s="205"/>
      <c r="BI71" s="205"/>
      <c r="BJ71" s="205"/>
      <c r="BK71" s="205"/>
      <c r="BL71" s="205"/>
      <c r="BM71" s="205"/>
      <c r="BN71" s="205"/>
      <c r="BO71" s="205"/>
      <c r="BP71" s="205"/>
      <c r="BQ71" s="205"/>
      <c r="BR71" s="205"/>
      <c r="BS71" s="205"/>
      <c r="BT71" s="205"/>
      <c r="BU71" s="205"/>
      <c r="BV71" s="205"/>
      <c r="BW71" s="205"/>
      <c r="BX71" s="205"/>
      <c r="BY71" s="205"/>
      <c r="BZ71" s="205"/>
      <c r="CA71" s="205"/>
      <c r="CB71" s="205"/>
      <c r="CC71" s="205"/>
      <c r="CD71" s="205"/>
      <c r="CE71" s="205"/>
      <c r="CF71" s="205"/>
      <c r="CG71" s="205"/>
      <c r="CH71" s="205"/>
      <c r="CI71" s="205"/>
      <c r="CJ71" s="205"/>
      <c r="CK71" s="205"/>
      <c r="CL71" s="205"/>
      <c r="CM71" s="205"/>
      <c r="CN71" s="205"/>
      <c r="CO71" s="205"/>
      <c r="CP71" s="205"/>
      <c r="CQ71" s="205"/>
      <c r="CR71" s="205"/>
      <c r="CS71" s="205"/>
      <c r="CT71" s="205"/>
      <c r="CU71" s="205"/>
      <c r="CV71" s="205"/>
      <c r="CW71" s="205"/>
      <c r="CX71" s="205"/>
      <c r="CY71" s="205"/>
      <c r="CZ71" s="205"/>
      <c r="DA71" s="205"/>
      <c r="DB71" s="205"/>
      <c r="DC71" s="205"/>
      <c r="DD71" s="205"/>
      <c r="DE71" s="205"/>
      <c r="DF71" s="205"/>
      <c r="DG71" s="205"/>
      <c r="DH71" s="205"/>
      <c r="DI71" s="205"/>
      <c r="DJ71" s="205"/>
      <c r="DK71" s="205"/>
      <c r="DL71" s="205"/>
      <c r="DM71" s="205"/>
      <c r="DN71" s="205"/>
      <c r="DO71" s="205"/>
      <c r="DP71" s="205"/>
      <c r="DQ71" s="205"/>
      <c r="DR71" s="205"/>
      <c r="DS71" s="205"/>
      <c r="DT71" s="205"/>
      <c r="DU71" s="205"/>
      <c r="DV71" s="205"/>
      <c r="DW71" s="205"/>
      <c r="DX71" s="205"/>
      <c r="DY71" s="205"/>
      <c r="DZ71" s="205"/>
      <c r="EA71" s="205"/>
      <c r="EB71" s="205"/>
      <c r="EC71" s="205"/>
      <c r="ED71" s="205"/>
      <c r="EE71" s="205"/>
      <c r="EF71" s="205"/>
      <c r="EG71" s="205"/>
      <c r="EH71" s="205"/>
      <c r="EI71" s="205"/>
      <c r="EJ71" s="205"/>
      <c r="EK71" s="205"/>
      <c r="EL71" s="205"/>
      <c r="EM71" s="205"/>
      <c r="EN71" s="205"/>
      <c r="EO71" s="205"/>
      <c r="EP71" s="205"/>
      <c r="EQ71" s="205"/>
      <c r="ER71" s="205"/>
      <c r="ES71" s="205"/>
      <c r="ET71" s="205"/>
      <c r="EU71" s="205"/>
      <c r="EV71" s="205"/>
      <c r="EW71" s="205"/>
      <c r="EX71" s="205"/>
      <c r="EY71" s="205"/>
      <c r="EZ71" s="205"/>
      <c r="FA71" s="205"/>
      <c r="FB71" s="205"/>
      <c r="FC71" s="205"/>
      <c r="FD71" s="205"/>
      <c r="FE71" s="205"/>
      <c r="FF71" s="205"/>
      <c r="FG71" s="205"/>
      <c r="FH71" s="205"/>
      <c r="FI71" s="205"/>
      <c r="FJ71" s="205"/>
      <c r="FK71" s="205"/>
      <c r="FL71" s="205"/>
      <c r="FM71" s="205"/>
      <c r="FN71" s="205"/>
      <c r="FO71" s="205"/>
      <c r="FP71" s="205"/>
      <c r="FQ71" s="205"/>
      <c r="FR71" s="205"/>
      <c r="FS71" s="205"/>
      <c r="FT71" s="205"/>
      <c r="FU71" s="205"/>
      <c r="FV71" s="205"/>
      <c r="FW71" s="205"/>
      <c r="FX71" s="205"/>
      <c r="FY71" s="205"/>
      <c r="FZ71" s="205"/>
      <c r="GA71" s="205"/>
      <c r="GB71" s="205"/>
      <c r="GC71" s="205"/>
      <c r="GD71" s="205"/>
      <c r="GE71" s="205"/>
      <c r="GF71" s="205"/>
      <c r="GG71" s="205"/>
      <c r="GH71" s="205"/>
      <c r="GI71" s="205"/>
      <c r="GJ71" s="205"/>
      <c r="GK71" s="205"/>
      <c r="GL71" s="205"/>
      <c r="GM71" s="205"/>
      <c r="GN71" s="205"/>
      <c r="GO71" s="205"/>
      <c r="GP71" s="205"/>
      <c r="GQ71" s="205"/>
      <c r="GR71" s="205"/>
      <c r="GS71" s="205"/>
      <c r="GT71" s="205"/>
      <c r="GU71" s="205"/>
      <c r="GV71" s="205"/>
      <c r="GW71" s="205"/>
      <c r="GX71" s="205"/>
      <c r="GY71" s="205"/>
      <c r="GZ71" s="205"/>
      <c r="HA71" s="205"/>
      <c r="HB71" s="205"/>
      <c r="HC71" s="205"/>
      <c r="HD71" s="205"/>
      <c r="HE71" s="205"/>
      <c r="HF71" s="205"/>
      <c r="HG71" s="205"/>
      <c r="HH71" s="205"/>
      <c r="HI71" s="205"/>
      <c r="HJ71" s="205"/>
      <c r="HK71" s="205"/>
      <c r="HL71" s="205"/>
      <c r="HM71" s="205"/>
      <c r="HN71" s="205"/>
      <c r="HO71" s="205"/>
      <c r="HP71" s="205"/>
      <c r="HQ71" s="205"/>
      <c r="HR71" s="205"/>
      <c r="HS71" s="205"/>
      <c r="HT71" s="205"/>
      <c r="HU71" s="205"/>
      <c r="HV71" s="205"/>
      <c r="HW71" s="205"/>
      <c r="HX71" s="205"/>
      <c r="HY71" s="205"/>
      <c r="HZ71" s="205"/>
      <c r="IA71" s="205"/>
      <c r="IB71" s="205"/>
      <c r="IC71" s="205"/>
      <c r="ID71" s="205"/>
      <c r="IE71" s="205"/>
      <c r="IF71" s="205"/>
      <c r="IG71" s="205"/>
      <c r="IH71" s="205"/>
      <c r="II71" s="205"/>
      <c r="IJ71" s="205"/>
      <c r="IK71" s="205"/>
      <c r="IL71" s="205"/>
      <c r="IM71" s="205"/>
      <c r="IN71" s="205"/>
      <c r="IO71" s="205"/>
      <c r="IP71" s="205"/>
    </row>
    <row r="72" spans="1:250" ht="14.1" customHeight="1" x14ac:dyDescent="0.2">
      <c r="A72" s="367"/>
      <c r="B72" s="375" t="s">
        <v>256</v>
      </c>
      <c r="C72" s="376" t="s">
        <v>416</v>
      </c>
      <c r="D72" s="392">
        <v>0.02</v>
      </c>
      <c r="E72" s="392">
        <v>0.1</v>
      </c>
      <c r="G72" s="388">
        <f>(G22*($D$72*$E$72))*G8</f>
        <v>0</v>
      </c>
      <c r="H72" s="388">
        <f>(H22*($D$72*$E$72))*H8</f>
        <v>0</v>
      </c>
      <c r="I72" s="388">
        <f t="shared" ref="I72:T72" si="217">(I22*($D$72*$E$72))*I8</f>
        <v>0</v>
      </c>
      <c r="J72" s="388">
        <f t="shared" si="217"/>
        <v>0</v>
      </c>
      <c r="K72" s="388">
        <f t="shared" si="217"/>
        <v>0</v>
      </c>
      <c r="L72" s="388">
        <f t="shared" si="217"/>
        <v>0</v>
      </c>
      <c r="M72" s="388">
        <f t="shared" si="217"/>
        <v>0</v>
      </c>
      <c r="N72" s="388">
        <f t="shared" si="217"/>
        <v>0</v>
      </c>
      <c r="O72" s="388">
        <f t="shared" si="217"/>
        <v>0</v>
      </c>
      <c r="P72" s="388">
        <f t="shared" si="217"/>
        <v>0</v>
      </c>
      <c r="Q72" s="388">
        <f t="shared" si="217"/>
        <v>0</v>
      </c>
      <c r="R72" s="388">
        <f t="shared" si="217"/>
        <v>0</v>
      </c>
      <c r="S72" s="388">
        <f t="shared" si="217"/>
        <v>0</v>
      </c>
      <c r="T72" s="388">
        <f t="shared" si="217"/>
        <v>0</v>
      </c>
      <c r="U72" s="388">
        <f>(U22*($D$72*$E$72))*U8</f>
        <v>0</v>
      </c>
      <c r="V72" s="556">
        <v>0</v>
      </c>
      <c r="W72" s="205"/>
      <c r="X72" s="205"/>
      <c r="Y72" s="205"/>
      <c r="Z72" s="205"/>
      <c r="AA72" s="205"/>
      <c r="AB72" s="205"/>
      <c r="AC72" s="205"/>
      <c r="AD72" s="205"/>
      <c r="AE72" s="205"/>
      <c r="AF72" s="205"/>
      <c r="AG72" s="205"/>
      <c r="AH72" s="205"/>
      <c r="AI72" s="205"/>
      <c r="AJ72" s="205"/>
      <c r="AK72" s="205"/>
      <c r="AL72" s="205"/>
      <c r="AM72" s="205"/>
      <c r="AN72" s="205"/>
      <c r="AO72" s="205"/>
      <c r="AP72" s="205"/>
      <c r="AQ72" s="205"/>
      <c r="AR72" s="205"/>
      <c r="AS72" s="205"/>
      <c r="AT72" s="205"/>
      <c r="AU72" s="205"/>
      <c r="AV72" s="205"/>
      <c r="AW72" s="205"/>
      <c r="AX72" s="205"/>
      <c r="AY72" s="205"/>
      <c r="AZ72" s="205"/>
      <c r="BA72" s="205"/>
      <c r="BB72" s="205"/>
      <c r="BC72" s="205"/>
      <c r="BD72" s="205"/>
      <c r="BE72" s="205"/>
      <c r="BF72" s="205"/>
      <c r="BG72" s="205"/>
      <c r="BH72" s="205"/>
      <c r="BI72" s="205"/>
      <c r="BJ72" s="205"/>
      <c r="BK72" s="205"/>
      <c r="BL72" s="205"/>
      <c r="BM72" s="205"/>
      <c r="BN72" s="205"/>
      <c r="BO72" s="205"/>
      <c r="BP72" s="205"/>
      <c r="BQ72" s="205"/>
      <c r="BR72" s="205"/>
      <c r="BS72" s="205"/>
      <c r="BT72" s="205"/>
      <c r="BU72" s="205"/>
      <c r="BV72" s="205"/>
      <c r="BW72" s="205"/>
      <c r="BX72" s="205"/>
      <c r="BY72" s="205"/>
      <c r="BZ72" s="205"/>
      <c r="CA72" s="205"/>
      <c r="CB72" s="205"/>
      <c r="CC72" s="205"/>
      <c r="CD72" s="205"/>
      <c r="CE72" s="205"/>
      <c r="CF72" s="205"/>
      <c r="CG72" s="205"/>
      <c r="CH72" s="205"/>
      <c r="CI72" s="205"/>
      <c r="CJ72" s="205"/>
      <c r="CK72" s="205"/>
      <c r="CL72" s="205"/>
      <c r="CM72" s="205"/>
      <c r="CN72" s="205"/>
      <c r="CO72" s="205"/>
      <c r="CP72" s="205"/>
      <c r="CQ72" s="205"/>
      <c r="CR72" s="205"/>
      <c r="CS72" s="205"/>
      <c r="CT72" s="205"/>
      <c r="CU72" s="205"/>
      <c r="CV72" s="205"/>
      <c r="CW72" s="205"/>
      <c r="CX72" s="205"/>
      <c r="CY72" s="205"/>
      <c r="CZ72" s="205"/>
      <c r="DA72" s="205"/>
      <c r="DB72" s="205"/>
      <c r="DC72" s="205"/>
      <c r="DD72" s="205"/>
      <c r="DE72" s="205"/>
      <c r="DF72" s="205"/>
      <c r="DG72" s="205"/>
      <c r="DH72" s="205"/>
      <c r="DI72" s="205"/>
      <c r="DJ72" s="205"/>
      <c r="DK72" s="205"/>
      <c r="DL72" s="205"/>
      <c r="DM72" s="205"/>
      <c r="DN72" s="205"/>
      <c r="DO72" s="205"/>
      <c r="DP72" s="205"/>
      <c r="DQ72" s="205"/>
      <c r="DR72" s="205"/>
      <c r="DS72" s="205"/>
      <c r="DT72" s="205"/>
      <c r="DU72" s="205"/>
      <c r="DV72" s="205"/>
      <c r="DW72" s="205"/>
      <c r="DX72" s="205"/>
      <c r="DY72" s="205"/>
      <c r="DZ72" s="205"/>
      <c r="EA72" s="205"/>
      <c r="EB72" s="205"/>
      <c r="EC72" s="205"/>
      <c r="ED72" s="205"/>
      <c r="EE72" s="205"/>
      <c r="EF72" s="205"/>
      <c r="EG72" s="205"/>
      <c r="EH72" s="205"/>
      <c r="EI72" s="205"/>
      <c r="EJ72" s="205"/>
      <c r="EK72" s="205"/>
      <c r="EL72" s="205"/>
      <c r="EM72" s="205"/>
      <c r="EN72" s="205"/>
      <c r="EO72" s="205"/>
      <c r="EP72" s="205"/>
      <c r="EQ72" s="205"/>
      <c r="ER72" s="205"/>
      <c r="ES72" s="205"/>
      <c r="ET72" s="205"/>
      <c r="EU72" s="205"/>
      <c r="EV72" s="205"/>
      <c r="EW72" s="205"/>
      <c r="EX72" s="205"/>
      <c r="EY72" s="205"/>
      <c r="EZ72" s="205"/>
      <c r="FA72" s="205"/>
      <c r="FB72" s="205"/>
      <c r="FC72" s="205"/>
      <c r="FD72" s="205"/>
      <c r="FE72" s="205"/>
      <c r="FF72" s="205"/>
      <c r="FG72" s="205"/>
      <c r="FH72" s="205"/>
      <c r="FI72" s="205"/>
      <c r="FJ72" s="205"/>
      <c r="FK72" s="205"/>
      <c r="FL72" s="205"/>
      <c r="FM72" s="205"/>
      <c r="FN72" s="205"/>
      <c r="FO72" s="205"/>
      <c r="FP72" s="205"/>
      <c r="FQ72" s="205"/>
      <c r="FR72" s="205"/>
      <c r="FS72" s="205"/>
      <c r="FT72" s="205"/>
      <c r="FU72" s="205"/>
      <c r="FV72" s="205"/>
      <c r="FW72" s="205"/>
      <c r="FX72" s="205"/>
      <c r="FY72" s="205"/>
      <c r="FZ72" s="205"/>
      <c r="GA72" s="205"/>
      <c r="GB72" s="205"/>
      <c r="GC72" s="205"/>
      <c r="GD72" s="205"/>
      <c r="GE72" s="205"/>
      <c r="GF72" s="205"/>
      <c r="GG72" s="205"/>
      <c r="GH72" s="205"/>
      <c r="GI72" s="205"/>
      <c r="GJ72" s="205"/>
      <c r="GK72" s="205"/>
      <c r="GL72" s="205"/>
      <c r="GM72" s="205"/>
      <c r="GN72" s="205"/>
      <c r="GO72" s="205"/>
      <c r="GP72" s="205"/>
      <c r="GQ72" s="205"/>
      <c r="GR72" s="205"/>
      <c r="GS72" s="205"/>
      <c r="GT72" s="205"/>
      <c r="GU72" s="205"/>
      <c r="GV72" s="205"/>
      <c r="GW72" s="205"/>
      <c r="GX72" s="205"/>
      <c r="GY72" s="205"/>
      <c r="GZ72" s="205"/>
      <c r="HA72" s="205"/>
      <c r="HB72" s="205"/>
      <c r="HC72" s="205"/>
      <c r="HD72" s="205"/>
      <c r="HE72" s="205"/>
      <c r="HF72" s="205"/>
      <c r="HG72" s="205"/>
      <c r="HH72" s="205"/>
      <c r="HI72" s="205"/>
      <c r="HJ72" s="205"/>
      <c r="HK72" s="205"/>
      <c r="HL72" s="205"/>
      <c r="HM72" s="205"/>
      <c r="HN72" s="205"/>
      <c r="HO72" s="205"/>
      <c r="HP72" s="205"/>
      <c r="HQ72" s="205"/>
      <c r="HR72" s="205"/>
      <c r="HS72" s="205"/>
      <c r="HT72" s="205"/>
      <c r="HU72" s="205"/>
      <c r="HV72" s="205"/>
      <c r="HW72" s="205"/>
      <c r="HX72" s="205"/>
      <c r="HY72" s="205"/>
      <c r="HZ72" s="205"/>
      <c r="IA72" s="205"/>
      <c r="IB72" s="205"/>
      <c r="IC72" s="205"/>
      <c r="ID72" s="205"/>
      <c r="IE72" s="205"/>
      <c r="IF72" s="205"/>
      <c r="IG72" s="205"/>
      <c r="IH72" s="205"/>
      <c r="II72" s="205"/>
      <c r="IJ72" s="205"/>
      <c r="IK72" s="205"/>
      <c r="IL72" s="205"/>
      <c r="IM72" s="205"/>
      <c r="IN72" s="205"/>
      <c r="IO72" s="205"/>
      <c r="IP72" s="205"/>
    </row>
    <row r="73" spans="1:250" ht="14.1" customHeight="1" x14ac:dyDescent="0.2">
      <c r="A73" s="367"/>
      <c r="B73" s="375" t="s">
        <v>257</v>
      </c>
      <c r="C73" s="376" t="s">
        <v>417</v>
      </c>
      <c r="D73" s="392">
        <v>0.05</v>
      </c>
      <c r="E73" s="392">
        <v>0.15</v>
      </c>
      <c r="G73" s="389">
        <f>(G22*($D$73*$E$73))*G8</f>
        <v>0</v>
      </c>
      <c r="H73" s="389">
        <f>(H22*($D$73*$E$73))*H8</f>
        <v>0</v>
      </c>
      <c r="I73" s="389">
        <f t="shared" ref="I73:T73" si="218">(I22*($D$73*$E$73))*I8</f>
        <v>0</v>
      </c>
      <c r="J73" s="389">
        <f t="shared" si="218"/>
        <v>0</v>
      </c>
      <c r="K73" s="389">
        <f t="shared" si="218"/>
        <v>0</v>
      </c>
      <c r="L73" s="389">
        <f t="shared" si="218"/>
        <v>0</v>
      </c>
      <c r="M73" s="389">
        <f t="shared" si="218"/>
        <v>0</v>
      </c>
      <c r="N73" s="389">
        <f t="shared" si="218"/>
        <v>0</v>
      </c>
      <c r="O73" s="389">
        <f t="shared" si="218"/>
        <v>0</v>
      </c>
      <c r="P73" s="389">
        <f t="shared" si="218"/>
        <v>0</v>
      </c>
      <c r="Q73" s="389">
        <f t="shared" si="218"/>
        <v>0</v>
      </c>
      <c r="R73" s="389">
        <f t="shared" si="218"/>
        <v>0</v>
      </c>
      <c r="S73" s="389">
        <f t="shared" si="218"/>
        <v>0</v>
      </c>
      <c r="T73" s="389">
        <f t="shared" si="218"/>
        <v>0</v>
      </c>
      <c r="U73" s="389">
        <f>(U22*($D$73*$E$73))*U8</f>
        <v>0</v>
      </c>
      <c r="V73" s="557">
        <v>0</v>
      </c>
      <c r="W73" s="205"/>
      <c r="X73" s="205"/>
      <c r="Y73" s="205"/>
      <c r="Z73" s="205"/>
      <c r="AA73" s="205"/>
      <c r="AB73" s="205"/>
      <c r="AC73" s="205"/>
      <c r="AD73" s="205"/>
      <c r="AE73" s="205"/>
      <c r="AF73" s="205"/>
      <c r="AG73" s="205"/>
      <c r="AH73" s="205"/>
      <c r="AI73" s="205"/>
      <c r="AJ73" s="205"/>
      <c r="AK73" s="205"/>
      <c r="AL73" s="205"/>
      <c r="AM73" s="205"/>
      <c r="AN73" s="205"/>
      <c r="AO73" s="205"/>
      <c r="AP73" s="205"/>
      <c r="AQ73" s="205"/>
      <c r="AR73" s="205"/>
      <c r="AS73" s="205"/>
      <c r="AT73" s="205"/>
      <c r="AU73" s="205"/>
      <c r="AV73" s="205"/>
      <c r="AW73" s="205"/>
      <c r="AX73" s="205"/>
      <c r="AY73" s="205"/>
      <c r="AZ73" s="205"/>
      <c r="BA73" s="205"/>
      <c r="BB73" s="205"/>
      <c r="BC73" s="205"/>
      <c r="BD73" s="205"/>
      <c r="BE73" s="205"/>
      <c r="BF73" s="205"/>
      <c r="BG73" s="205"/>
      <c r="BH73" s="205"/>
      <c r="BI73" s="205"/>
      <c r="BJ73" s="205"/>
      <c r="BK73" s="205"/>
      <c r="BL73" s="205"/>
      <c r="BM73" s="205"/>
      <c r="BN73" s="205"/>
      <c r="BO73" s="205"/>
      <c r="BP73" s="205"/>
      <c r="BQ73" s="205"/>
      <c r="BR73" s="205"/>
      <c r="BS73" s="205"/>
      <c r="BT73" s="205"/>
      <c r="BU73" s="205"/>
      <c r="BV73" s="205"/>
      <c r="BW73" s="205"/>
      <c r="BX73" s="205"/>
      <c r="BY73" s="205"/>
      <c r="BZ73" s="205"/>
      <c r="CA73" s="205"/>
      <c r="CB73" s="205"/>
      <c r="CC73" s="205"/>
      <c r="CD73" s="205"/>
      <c r="CE73" s="205"/>
      <c r="CF73" s="205"/>
      <c r="CG73" s="205"/>
      <c r="CH73" s="205"/>
      <c r="CI73" s="205"/>
      <c r="CJ73" s="205"/>
      <c r="CK73" s="205"/>
      <c r="CL73" s="205"/>
      <c r="CM73" s="205"/>
      <c r="CN73" s="205"/>
      <c r="CO73" s="205"/>
      <c r="CP73" s="205"/>
      <c r="CQ73" s="205"/>
      <c r="CR73" s="205"/>
      <c r="CS73" s="205"/>
      <c r="CT73" s="205"/>
      <c r="CU73" s="205"/>
      <c r="CV73" s="205"/>
      <c r="CW73" s="205"/>
      <c r="CX73" s="205"/>
      <c r="CY73" s="205"/>
      <c r="CZ73" s="205"/>
      <c r="DA73" s="205"/>
      <c r="DB73" s="205"/>
      <c r="DC73" s="205"/>
      <c r="DD73" s="205"/>
      <c r="DE73" s="205"/>
      <c r="DF73" s="205"/>
      <c r="DG73" s="205"/>
      <c r="DH73" s="205"/>
      <c r="DI73" s="205"/>
      <c r="DJ73" s="205"/>
      <c r="DK73" s="205"/>
      <c r="DL73" s="205"/>
      <c r="DM73" s="205"/>
      <c r="DN73" s="205"/>
      <c r="DO73" s="205"/>
      <c r="DP73" s="205"/>
      <c r="DQ73" s="205"/>
      <c r="DR73" s="205"/>
      <c r="DS73" s="205"/>
      <c r="DT73" s="205"/>
      <c r="DU73" s="205"/>
      <c r="DV73" s="205"/>
      <c r="DW73" s="205"/>
      <c r="DX73" s="205"/>
      <c r="DY73" s="205"/>
      <c r="DZ73" s="205"/>
      <c r="EA73" s="205"/>
      <c r="EB73" s="205"/>
      <c r="EC73" s="205"/>
      <c r="ED73" s="205"/>
      <c r="EE73" s="205"/>
      <c r="EF73" s="205"/>
      <c r="EG73" s="205"/>
      <c r="EH73" s="205"/>
      <c r="EI73" s="205"/>
      <c r="EJ73" s="205"/>
      <c r="EK73" s="205"/>
      <c r="EL73" s="205"/>
      <c r="EM73" s="205"/>
      <c r="EN73" s="205"/>
      <c r="EO73" s="205"/>
      <c r="EP73" s="205"/>
      <c r="EQ73" s="205"/>
      <c r="ER73" s="205"/>
      <c r="ES73" s="205"/>
      <c r="ET73" s="205"/>
      <c r="EU73" s="205"/>
      <c r="EV73" s="205"/>
      <c r="EW73" s="205"/>
      <c r="EX73" s="205"/>
      <c r="EY73" s="205"/>
      <c r="EZ73" s="205"/>
      <c r="FA73" s="205"/>
      <c r="FB73" s="205"/>
      <c r="FC73" s="205"/>
      <c r="FD73" s="205"/>
      <c r="FE73" s="205"/>
      <c r="FF73" s="205"/>
      <c r="FG73" s="205"/>
      <c r="FH73" s="205"/>
      <c r="FI73" s="205"/>
      <c r="FJ73" s="205"/>
      <c r="FK73" s="205"/>
      <c r="FL73" s="205"/>
      <c r="FM73" s="205"/>
      <c r="FN73" s="205"/>
      <c r="FO73" s="205"/>
      <c r="FP73" s="205"/>
      <c r="FQ73" s="205"/>
      <c r="FR73" s="205"/>
      <c r="FS73" s="205"/>
      <c r="FT73" s="205"/>
      <c r="FU73" s="205"/>
      <c r="FV73" s="205"/>
      <c r="FW73" s="205"/>
      <c r="FX73" s="205"/>
      <c r="FY73" s="205"/>
      <c r="FZ73" s="205"/>
      <c r="GA73" s="205"/>
      <c r="GB73" s="205"/>
      <c r="GC73" s="205"/>
      <c r="GD73" s="205"/>
      <c r="GE73" s="205"/>
      <c r="GF73" s="205"/>
      <c r="GG73" s="205"/>
      <c r="GH73" s="205"/>
      <c r="GI73" s="205"/>
      <c r="GJ73" s="205"/>
      <c r="GK73" s="205"/>
      <c r="GL73" s="205"/>
      <c r="GM73" s="205"/>
      <c r="GN73" s="205"/>
      <c r="GO73" s="205"/>
      <c r="GP73" s="205"/>
      <c r="GQ73" s="205"/>
      <c r="GR73" s="205"/>
      <c r="GS73" s="205"/>
      <c r="GT73" s="205"/>
      <c r="GU73" s="205"/>
      <c r="GV73" s="205"/>
      <c r="GW73" s="205"/>
      <c r="GX73" s="205"/>
      <c r="GY73" s="205"/>
      <c r="GZ73" s="205"/>
      <c r="HA73" s="205"/>
      <c r="HB73" s="205"/>
      <c r="HC73" s="205"/>
      <c r="HD73" s="205"/>
      <c r="HE73" s="205"/>
      <c r="HF73" s="205"/>
      <c r="HG73" s="205"/>
      <c r="HH73" s="205"/>
      <c r="HI73" s="205"/>
      <c r="HJ73" s="205"/>
      <c r="HK73" s="205"/>
      <c r="HL73" s="205"/>
      <c r="HM73" s="205"/>
      <c r="HN73" s="205"/>
      <c r="HO73" s="205"/>
      <c r="HP73" s="205"/>
      <c r="HQ73" s="205"/>
      <c r="HR73" s="205"/>
      <c r="HS73" s="205"/>
      <c r="HT73" s="205"/>
      <c r="HU73" s="205"/>
      <c r="HV73" s="205"/>
      <c r="HW73" s="205"/>
      <c r="HX73" s="205"/>
      <c r="HY73" s="205"/>
      <c r="HZ73" s="205"/>
      <c r="IA73" s="205"/>
      <c r="IB73" s="205"/>
      <c r="IC73" s="205"/>
      <c r="ID73" s="205"/>
      <c r="IE73" s="205"/>
      <c r="IF73" s="205"/>
      <c r="IG73" s="205"/>
      <c r="IH73" s="205"/>
      <c r="II73" s="205"/>
      <c r="IJ73" s="205"/>
      <c r="IK73" s="205"/>
      <c r="IL73" s="205"/>
      <c r="IM73" s="205"/>
      <c r="IN73" s="205"/>
      <c r="IO73" s="205"/>
      <c r="IP73" s="205"/>
    </row>
    <row r="74" spans="1:250" ht="5.0999999999999996" customHeight="1" x14ac:dyDescent="0.2">
      <c r="A74" s="379"/>
      <c r="B74" s="379"/>
      <c r="C74" s="367"/>
      <c r="D74" s="393"/>
      <c r="E74" s="370"/>
      <c r="F74" s="370"/>
      <c r="V74" s="547"/>
    </row>
    <row r="75" spans="1:250" ht="14.1" customHeight="1" x14ac:dyDescent="0.2">
      <c r="A75" s="577" t="s">
        <v>446</v>
      </c>
      <c r="B75" s="370" t="s">
        <v>643</v>
      </c>
      <c r="C75" s="367"/>
      <c r="D75" s="372"/>
      <c r="E75" s="367"/>
      <c r="F75" s="370"/>
      <c r="G75" s="566">
        <f>SUM(G76)</f>
        <v>-909350</v>
      </c>
      <c r="H75" s="239">
        <f t="shared" ref="H75:U75" si="219">SUM(H76)</f>
        <v>-1433400</v>
      </c>
      <c r="I75" s="239">
        <f t="shared" si="219"/>
        <v>-1433400</v>
      </c>
      <c r="J75" s="239">
        <f t="shared" si="219"/>
        <v>-1433400</v>
      </c>
      <c r="K75" s="239">
        <f t="shared" si="219"/>
        <v>-1433400</v>
      </c>
      <c r="L75" s="239">
        <f t="shared" si="219"/>
        <v>-1433400</v>
      </c>
      <c r="M75" s="239">
        <f t="shared" si="219"/>
        <v>-1433400</v>
      </c>
      <c r="N75" s="239">
        <f t="shared" si="219"/>
        <v>-1433400</v>
      </c>
      <c r="O75" s="239">
        <f t="shared" si="219"/>
        <v>-1433400</v>
      </c>
      <c r="P75" s="239">
        <f t="shared" si="219"/>
        <v>-1433400</v>
      </c>
      <c r="Q75" s="239">
        <f t="shared" si="219"/>
        <v>-1433400</v>
      </c>
      <c r="R75" s="239">
        <f t="shared" si="219"/>
        <v>-1433400</v>
      </c>
      <c r="S75" s="239">
        <f t="shared" si="219"/>
        <v>-1433400</v>
      </c>
      <c r="T75" s="239">
        <f t="shared" si="219"/>
        <v>-1433400</v>
      </c>
      <c r="U75" s="239">
        <f t="shared" si="219"/>
        <v>-1433400</v>
      </c>
      <c r="V75" s="542">
        <v>0</v>
      </c>
      <c r="W75" s="205"/>
      <c r="X75" s="205"/>
      <c r="Y75" s="205"/>
      <c r="Z75" s="205"/>
      <c r="AA75" s="205"/>
      <c r="AB75" s="205"/>
      <c r="AC75" s="205"/>
      <c r="AD75" s="205"/>
      <c r="AE75" s="205"/>
      <c r="AF75" s="205"/>
      <c r="AG75" s="205"/>
      <c r="AH75" s="205"/>
      <c r="AI75" s="205"/>
      <c r="AJ75" s="205"/>
      <c r="AK75" s="205"/>
      <c r="AL75" s="205"/>
      <c r="AM75" s="205"/>
      <c r="AN75" s="205"/>
      <c r="AO75" s="205"/>
      <c r="AP75" s="205"/>
      <c r="AQ75" s="205"/>
      <c r="AR75" s="205"/>
      <c r="AS75" s="205"/>
      <c r="AT75" s="205"/>
      <c r="AU75" s="205"/>
      <c r="AV75" s="205"/>
      <c r="AW75" s="205"/>
      <c r="AX75" s="205"/>
      <c r="AY75" s="205"/>
      <c r="AZ75" s="205"/>
      <c r="BA75" s="205"/>
      <c r="BB75" s="205"/>
      <c r="BC75" s="205"/>
      <c r="BD75" s="205"/>
      <c r="BE75" s="205"/>
      <c r="BF75" s="205"/>
      <c r="BG75" s="205"/>
      <c r="BH75" s="205"/>
      <c r="BI75" s="205"/>
      <c r="BJ75" s="205"/>
      <c r="BK75" s="205"/>
      <c r="BL75" s="205"/>
      <c r="BM75" s="205"/>
      <c r="BN75" s="205"/>
      <c r="BO75" s="205"/>
      <c r="BP75" s="205"/>
      <c r="BQ75" s="205"/>
      <c r="BR75" s="205"/>
      <c r="BS75" s="205"/>
      <c r="BT75" s="205"/>
      <c r="BU75" s="205"/>
      <c r="BV75" s="205"/>
      <c r="BW75" s="205"/>
      <c r="BX75" s="205"/>
      <c r="BY75" s="205"/>
      <c r="BZ75" s="205"/>
      <c r="CA75" s="205"/>
      <c r="CB75" s="205"/>
      <c r="CC75" s="205"/>
      <c r="CD75" s="205"/>
      <c r="CE75" s="205"/>
      <c r="CF75" s="205"/>
      <c r="CG75" s="205"/>
      <c r="CH75" s="205"/>
      <c r="CI75" s="205"/>
      <c r="CJ75" s="205"/>
      <c r="CK75" s="205"/>
      <c r="CL75" s="205"/>
      <c r="CM75" s="205"/>
      <c r="CN75" s="205"/>
      <c r="CO75" s="205"/>
      <c r="CP75" s="205"/>
      <c r="CQ75" s="205"/>
      <c r="CR75" s="205"/>
      <c r="CS75" s="205"/>
      <c r="CT75" s="205"/>
      <c r="CU75" s="205"/>
      <c r="CV75" s="205"/>
      <c r="CW75" s="205"/>
      <c r="CX75" s="205"/>
      <c r="CY75" s="205"/>
      <c r="CZ75" s="205"/>
      <c r="DA75" s="205"/>
      <c r="DB75" s="205"/>
      <c r="DC75" s="205"/>
      <c r="DD75" s="205"/>
      <c r="DE75" s="205"/>
      <c r="DF75" s="205"/>
      <c r="DG75" s="205"/>
      <c r="DH75" s="205"/>
      <c r="DI75" s="205"/>
      <c r="DJ75" s="205"/>
      <c r="DK75" s="205"/>
      <c r="DL75" s="205"/>
      <c r="DM75" s="205"/>
      <c r="DN75" s="205"/>
      <c r="DO75" s="205"/>
      <c r="DP75" s="205"/>
      <c r="DQ75" s="205"/>
      <c r="DR75" s="205"/>
      <c r="DS75" s="205"/>
      <c r="DT75" s="205"/>
      <c r="DU75" s="205"/>
      <c r="DV75" s="205"/>
      <c r="DW75" s="205"/>
      <c r="DX75" s="205"/>
      <c r="DY75" s="205"/>
      <c r="DZ75" s="205"/>
      <c r="EA75" s="205"/>
      <c r="EB75" s="205"/>
      <c r="EC75" s="205"/>
      <c r="ED75" s="205"/>
      <c r="EE75" s="205"/>
      <c r="EF75" s="205"/>
      <c r="EG75" s="205"/>
      <c r="EH75" s="205"/>
      <c r="EI75" s="205"/>
      <c r="EJ75" s="205"/>
      <c r="EK75" s="205"/>
      <c r="EL75" s="205"/>
      <c r="EM75" s="205"/>
      <c r="EN75" s="205"/>
      <c r="EO75" s="205"/>
      <c r="EP75" s="205"/>
      <c r="EQ75" s="205"/>
      <c r="ER75" s="205"/>
      <c r="ES75" s="205"/>
      <c r="ET75" s="205"/>
      <c r="EU75" s="205"/>
      <c r="EV75" s="205"/>
      <c r="EW75" s="205"/>
      <c r="EX75" s="205"/>
      <c r="EY75" s="205"/>
      <c r="EZ75" s="205"/>
      <c r="FA75" s="205"/>
      <c r="FB75" s="205"/>
      <c r="FC75" s="205"/>
      <c r="FD75" s="205"/>
      <c r="FE75" s="205"/>
      <c r="FF75" s="205"/>
      <c r="FG75" s="205"/>
      <c r="FH75" s="205"/>
      <c r="FI75" s="205"/>
      <c r="FJ75" s="205"/>
      <c r="FK75" s="205"/>
      <c r="FL75" s="205"/>
      <c r="FM75" s="205"/>
      <c r="FN75" s="205"/>
      <c r="FO75" s="205"/>
      <c r="FP75" s="205"/>
      <c r="FQ75" s="205"/>
      <c r="FR75" s="205"/>
      <c r="FS75" s="205"/>
      <c r="FT75" s="205"/>
      <c r="FU75" s="205"/>
      <c r="FV75" s="205"/>
      <c r="FW75" s="205"/>
      <c r="FX75" s="205"/>
      <c r="FY75" s="205"/>
      <c r="FZ75" s="205"/>
      <c r="GA75" s="205"/>
      <c r="GB75" s="205"/>
      <c r="GC75" s="205"/>
      <c r="GD75" s="205"/>
      <c r="GE75" s="205"/>
      <c r="GF75" s="205"/>
      <c r="GG75" s="205"/>
      <c r="GH75" s="205"/>
      <c r="GI75" s="205"/>
      <c r="GJ75" s="205"/>
      <c r="GK75" s="205"/>
      <c r="GL75" s="205"/>
      <c r="GM75" s="205"/>
      <c r="GN75" s="205"/>
      <c r="GO75" s="205"/>
      <c r="GP75" s="205"/>
      <c r="GQ75" s="205"/>
      <c r="GR75" s="205"/>
      <c r="GS75" s="205"/>
      <c r="GT75" s="205"/>
      <c r="GU75" s="205"/>
      <c r="GV75" s="205"/>
      <c r="GW75" s="205"/>
      <c r="GX75" s="205"/>
      <c r="GY75" s="205"/>
      <c r="GZ75" s="205"/>
      <c r="HA75" s="205"/>
      <c r="HB75" s="205"/>
      <c r="HC75" s="205"/>
      <c r="HD75" s="205"/>
      <c r="HE75" s="205"/>
      <c r="HF75" s="205"/>
      <c r="HG75" s="205"/>
      <c r="HH75" s="205"/>
      <c r="HI75" s="205"/>
      <c r="HJ75" s="205"/>
      <c r="HK75" s="205"/>
      <c r="HL75" s="205"/>
      <c r="HM75" s="205"/>
      <c r="HN75" s="205"/>
      <c r="HO75" s="205"/>
      <c r="HP75" s="205"/>
      <c r="HQ75" s="205"/>
      <c r="HR75" s="205"/>
      <c r="HS75" s="205"/>
      <c r="HT75" s="205"/>
      <c r="HU75" s="205"/>
      <c r="HV75" s="205"/>
      <c r="HW75" s="205"/>
      <c r="HX75" s="205"/>
      <c r="HY75" s="205"/>
      <c r="HZ75" s="205"/>
      <c r="IA75" s="205"/>
      <c r="IB75" s="205"/>
      <c r="IC75" s="205"/>
      <c r="ID75" s="205"/>
      <c r="IE75" s="205"/>
      <c r="IF75" s="205"/>
      <c r="IG75" s="205"/>
      <c r="IH75" s="205"/>
      <c r="II75" s="205"/>
      <c r="IJ75" s="205"/>
      <c r="IK75" s="205"/>
      <c r="IL75" s="205"/>
      <c r="IM75" s="205"/>
      <c r="IN75" s="205"/>
      <c r="IO75" s="205"/>
      <c r="IP75" s="205"/>
    </row>
    <row r="76" spans="1:250" ht="14.1" customHeight="1" x14ac:dyDescent="0.2">
      <c r="A76" s="367"/>
      <c r="B76" s="375" t="s">
        <v>255</v>
      </c>
      <c r="C76" s="376" t="s">
        <v>653</v>
      </c>
      <c r="D76" s="564">
        <f>D142</f>
        <v>-50</v>
      </c>
      <c r="E76" s="392"/>
      <c r="F76" s="392"/>
      <c r="G76" s="389">
        <f>((G10*$D$76)*G8)</f>
        <v>-909350</v>
      </c>
      <c r="H76" s="389">
        <f>((H10*$D$76)*H8)</f>
        <v>-1433400</v>
      </c>
      <c r="I76" s="389">
        <f t="shared" ref="I76:U76" si="220">((I10*$D$76)*I8)</f>
        <v>-1433400</v>
      </c>
      <c r="J76" s="389">
        <f t="shared" si="220"/>
        <v>-1433400</v>
      </c>
      <c r="K76" s="389">
        <f t="shared" si="220"/>
        <v>-1433400</v>
      </c>
      <c r="L76" s="389">
        <f t="shared" si="220"/>
        <v>-1433400</v>
      </c>
      <c r="M76" s="389">
        <f t="shared" si="220"/>
        <v>-1433400</v>
      </c>
      <c r="N76" s="389">
        <f t="shared" si="220"/>
        <v>-1433400</v>
      </c>
      <c r="O76" s="389">
        <f t="shared" si="220"/>
        <v>-1433400</v>
      </c>
      <c r="P76" s="389">
        <f t="shared" si="220"/>
        <v>-1433400</v>
      </c>
      <c r="Q76" s="389">
        <f t="shared" si="220"/>
        <v>-1433400</v>
      </c>
      <c r="R76" s="389">
        <f t="shared" si="220"/>
        <v>-1433400</v>
      </c>
      <c r="S76" s="389">
        <f t="shared" si="220"/>
        <v>-1433400</v>
      </c>
      <c r="T76" s="389">
        <f t="shared" si="220"/>
        <v>-1433400</v>
      </c>
      <c r="U76" s="389">
        <f t="shared" si="220"/>
        <v>-1433400</v>
      </c>
      <c r="V76" s="558">
        <v>0</v>
      </c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05"/>
      <c r="BN76" s="205"/>
      <c r="BO76" s="205"/>
      <c r="BP76" s="205"/>
      <c r="BQ76" s="205"/>
      <c r="BR76" s="205"/>
      <c r="BS76" s="205"/>
      <c r="BT76" s="205"/>
      <c r="BU76" s="205"/>
      <c r="BV76" s="205"/>
      <c r="BW76" s="205"/>
      <c r="BX76" s="205"/>
      <c r="BY76" s="205"/>
      <c r="BZ76" s="205"/>
      <c r="CA76" s="205"/>
      <c r="CB76" s="205"/>
      <c r="CC76" s="205"/>
      <c r="CD76" s="205"/>
      <c r="CE76" s="205"/>
      <c r="CF76" s="205"/>
      <c r="CG76" s="205"/>
      <c r="CH76" s="205"/>
      <c r="CI76" s="205"/>
      <c r="CJ76" s="205"/>
      <c r="CK76" s="205"/>
      <c r="CL76" s="205"/>
      <c r="CM76" s="205"/>
      <c r="CN76" s="205"/>
      <c r="CO76" s="205"/>
      <c r="CP76" s="205"/>
      <c r="CQ76" s="205"/>
      <c r="CR76" s="205"/>
      <c r="CS76" s="205"/>
      <c r="CT76" s="205"/>
      <c r="CU76" s="205"/>
      <c r="CV76" s="205"/>
      <c r="CW76" s="205"/>
      <c r="CX76" s="205"/>
      <c r="CY76" s="205"/>
      <c r="CZ76" s="205"/>
      <c r="DA76" s="205"/>
      <c r="DB76" s="205"/>
      <c r="DC76" s="205"/>
      <c r="DD76" s="205"/>
      <c r="DE76" s="205"/>
      <c r="DF76" s="205"/>
      <c r="DG76" s="205"/>
      <c r="DH76" s="205"/>
      <c r="DI76" s="205"/>
      <c r="DJ76" s="205"/>
      <c r="DK76" s="205"/>
      <c r="DL76" s="205"/>
      <c r="DM76" s="205"/>
      <c r="DN76" s="205"/>
      <c r="DO76" s="205"/>
      <c r="DP76" s="205"/>
      <c r="DQ76" s="205"/>
      <c r="DR76" s="205"/>
      <c r="DS76" s="205"/>
      <c r="DT76" s="205"/>
      <c r="DU76" s="205"/>
      <c r="DV76" s="205"/>
      <c r="DW76" s="205"/>
      <c r="DX76" s="205"/>
      <c r="DY76" s="205"/>
      <c r="DZ76" s="205"/>
      <c r="EA76" s="205"/>
      <c r="EB76" s="205"/>
      <c r="EC76" s="205"/>
      <c r="ED76" s="205"/>
      <c r="EE76" s="205"/>
      <c r="EF76" s="205"/>
      <c r="EG76" s="205"/>
      <c r="EH76" s="205"/>
      <c r="EI76" s="205"/>
      <c r="EJ76" s="205"/>
      <c r="EK76" s="205"/>
      <c r="EL76" s="205"/>
      <c r="EM76" s="205"/>
      <c r="EN76" s="205"/>
      <c r="EO76" s="205"/>
      <c r="EP76" s="205"/>
      <c r="EQ76" s="205"/>
      <c r="ER76" s="205"/>
      <c r="ES76" s="205"/>
      <c r="ET76" s="205"/>
      <c r="EU76" s="205"/>
      <c r="EV76" s="205"/>
      <c r="EW76" s="205"/>
      <c r="EX76" s="205"/>
      <c r="EY76" s="205"/>
      <c r="EZ76" s="205"/>
      <c r="FA76" s="205"/>
      <c r="FB76" s="205"/>
      <c r="FC76" s="205"/>
      <c r="FD76" s="205"/>
      <c r="FE76" s="205"/>
      <c r="FF76" s="205"/>
      <c r="FG76" s="205"/>
      <c r="FH76" s="205"/>
      <c r="FI76" s="205"/>
      <c r="FJ76" s="205"/>
      <c r="FK76" s="205"/>
      <c r="FL76" s="205"/>
      <c r="FM76" s="205"/>
      <c r="FN76" s="205"/>
      <c r="FO76" s="205"/>
      <c r="FP76" s="205"/>
      <c r="FQ76" s="205"/>
      <c r="FR76" s="205"/>
      <c r="FS76" s="205"/>
      <c r="FT76" s="205"/>
      <c r="FU76" s="205"/>
      <c r="FV76" s="205"/>
      <c r="FW76" s="205"/>
      <c r="FX76" s="205"/>
      <c r="FY76" s="205"/>
      <c r="FZ76" s="205"/>
      <c r="GA76" s="205"/>
      <c r="GB76" s="205"/>
      <c r="GC76" s="205"/>
      <c r="GD76" s="205"/>
      <c r="GE76" s="205"/>
      <c r="GF76" s="205"/>
      <c r="GG76" s="205"/>
      <c r="GH76" s="205"/>
      <c r="GI76" s="205"/>
      <c r="GJ76" s="205"/>
      <c r="GK76" s="205"/>
      <c r="GL76" s="205"/>
      <c r="GM76" s="205"/>
      <c r="GN76" s="205"/>
      <c r="GO76" s="205"/>
      <c r="GP76" s="205"/>
      <c r="GQ76" s="205"/>
      <c r="GR76" s="205"/>
      <c r="GS76" s="205"/>
      <c r="GT76" s="205"/>
      <c r="GU76" s="205"/>
      <c r="GV76" s="205"/>
      <c r="GW76" s="205"/>
      <c r="GX76" s="205"/>
      <c r="GY76" s="205"/>
      <c r="GZ76" s="205"/>
      <c r="HA76" s="205"/>
      <c r="HB76" s="205"/>
      <c r="HC76" s="205"/>
      <c r="HD76" s="205"/>
      <c r="HE76" s="205"/>
      <c r="HF76" s="205"/>
      <c r="HG76" s="205"/>
      <c r="HH76" s="205"/>
      <c r="HI76" s="205"/>
      <c r="HJ76" s="205"/>
      <c r="HK76" s="205"/>
      <c r="HL76" s="205"/>
      <c r="HM76" s="205"/>
      <c r="HN76" s="205"/>
      <c r="HO76" s="205"/>
      <c r="HP76" s="205"/>
      <c r="HQ76" s="205"/>
      <c r="HR76" s="205"/>
      <c r="HS76" s="205"/>
      <c r="HT76" s="205"/>
      <c r="HU76" s="205"/>
      <c r="HV76" s="205"/>
      <c r="HW76" s="205"/>
      <c r="HX76" s="205"/>
      <c r="HY76" s="205"/>
      <c r="HZ76" s="205"/>
      <c r="IA76" s="205"/>
      <c r="IB76" s="205"/>
      <c r="IC76" s="205"/>
      <c r="ID76" s="205"/>
      <c r="IE76" s="205"/>
      <c r="IF76" s="205"/>
      <c r="IG76" s="205"/>
      <c r="IH76" s="205"/>
      <c r="II76" s="205"/>
      <c r="IJ76" s="205"/>
      <c r="IK76" s="205"/>
      <c r="IL76" s="205"/>
      <c r="IM76" s="205"/>
      <c r="IN76" s="205"/>
      <c r="IO76" s="205"/>
      <c r="IP76" s="205"/>
    </row>
    <row r="77" spans="1:250" s="22" customFormat="1" ht="5.0999999999999996" customHeight="1" x14ac:dyDescent="0.2">
      <c r="A77" s="23"/>
      <c r="B77" s="23"/>
      <c r="C77" s="34"/>
      <c r="D77" s="34"/>
      <c r="E77" s="394"/>
      <c r="F77" s="394"/>
      <c r="G77" s="395"/>
      <c r="H77" s="395"/>
      <c r="I77" s="395"/>
      <c r="J77" s="395"/>
      <c r="K77" s="395"/>
      <c r="L77" s="395"/>
      <c r="M77" s="395"/>
      <c r="N77" s="395"/>
      <c r="O77" s="395"/>
      <c r="P77" s="395"/>
      <c r="Q77" s="395"/>
      <c r="R77" s="395"/>
      <c r="S77" s="395"/>
      <c r="T77" s="395"/>
      <c r="U77" s="395"/>
      <c r="V77" s="559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</row>
    <row r="78" spans="1:250" ht="14.1" customHeight="1" x14ac:dyDescent="0.2">
      <c r="A78" s="577" t="s">
        <v>447</v>
      </c>
      <c r="B78" s="370" t="s">
        <v>651</v>
      </c>
      <c r="C78" s="367"/>
      <c r="D78" s="370"/>
      <c r="E78" s="370"/>
      <c r="F78" s="372"/>
      <c r="G78" s="569" t="e">
        <f>G68-G70-G75</f>
        <v>#DIV/0!</v>
      </c>
      <c r="H78" s="390" t="e">
        <f>H68-H70-H75</f>
        <v>#DIV/0!</v>
      </c>
      <c r="I78" s="390" t="e">
        <f>I68-I70-I75</f>
        <v>#DIV/0!</v>
      </c>
      <c r="J78" s="390" t="e">
        <f t="shared" ref="J78:T78" si="221">J68-J70-J75</f>
        <v>#DIV/0!</v>
      </c>
      <c r="K78" s="390" t="e">
        <f t="shared" si="221"/>
        <v>#DIV/0!</v>
      </c>
      <c r="L78" s="390" t="e">
        <f t="shared" si="221"/>
        <v>#DIV/0!</v>
      </c>
      <c r="M78" s="390" t="e">
        <f t="shared" si="221"/>
        <v>#DIV/0!</v>
      </c>
      <c r="N78" s="390" t="e">
        <f t="shared" si="221"/>
        <v>#DIV/0!</v>
      </c>
      <c r="O78" s="390" t="e">
        <f t="shared" si="221"/>
        <v>#DIV/0!</v>
      </c>
      <c r="P78" s="390" t="e">
        <f t="shared" si="221"/>
        <v>#DIV/0!</v>
      </c>
      <c r="Q78" s="390" t="e">
        <f t="shared" si="221"/>
        <v>#DIV/0!</v>
      </c>
      <c r="R78" s="390" t="e">
        <f t="shared" si="221"/>
        <v>#DIV/0!</v>
      </c>
      <c r="S78" s="390" t="e">
        <f t="shared" si="221"/>
        <v>#DIV/0!</v>
      </c>
      <c r="T78" s="390" t="e">
        <f t="shared" si="221"/>
        <v>#DIV/0!</v>
      </c>
      <c r="U78" s="390" t="e">
        <f t="shared" ref="U78" si="222">U68-U70-U75</f>
        <v>#DIV/0!</v>
      </c>
      <c r="V78" s="542">
        <v>0</v>
      </c>
      <c r="W78" s="205"/>
      <c r="X78" s="205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05"/>
      <c r="AT78" s="205"/>
      <c r="AU78" s="205"/>
      <c r="AV78" s="205"/>
      <c r="AW78" s="205"/>
      <c r="AX78" s="205"/>
      <c r="AY78" s="205"/>
      <c r="AZ78" s="205"/>
      <c r="BA78" s="205"/>
      <c r="BB78" s="205"/>
      <c r="BC78" s="205"/>
      <c r="BD78" s="205"/>
      <c r="BE78" s="205"/>
      <c r="BF78" s="205"/>
      <c r="BG78" s="205"/>
      <c r="BH78" s="205"/>
      <c r="BI78" s="205"/>
      <c r="BJ78" s="205"/>
      <c r="BK78" s="205"/>
      <c r="BL78" s="205"/>
      <c r="BM78" s="205"/>
      <c r="BN78" s="205"/>
      <c r="BO78" s="205"/>
      <c r="BP78" s="205"/>
      <c r="BQ78" s="205"/>
      <c r="BR78" s="205"/>
      <c r="BS78" s="205"/>
      <c r="BT78" s="205"/>
      <c r="BU78" s="205"/>
      <c r="BV78" s="205"/>
      <c r="BW78" s="205"/>
      <c r="BX78" s="205"/>
      <c r="BY78" s="205"/>
      <c r="BZ78" s="205"/>
      <c r="CA78" s="205"/>
      <c r="CB78" s="205"/>
      <c r="CC78" s="205"/>
      <c r="CD78" s="205"/>
      <c r="CE78" s="205"/>
      <c r="CF78" s="205"/>
      <c r="CG78" s="205"/>
      <c r="CH78" s="205"/>
      <c r="CI78" s="205"/>
      <c r="CJ78" s="205"/>
      <c r="CK78" s="205"/>
      <c r="CL78" s="205"/>
      <c r="CM78" s="205"/>
      <c r="CN78" s="205"/>
      <c r="CO78" s="205"/>
      <c r="CP78" s="205"/>
      <c r="CQ78" s="205"/>
      <c r="CR78" s="205"/>
      <c r="CS78" s="205"/>
      <c r="CT78" s="205"/>
      <c r="CU78" s="205"/>
      <c r="CV78" s="205"/>
      <c r="CW78" s="205"/>
      <c r="CX78" s="205"/>
      <c r="CY78" s="205"/>
      <c r="CZ78" s="205"/>
      <c r="DA78" s="205"/>
      <c r="DB78" s="205"/>
      <c r="DC78" s="205"/>
      <c r="DD78" s="205"/>
      <c r="DE78" s="205"/>
      <c r="DF78" s="205"/>
      <c r="DG78" s="205"/>
      <c r="DH78" s="205"/>
      <c r="DI78" s="205"/>
      <c r="DJ78" s="205"/>
      <c r="DK78" s="205"/>
      <c r="DL78" s="205"/>
      <c r="DM78" s="205"/>
      <c r="DN78" s="205"/>
      <c r="DO78" s="205"/>
      <c r="DP78" s="205"/>
      <c r="DQ78" s="205"/>
      <c r="DR78" s="205"/>
      <c r="DS78" s="205"/>
      <c r="DT78" s="205"/>
      <c r="DU78" s="205"/>
      <c r="DV78" s="205"/>
      <c r="DW78" s="205"/>
      <c r="DX78" s="205"/>
      <c r="DY78" s="205"/>
      <c r="DZ78" s="205"/>
      <c r="EA78" s="205"/>
      <c r="EB78" s="205"/>
      <c r="EC78" s="205"/>
      <c r="ED78" s="205"/>
      <c r="EE78" s="205"/>
      <c r="EF78" s="205"/>
      <c r="EG78" s="205"/>
      <c r="EH78" s="205"/>
      <c r="EI78" s="205"/>
      <c r="EJ78" s="205"/>
      <c r="EK78" s="205"/>
      <c r="EL78" s="205"/>
      <c r="EM78" s="205"/>
      <c r="EN78" s="205"/>
      <c r="EO78" s="205"/>
      <c r="EP78" s="205"/>
      <c r="EQ78" s="205"/>
      <c r="ER78" s="205"/>
      <c r="ES78" s="205"/>
      <c r="ET78" s="205"/>
      <c r="EU78" s="205"/>
      <c r="EV78" s="205"/>
      <c r="EW78" s="205"/>
      <c r="EX78" s="205"/>
      <c r="EY78" s="205"/>
      <c r="EZ78" s="205"/>
      <c r="FA78" s="205"/>
      <c r="FB78" s="205"/>
      <c r="FC78" s="205"/>
      <c r="FD78" s="205"/>
      <c r="FE78" s="205"/>
      <c r="FF78" s="205"/>
      <c r="FG78" s="205"/>
      <c r="FH78" s="205"/>
      <c r="FI78" s="205"/>
      <c r="FJ78" s="205"/>
      <c r="FK78" s="205"/>
      <c r="FL78" s="205"/>
      <c r="FM78" s="205"/>
      <c r="FN78" s="205"/>
      <c r="FO78" s="205"/>
      <c r="FP78" s="205"/>
      <c r="FQ78" s="205"/>
      <c r="FR78" s="205"/>
      <c r="FS78" s="205"/>
      <c r="FT78" s="205"/>
      <c r="FU78" s="205"/>
      <c r="FV78" s="205"/>
      <c r="FW78" s="205"/>
      <c r="FX78" s="205"/>
      <c r="FY78" s="205"/>
      <c r="FZ78" s="205"/>
      <c r="GA78" s="205"/>
      <c r="GB78" s="205"/>
      <c r="GC78" s="205"/>
      <c r="GD78" s="205"/>
      <c r="GE78" s="205"/>
      <c r="GF78" s="205"/>
      <c r="GG78" s="205"/>
      <c r="GH78" s="205"/>
      <c r="GI78" s="205"/>
      <c r="GJ78" s="205"/>
      <c r="GK78" s="205"/>
      <c r="GL78" s="205"/>
      <c r="GM78" s="205"/>
      <c r="GN78" s="205"/>
      <c r="GO78" s="205"/>
      <c r="GP78" s="205"/>
      <c r="GQ78" s="205"/>
      <c r="GR78" s="205"/>
      <c r="GS78" s="205"/>
      <c r="GT78" s="205"/>
      <c r="GU78" s="205"/>
      <c r="GV78" s="205"/>
      <c r="GW78" s="205"/>
      <c r="GX78" s="205"/>
      <c r="GY78" s="205"/>
      <c r="GZ78" s="205"/>
      <c r="HA78" s="205"/>
      <c r="HB78" s="205"/>
      <c r="HC78" s="205"/>
      <c r="HD78" s="205"/>
      <c r="HE78" s="205"/>
      <c r="HF78" s="205"/>
      <c r="HG78" s="205"/>
      <c r="HH78" s="205"/>
      <c r="HI78" s="205"/>
      <c r="HJ78" s="205"/>
      <c r="HK78" s="205"/>
      <c r="HL78" s="205"/>
      <c r="HM78" s="205"/>
      <c r="HN78" s="205"/>
      <c r="HO78" s="205"/>
      <c r="HP78" s="205"/>
      <c r="HQ78" s="205"/>
      <c r="HR78" s="205"/>
      <c r="HS78" s="205"/>
      <c r="HT78" s="205"/>
      <c r="HU78" s="205"/>
      <c r="HV78" s="205"/>
      <c r="HW78" s="205"/>
      <c r="HX78" s="205"/>
      <c r="HY78" s="205"/>
      <c r="HZ78" s="205"/>
      <c r="IA78" s="205"/>
      <c r="IB78" s="205"/>
      <c r="IC78" s="205"/>
      <c r="ID78" s="205"/>
      <c r="IE78" s="205"/>
      <c r="IF78" s="205"/>
      <c r="IG78" s="205"/>
      <c r="IH78" s="205"/>
      <c r="II78" s="205"/>
      <c r="IJ78" s="205"/>
      <c r="IK78" s="205"/>
      <c r="IL78" s="205"/>
      <c r="IM78" s="205"/>
      <c r="IN78" s="205"/>
      <c r="IO78" s="205"/>
      <c r="IP78" s="205"/>
    </row>
    <row r="79" spans="1:250" ht="5.0999999999999996" customHeight="1" x14ac:dyDescent="0.2">
      <c r="A79" s="379"/>
      <c r="B79" s="367"/>
      <c r="C79" s="367"/>
      <c r="D79" s="367"/>
      <c r="E79" s="370"/>
      <c r="F79" s="370"/>
      <c r="V79" s="547"/>
    </row>
    <row r="80" spans="1:250" ht="14.1" customHeight="1" x14ac:dyDescent="0.2">
      <c r="A80" s="577" t="s">
        <v>448</v>
      </c>
      <c r="B80" s="370" t="s">
        <v>644</v>
      </c>
      <c r="C80" s="367"/>
      <c r="D80" s="391" t="s">
        <v>3</v>
      </c>
      <c r="E80" s="394"/>
      <c r="F80" s="394"/>
      <c r="G80" s="567" t="e">
        <f>SUM(G81:G83)</f>
        <v>#DIV/0!</v>
      </c>
      <c r="H80" s="381" t="e">
        <f t="shared" ref="H80" si="223">SUM(H81:H83)</f>
        <v>#DIV/0!</v>
      </c>
      <c r="I80" s="381" t="e">
        <f>SUM(I81:I83)</f>
        <v>#DIV/0!</v>
      </c>
      <c r="J80" s="381" t="e">
        <f t="shared" ref="J80:U80" si="224">SUM(J81:J83)</f>
        <v>#DIV/0!</v>
      </c>
      <c r="K80" s="381" t="e">
        <f t="shared" si="224"/>
        <v>#DIV/0!</v>
      </c>
      <c r="L80" s="381" t="e">
        <f t="shared" si="224"/>
        <v>#DIV/0!</v>
      </c>
      <c r="M80" s="381" t="e">
        <f t="shared" si="224"/>
        <v>#DIV/0!</v>
      </c>
      <c r="N80" s="381" t="e">
        <f t="shared" si="224"/>
        <v>#DIV/0!</v>
      </c>
      <c r="O80" s="381" t="e">
        <f t="shared" si="224"/>
        <v>#DIV/0!</v>
      </c>
      <c r="P80" s="381" t="e">
        <f t="shared" si="224"/>
        <v>#DIV/0!</v>
      </c>
      <c r="Q80" s="381" t="e">
        <f t="shared" si="224"/>
        <v>#DIV/0!</v>
      </c>
      <c r="R80" s="381" t="e">
        <f t="shared" si="224"/>
        <v>#DIV/0!</v>
      </c>
      <c r="S80" s="381" t="e">
        <f t="shared" si="224"/>
        <v>#DIV/0!</v>
      </c>
      <c r="T80" s="381" t="e">
        <f t="shared" si="224"/>
        <v>#DIV/0!</v>
      </c>
      <c r="U80" s="381" t="e">
        <f t="shared" si="224"/>
        <v>#DIV/0!</v>
      </c>
      <c r="V80" s="542">
        <v>0</v>
      </c>
      <c r="W80" s="205"/>
      <c r="X80" s="205"/>
      <c r="Y80" s="205"/>
      <c r="Z80" s="205"/>
      <c r="AA80" s="205"/>
      <c r="AB80" s="205"/>
      <c r="AC80" s="205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5"/>
      <c r="AS80" s="205"/>
      <c r="AT80" s="205"/>
      <c r="AU80" s="205"/>
      <c r="AV80" s="205"/>
      <c r="AW80" s="205"/>
      <c r="AX80" s="205"/>
      <c r="AY80" s="205"/>
      <c r="AZ80" s="205"/>
      <c r="BA80" s="205"/>
      <c r="BB80" s="205"/>
      <c r="BC80" s="205"/>
      <c r="BD80" s="205"/>
      <c r="BE80" s="205"/>
      <c r="BF80" s="205"/>
      <c r="BG80" s="205"/>
      <c r="BH80" s="205"/>
      <c r="BI80" s="205"/>
      <c r="BJ80" s="205"/>
      <c r="BK80" s="205"/>
      <c r="BL80" s="205"/>
      <c r="BM80" s="205"/>
      <c r="BN80" s="205"/>
      <c r="BO80" s="205"/>
      <c r="BP80" s="205"/>
      <c r="BQ80" s="205"/>
      <c r="BR80" s="205"/>
      <c r="BS80" s="205"/>
      <c r="BT80" s="205"/>
      <c r="BU80" s="205"/>
      <c r="BV80" s="205"/>
      <c r="BW80" s="205"/>
      <c r="BX80" s="205"/>
      <c r="BY80" s="205"/>
      <c r="BZ80" s="205"/>
      <c r="CA80" s="205"/>
      <c r="CB80" s="205"/>
      <c r="CC80" s="205"/>
      <c r="CD80" s="205"/>
      <c r="CE80" s="205"/>
      <c r="CF80" s="205"/>
      <c r="CG80" s="205"/>
      <c r="CH80" s="205"/>
      <c r="CI80" s="205"/>
      <c r="CJ80" s="205"/>
      <c r="CK80" s="205"/>
      <c r="CL80" s="205"/>
      <c r="CM80" s="205"/>
      <c r="CN80" s="205"/>
      <c r="CO80" s="205"/>
      <c r="CP80" s="205"/>
      <c r="CQ80" s="205"/>
      <c r="CR80" s="205"/>
      <c r="CS80" s="205"/>
      <c r="CT80" s="205"/>
      <c r="CU80" s="205"/>
      <c r="CV80" s="205"/>
      <c r="CW80" s="205"/>
      <c r="CX80" s="205"/>
      <c r="CY80" s="205"/>
      <c r="CZ80" s="205"/>
      <c r="DA80" s="205"/>
      <c r="DB80" s="205"/>
      <c r="DC80" s="205"/>
      <c r="DD80" s="205"/>
      <c r="DE80" s="205"/>
      <c r="DF80" s="205"/>
      <c r="DG80" s="205"/>
      <c r="DH80" s="205"/>
      <c r="DI80" s="205"/>
      <c r="DJ80" s="205"/>
      <c r="DK80" s="205"/>
      <c r="DL80" s="205"/>
      <c r="DM80" s="205"/>
      <c r="DN80" s="205"/>
      <c r="DO80" s="205"/>
      <c r="DP80" s="205"/>
      <c r="DQ80" s="205"/>
      <c r="DR80" s="205"/>
      <c r="DS80" s="205"/>
      <c r="DT80" s="205"/>
      <c r="DU80" s="205"/>
      <c r="DV80" s="205"/>
      <c r="DW80" s="205"/>
      <c r="DX80" s="205"/>
      <c r="DY80" s="205"/>
      <c r="DZ80" s="205"/>
      <c r="EA80" s="205"/>
      <c r="EB80" s="205"/>
      <c r="EC80" s="205"/>
      <c r="ED80" s="205"/>
      <c r="EE80" s="205"/>
      <c r="EF80" s="205"/>
      <c r="EG80" s="205"/>
      <c r="EH80" s="205"/>
      <c r="EI80" s="205"/>
      <c r="EJ80" s="205"/>
      <c r="EK80" s="205"/>
      <c r="EL80" s="205"/>
      <c r="EM80" s="205"/>
      <c r="EN80" s="205"/>
      <c r="EO80" s="205"/>
      <c r="EP80" s="205"/>
      <c r="EQ80" s="205"/>
      <c r="ER80" s="205"/>
      <c r="ES80" s="205"/>
      <c r="ET80" s="205"/>
      <c r="EU80" s="205"/>
      <c r="EV80" s="205"/>
      <c r="EW80" s="205"/>
      <c r="EX80" s="205"/>
      <c r="EY80" s="205"/>
      <c r="EZ80" s="205"/>
      <c r="FA80" s="205"/>
      <c r="FB80" s="205"/>
      <c r="FC80" s="205"/>
      <c r="FD80" s="205"/>
      <c r="FE80" s="205"/>
      <c r="FF80" s="205"/>
      <c r="FG80" s="205"/>
      <c r="FH80" s="205"/>
      <c r="FI80" s="205"/>
      <c r="FJ80" s="205"/>
      <c r="FK80" s="205"/>
      <c r="FL80" s="205"/>
      <c r="FM80" s="205"/>
      <c r="FN80" s="205"/>
      <c r="FO80" s="205"/>
      <c r="FP80" s="205"/>
      <c r="FQ80" s="205"/>
      <c r="FR80" s="205"/>
      <c r="FS80" s="205"/>
      <c r="FT80" s="205"/>
      <c r="FU80" s="205"/>
      <c r="FV80" s="205"/>
      <c r="FW80" s="205"/>
      <c r="FX80" s="205"/>
      <c r="FY80" s="205"/>
      <c r="FZ80" s="205"/>
      <c r="GA80" s="205"/>
      <c r="GB80" s="205"/>
      <c r="GC80" s="205"/>
      <c r="GD80" s="205"/>
      <c r="GE80" s="205"/>
      <c r="GF80" s="205"/>
      <c r="GG80" s="205"/>
      <c r="GH80" s="205"/>
      <c r="GI80" s="205"/>
      <c r="GJ80" s="205"/>
      <c r="GK80" s="205"/>
      <c r="GL80" s="205"/>
      <c r="GM80" s="205"/>
      <c r="GN80" s="205"/>
      <c r="GO80" s="205"/>
      <c r="GP80" s="205"/>
      <c r="GQ80" s="205"/>
      <c r="GR80" s="205"/>
      <c r="GS80" s="205"/>
      <c r="GT80" s="205"/>
      <c r="GU80" s="205"/>
      <c r="GV80" s="205"/>
      <c r="GW80" s="205"/>
      <c r="GX80" s="205"/>
      <c r="GY80" s="205"/>
      <c r="GZ80" s="205"/>
      <c r="HA80" s="205"/>
      <c r="HB80" s="205"/>
      <c r="HC80" s="205"/>
      <c r="HD80" s="205"/>
      <c r="HE80" s="205"/>
      <c r="HF80" s="205"/>
      <c r="HG80" s="205"/>
      <c r="HH80" s="205"/>
      <c r="HI80" s="205"/>
      <c r="HJ80" s="205"/>
      <c r="HK80" s="205"/>
      <c r="HL80" s="205"/>
      <c r="HM80" s="205"/>
      <c r="HN80" s="205"/>
      <c r="HO80" s="205"/>
      <c r="HP80" s="205"/>
      <c r="HQ80" s="205"/>
      <c r="HR80" s="205"/>
      <c r="HS80" s="205"/>
      <c r="HT80" s="205"/>
      <c r="HU80" s="205"/>
      <c r="HV80" s="205"/>
      <c r="HW80" s="205"/>
      <c r="HX80" s="205"/>
      <c r="HY80" s="205"/>
      <c r="HZ80" s="205"/>
      <c r="IA80" s="205"/>
      <c r="IB80" s="205"/>
      <c r="IC80" s="205"/>
      <c r="ID80" s="205"/>
      <c r="IE80" s="205"/>
      <c r="IF80" s="205"/>
      <c r="IG80" s="205"/>
      <c r="IH80" s="205"/>
      <c r="II80" s="205"/>
      <c r="IJ80" s="205"/>
      <c r="IK80" s="205"/>
      <c r="IL80" s="205"/>
      <c r="IM80" s="205"/>
      <c r="IN80" s="205"/>
      <c r="IO80" s="205"/>
      <c r="IP80" s="205"/>
    </row>
    <row r="81" spans="1:250" ht="14.1" customHeight="1" x14ac:dyDescent="0.2">
      <c r="A81" s="367"/>
      <c r="B81" s="396" t="s">
        <v>255</v>
      </c>
      <c r="C81" s="376" t="s">
        <v>410</v>
      </c>
      <c r="D81" s="397">
        <v>0.09</v>
      </c>
      <c r="E81" s="394"/>
      <c r="F81" s="394"/>
      <c r="G81" s="210" t="e">
        <f>IF(G78&gt;=0,$D$81*G78,0)</f>
        <v>#DIV/0!</v>
      </c>
      <c r="H81" s="210" t="e">
        <f>IF(H78&gt;=0,$D$81*H78,0)</f>
        <v>#DIV/0!</v>
      </c>
      <c r="I81" s="210" t="e">
        <f>IF(I78&gt;=0,$D$81*I78,0)</f>
        <v>#DIV/0!</v>
      </c>
      <c r="J81" s="210" t="e">
        <f t="shared" ref="J81:U81" si="225">IF(J78&gt;=0,$D$81*J78,0)</f>
        <v>#DIV/0!</v>
      </c>
      <c r="K81" s="210" t="e">
        <f t="shared" si="225"/>
        <v>#DIV/0!</v>
      </c>
      <c r="L81" s="210" t="e">
        <f t="shared" si="225"/>
        <v>#DIV/0!</v>
      </c>
      <c r="M81" s="210" t="e">
        <f t="shared" si="225"/>
        <v>#DIV/0!</v>
      </c>
      <c r="N81" s="210" t="e">
        <f t="shared" si="225"/>
        <v>#DIV/0!</v>
      </c>
      <c r="O81" s="210" t="e">
        <f t="shared" si="225"/>
        <v>#DIV/0!</v>
      </c>
      <c r="P81" s="210" t="e">
        <f t="shared" si="225"/>
        <v>#DIV/0!</v>
      </c>
      <c r="Q81" s="210" t="e">
        <f t="shared" si="225"/>
        <v>#DIV/0!</v>
      </c>
      <c r="R81" s="210" t="e">
        <f t="shared" si="225"/>
        <v>#DIV/0!</v>
      </c>
      <c r="S81" s="210" t="e">
        <f t="shared" si="225"/>
        <v>#DIV/0!</v>
      </c>
      <c r="T81" s="210" t="e">
        <f t="shared" si="225"/>
        <v>#DIV/0!</v>
      </c>
      <c r="U81" s="210" t="e">
        <f t="shared" si="225"/>
        <v>#DIV/0!</v>
      </c>
      <c r="V81" s="560">
        <v>0</v>
      </c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H81" s="206"/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  <c r="BI81" s="206"/>
      <c r="BJ81" s="206"/>
      <c r="BK81" s="206"/>
      <c r="BL81" s="206"/>
      <c r="BM81" s="206"/>
      <c r="BN81" s="206"/>
      <c r="BO81" s="206"/>
      <c r="BP81" s="206"/>
      <c r="BQ81" s="206"/>
      <c r="BR81" s="206"/>
      <c r="BS81" s="206"/>
      <c r="BT81" s="206"/>
      <c r="BU81" s="206"/>
      <c r="BV81" s="206"/>
      <c r="BW81" s="206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6"/>
      <c r="CW81" s="206"/>
      <c r="CX81" s="206"/>
      <c r="CY81" s="206"/>
      <c r="CZ81" s="206"/>
      <c r="DA81" s="206"/>
      <c r="DB81" s="206"/>
      <c r="DC81" s="206"/>
      <c r="DD81" s="206"/>
      <c r="DE81" s="206"/>
      <c r="DF81" s="206"/>
      <c r="DG81" s="206"/>
      <c r="DH81" s="206"/>
      <c r="DI81" s="206"/>
      <c r="DJ81" s="206"/>
      <c r="DK81" s="206"/>
      <c r="DL81" s="206"/>
      <c r="DM81" s="206"/>
      <c r="DN81" s="206"/>
      <c r="DO81" s="206"/>
      <c r="DP81" s="206"/>
      <c r="DQ81" s="206"/>
      <c r="DR81" s="206"/>
      <c r="DS81" s="206"/>
      <c r="DT81" s="206"/>
      <c r="DU81" s="206"/>
      <c r="DV81" s="206"/>
      <c r="DW81" s="206"/>
      <c r="DX81" s="206"/>
      <c r="DY81" s="206"/>
      <c r="DZ81" s="206"/>
      <c r="EA81" s="206"/>
      <c r="EB81" s="206"/>
      <c r="EC81" s="206"/>
      <c r="ED81" s="206"/>
      <c r="EE81" s="206"/>
      <c r="EF81" s="206"/>
      <c r="EG81" s="206"/>
      <c r="EH81" s="206"/>
      <c r="EI81" s="206"/>
      <c r="EJ81" s="206"/>
      <c r="EK81" s="206"/>
      <c r="EL81" s="206"/>
      <c r="EM81" s="206"/>
      <c r="EN81" s="206"/>
      <c r="EO81" s="206"/>
      <c r="EP81" s="206"/>
      <c r="EQ81" s="206"/>
      <c r="ER81" s="206"/>
      <c r="ES81" s="206"/>
      <c r="ET81" s="206"/>
      <c r="EU81" s="206"/>
      <c r="EV81" s="206"/>
      <c r="EW81" s="206"/>
      <c r="EX81" s="206"/>
      <c r="EY81" s="206"/>
      <c r="EZ81" s="206"/>
      <c r="FA81" s="206"/>
      <c r="FB81" s="206"/>
      <c r="FC81" s="206"/>
      <c r="FD81" s="206"/>
      <c r="FE81" s="206"/>
      <c r="FF81" s="206"/>
      <c r="FG81" s="206"/>
      <c r="FH81" s="206"/>
      <c r="FI81" s="206"/>
      <c r="FJ81" s="206"/>
      <c r="FK81" s="206"/>
      <c r="FL81" s="206"/>
      <c r="FM81" s="206"/>
      <c r="FN81" s="206"/>
      <c r="FO81" s="206"/>
      <c r="FP81" s="206"/>
      <c r="FQ81" s="206"/>
      <c r="FR81" s="206"/>
      <c r="FS81" s="206"/>
      <c r="FT81" s="206"/>
      <c r="FU81" s="206"/>
      <c r="FV81" s="206"/>
      <c r="FW81" s="206"/>
      <c r="FX81" s="206"/>
      <c r="FY81" s="206"/>
      <c r="FZ81" s="206"/>
      <c r="GA81" s="206"/>
      <c r="GB81" s="206"/>
      <c r="GC81" s="206"/>
      <c r="GD81" s="206"/>
      <c r="GE81" s="206"/>
      <c r="GF81" s="206"/>
      <c r="GG81" s="206"/>
      <c r="GH81" s="206"/>
      <c r="GI81" s="206"/>
      <c r="GJ81" s="206"/>
      <c r="GK81" s="206"/>
      <c r="GL81" s="206"/>
      <c r="GM81" s="206"/>
      <c r="GN81" s="206"/>
      <c r="GO81" s="206"/>
      <c r="GP81" s="206"/>
      <c r="GQ81" s="206"/>
      <c r="GR81" s="206"/>
      <c r="GS81" s="206"/>
      <c r="GT81" s="206"/>
      <c r="GU81" s="206"/>
      <c r="GV81" s="206"/>
      <c r="GW81" s="206"/>
      <c r="GX81" s="206"/>
      <c r="GY81" s="206"/>
      <c r="GZ81" s="206"/>
      <c r="HA81" s="206"/>
      <c r="HB81" s="206"/>
      <c r="HC81" s="206"/>
      <c r="HD81" s="206"/>
      <c r="HE81" s="206"/>
      <c r="HF81" s="206"/>
      <c r="HG81" s="206"/>
      <c r="HH81" s="206"/>
      <c r="HI81" s="206"/>
      <c r="HJ81" s="206"/>
      <c r="HK81" s="206"/>
      <c r="HL81" s="206"/>
      <c r="HM81" s="206"/>
      <c r="HN81" s="206"/>
      <c r="HO81" s="206"/>
      <c r="HP81" s="206"/>
      <c r="HQ81" s="206"/>
      <c r="HR81" s="206"/>
      <c r="HS81" s="206"/>
      <c r="HT81" s="206"/>
      <c r="HU81" s="206"/>
      <c r="HV81" s="206"/>
      <c r="HW81" s="206"/>
      <c r="HX81" s="206"/>
      <c r="HY81" s="206"/>
      <c r="HZ81" s="206"/>
      <c r="IA81" s="206"/>
      <c r="IB81" s="206"/>
      <c r="IC81" s="206"/>
      <c r="ID81" s="206"/>
      <c r="IE81" s="206"/>
      <c r="IF81" s="206"/>
      <c r="IG81" s="206"/>
      <c r="IH81" s="206"/>
      <c r="II81" s="206"/>
      <c r="IJ81" s="206"/>
      <c r="IK81" s="206"/>
      <c r="IL81" s="206"/>
      <c r="IM81" s="206"/>
      <c r="IN81" s="206"/>
      <c r="IO81" s="206"/>
      <c r="IP81" s="206"/>
    </row>
    <row r="82" spans="1:250" ht="14.1" customHeight="1" x14ac:dyDescent="0.2">
      <c r="A82" s="367"/>
      <c r="B82" s="396" t="s">
        <v>256</v>
      </c>
      <c r="C82" s="376" t="s">
        <v>411</v>
      </c>
      <c r="D82" s="397">
        <v>0.15</v>
      </c>
      <c r="E82" s="394"/>
      <c r="F82" s="394"/>
      <c r="G82" s="388" t="e">
        <f>IF(G78&gt;=0,$D$82*G78,0)</f>
        <v>#DIV/0!</v>
      </c>
      <c r="H82" s="388" t="e">
        <f>IF(H78&gt;=0,$D$82*H78,0)</f>
        <v>#DIV/0!</v>
      </c>
      <c r="I82" s="388" t="e">
        <f>IF(I78&gt;=0,$D$82*I78,0)</f>
        <v>#DIV/0!</v>
      </c>
      <c r="J82" s="388" t="e">
        <f t="shared" ref="J82:U82" si="226">IF(J78&gt;=0,$D$82*J78,0)</f>
        <v>#DIV/0!</v>
      </c>
      <c r="K82" s="388" t="e">
        <f t="shared" si="226"/>
        <v>#DIV/0!</v>
      </c>
      <c r="L82" s="388" t="e">
        <f t="shared" si="226"/>
        <v>#DIV/0!</v>
      </c>
      <c r="M82" s="388" t="e">
        <f t="shared" si="226"/>
        <v>#DIV/0!</v>
      </c>
      <c r="N82" s="388" t="e">
        <f t="shared" si="226"/>
        <v>#DIV/0!</v>
      </c>
      <c r="O82" s="388" t="e">
        <f t="shared" si="226"/>
        <v>#DIV/0!</v>
      </c>
      <c r="P82" s="388" t="e">
        <f t="shared" si="226"/>
        <v>#DIV/0!</v>
      </c>
      <c r="Q82" s="388" t="e">
        <f t="shared" si="226"/>
        <v>#DIV/0!</v>
      </c>
      <c r="R82" s="388" t="e">
        <f t="shared" si="226"/>
        <v>#DIV/0!</v>
      </c>
      <c r="S82" s="388" t="e">
        <f t="shared" si="226"/>
        <v>#DIV/0!</v>
      </c>
      <c r="T82" s="388" t="e">
        <f t="shared" si="226"/>
        <v>#DIV/0!</v>
      </c>
      <c r="U82" s="388" t="e">
        <f t="shared" si="226"/>
        <v>#DIV/0!</v>
      </c>
      <c r="V82" s="556">
        <v>0</v>
      </c>
      <c r="W82" s="206"/>
      <c r="X82" s="206"/>
      <c r="Y82" s="206"/>
      <c r="Z82" s="206"/>
      <c r="AA82" s="206"/>
      <c r="AB82" s="206"/>
      <c r="AC82" s="206"/>
      <c r="AD82" s="206"/>
      <c r="AE82" s="206"/>
      <c r="AF82" s="206"/>
      <c r="AG82" s="206"/>
      <c r="AH82" s="206"/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  <c r="BH82" s="206"/>
      <c r="BI82" s="206"/>
      <c r="BJ82" s="206"/>
      <c r="BK82" s="206"/>
      <c r="BL82" s="206"/>
      <c r="BM82" s="206"/>
      <c r="BN82" s="206"/>
      <c r="BO82" s="206"/>
      <c r="BP82" s="206"/>
      <c r="BQ82" s="206"/>
      <c r="BR82" s="206"/>
      <c r="BS82" s="206"/>
      <c r="BT82" s="206"/>
      <c r="BU82" s="206"/>
      <c r="BV82" s="206"/>
      <c r="BW82" s="206"/>
      <c r="BX82" s="206"/>
      <c r="BY82" s="206"/>
      <c r="BZ82" s="206"/>
      <c r="CA82" s="206"/>
      <c r="CB82" s="206"/>
      <c r="CC82" s="206"/>
      <c r="CD82" s="206"/>
      <c r="CE82" s="206"/>
      <c r="CF82" s="206"/>
      <c r="CG82" s="206"/>
      <c r="CH82" s="206"/>
      <c r="CI82" s="206"/>
      <c r="CJ82" s="206"/>
      <c r="CK82" s="206"/>
      <c r="CL82" s="206"/>
      <c r="CM82" s="206"/>
      <c r="CN82" s="206"/>
      <c r="CO82" s="206"/>
      <c r="CP82" s="206"/>
      <c r="CQ82" s="206"/>
      <c r="CR82" s="206"/>
      <c r="CS82" s="206"/>
      <c r="CT82" s="206"/>
      <c r="CU82" s="206"/>
      <c r="CV82" s="206"/>
      <c r="CW82" s="206"/>
      <c r="CX82" s="206"/>
      <c r="CY82" s="206"/>
      <c r="CZ82" s="206"/>
      <c r="DA82" s="206"/>
      <c r="DB82" s="206"/>
      <c r="DC82" s="206"/>
      <c r="DD82" s="206"/>
      <c r="DE82" s="206"/>
      <c r="DF82" s="206"/>
      <c r="DG82" s="206"/>
      <c r="DH82" s="206"/>
      <c r="DI82" s="206"/>
      <c r="DJ82" s="206"/>
      <c r="DK82" s="206"/>
      <c r="DL82" s="206"/>
      <c r="DM82" s="206"/>
      <c r="DN82" s="206"/>
      <c r="DO82" s="206"/>
      <c r="DP82" s="206"/>
      <c r="DQ82" s="206"/>
      <c r="DR82" s="206"/>
      <c r="DS82" s="206"/>
      <c r="DT82" s="206"/>
      <c r="DU82" s="206"/>
      <c r="DV82" s="206"/>
      <c r="DW82" s="206"/>
      <c r="DX82" s="206"/>
      <c r="DY82" s="206"/>
      <c r="DZ82" s="206"/>
      <c r="EA82" s="206"/>
      <c r="EB82" s="206"/>
      <c r="EC82" s="206"/>
      <c r="ED82" s="206"/>
      <c r="EE82" s="206"/>
      <c r="EF82" s="206"/>
      <c r="EG82" s="206"/>
      <c r="EH82" s="206"/>
      <c r="EI82" s="206"/>
      <c r="EJ82" s="206"/>
      <c r="EK82" s="206"/>
      <c r="EL82" s="206"/>
      <c r="EM82" s="206"/>
      <c r="EN82" s="206"/>
      <c r="EO82" s="206"/>
      <c r="EP82" s="206"/>
      <c r="EQ82" s="206"/>
      <c r="ER82" s="206"/>
      <c r="ES82" s="206"/>
      <c r="ET82" s="206"/>
      <c r="EU82" s="206"/>
      <c r="EV82" s="206"/>
      <c r="EW82" s="206"/>
      <c r="EX82" s="206"/>
      <c r="EY82" s="206"/>
      <c r="EZ82" s="206"/>
      <c r="FA82" s="206"/>
      <c r="FB82" s="206"/>
      <c r="FC82" s="206"/>
      <c r="FD82" s="206"/>
      <c r="FE82" s="206"/>
      <c r="FF82" s="206"/>
      <c r="FG82" s="206"/>
      <c r="FH82" s="206"/>
      <c r="FI82" s="206"/>
      <c r="FJ82" s="206"/>
      <c r="FK82" s="206"/>
      <c r="FL82" s="206"/>
      <c r="FM82" s="206"/>
      <c r="FN82" s="206"/>
      <c r="FO82" s="206"/>
      <c r="FP82" s="206"/>
      <c r="FQ82" s="206"/>
      <c r="FR82" s="206"/>
      <c r="FS82" s="206"/>
      <c r="FT82" s="206"/>
      <c r="FU82" s="206"/>
      <c r="FV82" s="206"/>
      <c r="FW82" s="206"/>
      <c r="FX82" s="206"/>
      <c r="FY82" s="206"/>
      <c r="FZ82" s="206"/>
      <c r="GA82" s="206"/>
      <c r="GB82" s="206"/>
      <c r="GC82" s="206"/>
      <c r="GD82" s="206"/>
      <c r="GE82" s="206"/>
      <c r="GF82" s="206"/>
      <c r="GG82" s="206"/>
      <c r="GH82" s="206"/>
      <c r="GI82" s="206"/>
      <c r="GJ82" s="206"/>
      <c r="GK82" s="206"/>
      <c r="GL82" s="206"/>
      <c r="GM82" s="206"/>
      <c r="GN82" s="206"/>
      <c r="GO82" s="206"/>
      <c r="GP82" s="206"/>
      <c r="GQ82" s="206"/>
      <c r="GR82" s="206"/>
      <c r="GS82" s="206"/>
      <c r="GT82" s="206"/>
      <c r="GU82" s="206"/>
      <c r="GV82" s="206"/>
      <c r="GW82" s="206"/>
      <c r="GX82" s="206"/>
      <c r="GY82" s="206"/>
      <c r="GZ82" s="206"/>
      <c r="HA82" s="206"/>
      <c r="HB82" s="206"/>
      <c r="HC82" s="206"/>
      <c r="HD82" s="206"/>
      <c r="HE82" s="206"/>
      <c r="HF82" s="206"/>
      <c r="HG82" s="206"/>
      <c r="HH82" s="206"/>
      <c r="HI82" s="206"/>
      <c r="HJ82" s="206"/>
      <c r="HK82" s="206"/>
      <c r="HL82" s="206"/>
      <c r="HM82" s="206"/>
      <c r="HN82" s="206"/>
      <c r="HO82" s="206"/>
      <c r="HP82" s="206"/>
      <c r="HQ82" s="206"/>
      <c r="HR82" s="206"/>
      <c r="HS82" s="206"/>
      <c r="HT82" s="206"/>
      <c r="HU82" s="206"/>
      <c r="HV82" s="206"/>
      <c r="HW82" s="206"/>
      <c r="HX82" s="206"/>
      <c r="HY82" s="206"/>
      <c r="HZ82" s="206"/>
      <c r="IA82" s="206"/>
      <c r="IB82" s="206"/>
      <c r="IC82" s="206"/>
      <c r="ID82" s="206"/>
      <c r="IE82" s="206"/>
      <c r="IF82" s="206"/>
      <c r="IG82" s="206"/>
      <c r="IH82" s="206"/>
      <c r="II82" s="206"/>
      <c r="IJ82" s="206"/>
      <c r="IK82" s="206"/>
      <c r="IL82" s="206"/>
      <c r="IM82" s="206"/>
      <c r="IN82" s="206"/>
      <c r="IO82" s="206"/>
      <c r="IP82" s="206"/>
    </row>
    <row r="83" spans="1:250" ht="14.1" customHeight="1" x14ac:dyDescent="0.2">
      <c r="A83" s="367"/>
      <c r="B83" s="396" t="s">
        <v>257</v>
      </c>
      <c r="C83" s="376" t="s">
        <v>42</v>
      </c>
      <c r="D83" s="397">
        <v>0.1</v>
      </c>
      <c r="E83" s="394"/>
      <c r="F83" s="394"/>
      <c r="G83" s="398" t="e">
        <f>IF(G78&gt;240000,(G78-240000)*$D$83,0)</f>
        <v>#DIV/0!</v>
      </c>
      <c r="H83" s="398" t="e">
        <f>IF(H78&gt;240000,(H78-240000)*$D$83,0)</f>
        <v>#DIV/0!</v>
      </c>
      <c r="I83" s="398" t="e">
        <f>IF(I78&gt;240000,(I78-240000)*$D$83,0)</f>
        <v>#DIV/0!</v>
      </c>
      <c r="J83" s="398" t="e">
        <f t="shared" ref="J83:U83" si="227">IF(J78&gt;240000,(J78-240000)*$D$83,0)</f>
        <v>#DIV/0!</v>
      </c>
      <c r="K83" s="398" t="e">
        <f t="shared" si="227"/>
        <v>#DIV/0!</v>
      </c>
      <c r="L83" s="398" t="e">
        <f t="shared" si="227"/>
        <v>#DIV/0!</v>
      </c>
      <c r="M83" s="398" t="e">
        <f t="shared" si="227"/>
        <v>#DIV/0!</v>
      </c>
      <c r="N83" s="398" t="e">
        <f t="shared" si="227"/>
        <v>#DIV/0!</v>
      </c>
      <c r="O83" s="398" t="e">
        <f t="shared" si="227"/>
        <v>#DIV/0!</v>
      </c>
      <c r="P83" s="398" t="e">
        <f t="shared" si="227"/>
        <v>#DIV/0!</v>
      </c>
      <c r="Q83" s="398" t="e">
        <f t="shared" si="227"/>
        <v>#DIV/0!</v>
      </c>
      <c r="R83" s="398" t="e">
        <f t="shared" si="227"/>
        <v>#DIV/0!</v>
      </c>
      <c r="S83" s="398" t="e">
        <f t="shared" si="227"/>
        <v>#DIV/0!</v>
      </c>
      <c r="T83" s="398" t="e">
        <f t="shared" si="227"/>
        <v>#DIV/0!</v>
      </c>
      <c r="U83" s="398" t="e">
        <f t="shared" si="227"/>
        <v>#DIV/0!</v>
      </c>
      <c r="V83" s="557">
        <v>0</v>
      </c>
      <c r="W83" s="206"/>
      <c r="X83" s="206"/>
      <c r="Y83" s="206"/>
      <c r="Z83" s="206"/>
      <c r="AA83" s="206"/>
      <c r="AB83" s="206"/>
      <c r="AC83" s="206"/>
      <c r="AD83" s="206"/>
      <c r="AE83" s="206"/>
      <c r="AF83" s="206"/>
      <c r="AG83" s="206"/>
      <c r="AH83" s="206"/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  <c r="BC83" s="206"/>
      <c r="BD83" s="206"/>
      <c r="BE83" s="206"/>
      <c r="BF83" s="206"/>
      <c r="BG83" s="206"/>
      <c r="BH83" s="206"/>
      <c r="BI83" s="206"/>
      <c r="BJ83" s="206"/>
      <c r="BK83" s="206"/>
      <c r="BL83" s="206"/>
      <c r="BM83" s="206"/>
      <c r="BN83" s="206"/>
      <c r="BO83" s="206"/>
      <c r="BP83" s="206"/>
      <c r="BQ83" s="206"/>
      <c r="BR83" s="206"/>
      <c r="BS83" s="206"/>
      <c r="BT83" s="206"/>
      <c r="BU83" s="206"/>
      <c r="BV83" s="206"/>
      <c r="BW83" s="206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6"/>
      <c r="CW83" s="206"/>
      <c r="CX83" s="206"/>
      <c r="CY83" s="206"/>
      <c r="CZ83" s="206"/>
      <c r="DA83" s="206"/>
      <c r="DB83" s="206"/>
      <c r="DC83" s="206"/>
      <c r="DD83" s="206"/>
      <c r="DE83" s="206"/>
      <c r="DF83" s="206"/>
      <c r="DG83" s="206"/>
      <c r="DH83" s="206"/>
      <c r="DI83" s="206"/>
      <c r="DJ83" s="206"/>
      <c r="DK83" s="206"/>
      <c r="DL83" s="206"/>
      <c r="DM83" s="206"/>
      <c r="DN83" s="206"/>
      <c r="DO83" s="206"/>
      <c r="DP83" s="206"/>
      <c r="DQ83" s="206"/>
      <c r="DR83" s="206"/>
      <c r="DS83" s="206"/>
      <c r="DT83" s="206"/>
      <c r="DU83" s="206"/>
      <c r="DV83" s="206"/>
      <c r="DW83" s="206"/>
      <c r="DX83" s="206"/>
      <c r="DY83" s="206"/>
      <c r="DZ83" s="206"/>
      <c r="EA83" s="206"/>
      <c r="EB83" s="206"/>
      <c r="EC83" s="206"/>
      <c r="ED83" s="206"/>
      <c r="EE83" s="206"/>
      <c r="EF83" s="206"/>
      <c r="EG83" s="206"/>
      <c r="EH83" s="206"/>
      <c r="EI83" s="206"/>
      <c r="EJ83" s="206"/>
      <c r="EK83" s="206"/>
      <c r="EL83" s="206"/>
      <c r="EM83" s="206"/>
      <c r="EN83" s="206"/>
      <c r="EO83" s="206"/>
      <c r="EP83" s="206"/>
      <c r="EQ83" s="206"/>
      <c r="ER83" s="206"/>
      <c r="ES83" s="206"/>
      <c r="ET83" s="206"/>
      <c r="EU83" s="206"/>
      <c r="EV83" s="206"/>
      <c r="EW83" s="206"/>
      <c r="EX83" s="206"/>
      <c r="EY83" s="206"/>
      <c r="EZ83" s="206"/>
      <c r="FA83" s="206"/>
      <c r="FB83" s="206"/>
      <c r="FC83" s="206"/>
      <c r="FD83" s="206"/>
      <c r="FE83" s="206"/>
      <c r="FF83" s="206"/>
      <c r="FG83" s="206"/>
      <c r="FH83" s="206"/>
      <c r="FI83" s="206"/>
      <c r="FJ83" s="206"/>
      <c r="FK83" s="206"/>
      <c r="FL83" s="206"/>
      <c r="FM83" s="206"/>
      <c r="FN83" s="206"/>
      <c r="FO83" s="206"/>
      <c r="FP83" s="206"/>
      <c r="FQ83" s="206"/>
      <c r="FR83" s="206"/>
      <c r="FS83" s="206"/>
      <c r="FT83" s="206"/>
      <c r="FU83" s="206"/>
      <c r="FV83" s="206"/>
      <c r="FW83" s="206"/>
      <c r="FX83" s="206"/>
      <c r="FY83" s="206"/>
      <c r="FZ83" s="206"/>
      <c r="GA83" s="206"/>
      <c r="GB83" s="206"/>
      <c r="GC83" s="206"/>
      <c r="GD83" s="206"/>
      <c r="GE83" s="206"/>
      <c r="GF83" s="206"/>
      <c r="GG83" s="206"/>
      <c r="GH83" s="206"/>
      <c r="GI83" s="206"/>
      <c r="GJ83" s="206"/>
      <c r="GK83" s="206"/>
      <c r="GL83" s="206"/>
      <c r="GM83" s="206"/>
      <c r="GN83" s="206"/>
      <c r="GO83" s="206"/>
      <c r="GP83" s="206"/>
      <c r="GQ83" s="206"/>
      <c r="GR83" s="206"/>
      <c r="GS83" s="206"/>
      <c r="GT83" s="206"/>
      <c r="GU83" s="206"/>
      <c r="GV83" s="206"/>
      <c r="GW83" s="206"/>
      <c r="GX83" s="206"/>
      <c r="GY83" s="206"/>
      <c r="GZ83" s="206"/>
      <c r="HA83" s="206"/>
      <c r="HB83" s="206"/>
      <c r="HC83" s="206"/>
      <c r="HD83" s="206"/>
      <c r="HE83" s="206"/>
      <c r="HF83" s="206"/>
      <c r="HG83" s="206"/>
      <c r="HH83" s="206"/>
      <c r="HI83" s="206"/>
      <c r="HJ83" s="206"/>
      <c r="HK83" s="206"/>
      <c r="HL83" s="206"/>
      <c r="HM83" s="206"/>
      <c r="HN83" s="206"/>
      <c r="HO83" s="206"/>
      <c r="HP83" s="206"/>
      <c r="HQ83" s="206"/>
      <c r="HR83" s="206"/>
      <c r="HS83" s="206"/>
      <c r="HT83" s="206"/>
      <c r="HU83" s="206"/>
      <c r="HV83" s="206"/>
      <c r="HW83" s="206"/>
      <c r="HX83" s="206"/>
      <c r="HY83" s="206"/>
      <c r="HZ83" s="206"/>
      <c r="IA83" s="206"/>
      <c r="IB83" s="206"/>
      <c r="IC83" s="206"/>
      <c r="ID83" s="206"/>
      <c r="IE83" s="206"/>
      <c r="IF83" s="206"/>
      <c r="IG83" s="206"/>
      <c r="IH83" s="206"/>
      <c r="II83" s="206"/>
      <c r="IJ83" s="206"/>
      <c r="IK83" s="206"/>
      <c r="IL83" s="206"/>
      <c r="IM83" s="206"/>
      <c r="IN83" s="206"/>
      <c r="IO83" s="206"/>
      <c r="IP83" s="206"/>
    </row>
    <row r="84" spans="1:250" s="33" customFormat="1" ht="5.0999999999999996" customHeight="1" x14ac:dyDescent="0.2">
      <c r="A84" s="32"/>
      <c r="B84" s="32"/>
      <c r="E84" s="370"/>
      <c r="F84" s="370"/>
      <c r="G84" s="399"/>
      <c r="H84" s="399"/>
      <c r="I84" s="399"/>
      <c r="J84" s="399"/>
      <c r="K84" s="399"/>
      <c r="L84" s="399"/>
      <c r="M84" s="399"/>
      <c r="N84" s="399"/>
      <c r="O84" s="399"/>
      <c r="P84" s="399"/>
      <c r="Q84" s="399"/>
      <c r="R84" s="399"/>
      <c r="S84" s="399"/>
      <c r="T84" s="399"/>
      <c r="U84" s="399"/>
      <c r="V84" s="561"/>
    </row>
    <row r="85" spans="1:250" ht="14.1" customHeight="1" x14ac:dyDescent="0.2">
      <c r="A85" s="577" t="s">
        <v>449</v>
      </c>
      <c r="B85" s="370" t="s">
        <v>645</v>
      </c>
      <c r="C85" s="367"/>
      <c r="D85" s="370"/>
      <c r="E85" s="370"/>
      <c r="F85" s="370"/>
      <c r="G85" s="569" t="e">
        <f>G78-G80</f>
        <v>#DIV/0!</v>
      </c>
      <c r="H85" s="390" t="e">
        <f>H78-H80</f>
        <v>#DIV/0!</v>
      </c>
      <c r="I85" s="390" t="e">
        <f t="shared" ref="I85:T85" si="228">I78-I80</f>
        <v>#DIV/0!</v>
      </c>
      <c r="J85" s="390" t="e">
        <f>J78-J80</f>
        <v>#DIV/0!</v>
      </c>
      <c r="K85" s="390" t="e">
        <f t="shared" si="228"/>
        <v>#DIV/0!</v>
      </c>
      <c r="L85" s="390" t="e">
        <f t="shared" si="228"/>
        <v>#DIV/0!</v>
      </c>
      <c r="M85" s="390" t="e">
        <f t="shared" si="228"/>
        <v>#DIV/0!</v>
      </c>
      <c r="N85" s="390" t="e">
        <f t="shared" si="228"/>
        <v>#DIV/0!</v>
      </c>
      <c r="O85" s="390" t="e">
        <f t="shared" si="228"/>
        <v>#DIV/0!</v>
      </c>
      <c r="P85" s="390" t="e">
        <f t="shared" si="228"/>
        <v>#DIV/0!</v>
      </c>
      <c r="Q85" s="390" t="e">
        <f t="shared" si="228"/>
        <v>#DIV/0!</v>
      </c>
      <c r="R85" s="390" t="e">
        <f t="shared" si="228"/>
        <v>#DIV/0!</v>
      </c>
      <c r="S85" s="390" t="e">
        <f t="shared" si="228"/>
        <v>#DIV/0!</v>
      </c>
      <c r="T85" s="390" t="e">
        <f t="shared" si="228"/>
        <v>#DIV/0!</v>
      </c>
      <c r="U85" s="390" t="e">
        <f t="shared" ref="U85" si="229">U78-U80</f>
        <v>#DIV/0!</v>
      </c>
      <c r="V85" s="542">
        <v>0</v>
      </c>
      <c r="W85" s="205"/>
      <c r="X85" s="205"/>
      <c r="Y85" s="205"/>
      <c r="Z85" s="205"/>
      <c r="AA85" s="205"/>
      <c r="AB85" s="205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P85" s="205"/>
      <c r="AQ85" s="205"/>
      <c r="AR85" s="205"/>
      <c r="AS85" s="205"/>
      <c r="AT85" s="205"/>
      <c r="AU85" s="205"/>
      <c r="AV85" s="205"/>
      <c r="AW85" s="205"/>
      <c r="AX85" s="205"/>
      <c r="AY85" s="205"/>
      <c r="AZ85" s="205"/>
      <c r="BA85" s="205"/>
      <c r="BB85" s="205"/>
      <c r="BC85" s="205"/>
      <c r="BD85" s="205"/>
      <c r="BE85" s="205"/>
      <c r="BF85" s="205"/>
      <c r="BG85" s="205"/>
      <c r="BH85" s="205"/>
      <c r="BI85" s="205"/>
      <c r="BJ85" s="205"/>
      <c r="BK85" s="205"/>
      <c r="BL85" s="205"/>
      <c r="BM85" s="205"/>
      <c r="BN85" s="205"/>
      <c r="BO85" s="205"/>
      <c r="BP85" s="205"/>
      <c r="BQ85" s="205"/>
      <c r="BR85" s="205"/>
      <c r="BS85" s="205"/>
      <c r="BT85" s="205"/>
      <c r="BU85" s="205"/>
      <c r="BV85" s="205"/>
      <c r="BW85" s="205"/>
      <c r="BX85" s="205"/>
      <c r="BY85" s="205"/>
      <c r="BZ85" s="205"/>
      <c r="CA85" s="205"/>
      <c r="CB85" s="205"/>
      <c r="CC85" s="205"/>
      <c r="CD85" s="205"/>
      <c r="CE85" s="205"/>
      <c r="CF85" s="205"/>
      <c r="CG85" s="205"/>
      <c r="CH85" s="205"/>
      <c r="CI85" s="205"/>
      <c r="CJ85" s="205"/>
      <c r="CK85" s="205"/>
      <c r="CL85" s="205"/>
      <c r="CM85" s="205"/>
      <c r="CN85" s="205"/>
      <c r="CO85" s="205"/>
      <c r="CP85" s="205"/>
      <c r="CQ85" s="205"/>
      <c r="CR85" s="205"/>
      <c r="CS85" s="205"/>
      <c r="CT85" s="205"/>
      <c r="CU85" s="205"/>
      <c r="CV85" s="205"/>
      <c r="CW85" s="205"/>
      <c r="CX85" s="205"/>
      <c r="CY85" s="205"/>
      <c r="CZ85" s="205"/>
      <c r="DA85" s="205"/>
      <c r="DB85" s="205"/>
      <c r="DC85" s="205"/>
      <c r="DD85" s="205"/>
      <c r="DE85" s="205"/>
      <c r="DF85" s="205"/>
      <c r="DG85" s="205"/>
      <c r="DH85" s="205"/>
      <c r="DI85" s="205"/>
      <c r="DJ85" s="205"/>
      <c r="DK85" s="205"/>
      <c r="DL85" s="205"/>
      <c r="DM85" s="205"/>
      <c r="DN85" s="205"/>
      <c r="DO85" s="205"/>
      <c r="DP85" s="205"/>
      <c r="DQ85" s="205"/>
      <c r="DR85" s="205"/>
      <c r="DS85" s="205"/>
      <c r="DT85" s="205"/>
      <c r="DU85" s="205"/>
      <c r="DV85" s="205"/>
      <c r="DW85" s="205"/>
      <c r="DX85" s="205"/>
      <c r="DY85" s="205"/>
      <c r="DZ85" s="205"/>
      <c r="EA85" s="205"/>
      <c r="EB85" s="205"/>
      <c r="EC85" s="205"/>
      <c r="ED85" s="205"/>
      <c r="EE85" s="205"/>
      <c r="EF85" s="205"/>
      <c r="EG85" s="205"/>
      <c r="EH85" s="205"/>
      <c r="EI85" s="205"/>
      <c r="EJ85" s="205"/>
      <c r="EK85" s="205"/>
      <c r="EL85" s="205"/>
      <c r="EM85" s="205"/>
      <c r="EN85" s="205"/>
      <c r="EO85" s="205"/>
      <c r="EP85" s="205"/>
      <c r="EQ85" s="205"/>
      <c r="ER85" s="205"/>
      <c r="ES85" s="205"/>
      <c r="ET85" s="205"/>
      <c r="EU85" s="205"/>
      <c r="EV85" s="205"/>
      <c r="EW85" s="205"/>
      <c r="EX85" s="205"/>
      <c r="EY85" s="205"/>
      <c r="EZ85" s="205"/>
      <c r="FA85" s="205"/>
      <c r="FB85" s="205"/>
      <c r="FC85" s="205"/>
      <c r="FD85" s="205"/>
      <c r="FE85" s="205"/>
      <c r="FF85" s="205"/>
      <c r="FG85" s="205"/>
      <c r="FH85" s="205"/>
      <c r="FI85" s="205"/>
      <c r="FJ85" s="205"/>
      <c r="FK85" s="205"/>
      <c r="FL85" s="205"/>
      <c r="FM85" s="205"/>
      <c r="FN85" s="205"/>
      <c r="FO85" s="205"/>
      <c r="FP85" s="205"/>
      <c r="FQ85" s="205"/>
      <c r="FR85" s="205"/>
      <c r="FS85" s="205"/>
      <c r="FT85" s="205"/>
      <c r="FU85" s="205"/>
      <c r="FV85" s="205"/>
      <c r="FW85" s="205"/>
      <c r="FX85" s="205"/>
      <c r="FY85" s="205"/>
      <c r="FZ85" s="205"/>
      <c r="GA85" s="205"/>
      <c r="GB85" s="205"/>
      <c r="GC85" s="205"/>
      <c r="GD85" s="205"/>
      <c r="GE85" s="205"/>
      <c r="GF85" s="205"/>
      <c r="GG85" s="205"/>
      <c r="GH85" s="205"/>
      <c r="GI85" s="205"/>
      <c r="GJ85" s="205"/>
      <c r="GK85" s="205"/>
      <c r="GL85" s="205"/>
      <c r="GM85" s="205"/>
      <c r="GN85" s="205"/>
      <c r="GO85" s="205"/>
      <c r="GP85" s="205"/>
      <c r="GQ85" s="205"/>
      <c r="GR85" s="205"/>
      <c r="GS85" s="205"/>
      <c r="GT85" s="205"/>
      <c r="GU85" s="205"/>
      <c r="GV85" s="205"/>
      <c r="GW85" s="205"/>
      <c r="GX85" s="205"/>
      <c r="GY85" s="205"/>
      <c r="GZ85" s="205"/>
      <c r="HA85" s="205"/>
      <c r="HB85" s="205"/>
      <c r="HC85" s="205"/>
      <c r="HD85" s="205"/>
      <c r="HE85" s="205"/>
      <c r="HF85" s="205"/>
      <c r="HG85" s="205"/>
      <c r="HH85" s="205"/>
      <c r="HI85" s="205"/>
      <c r="HJ85" s="205"/>
      <c r="HK85" s="205"/>
      <c r="HL85" s="205"/>
      <c r="HM85" s="205"/>
      <c r="HN85" s="205"/>
      <c r="HO85" s="205"/>
      <c r="HP85" s="205"/>
      <c r="HQ85" s="205"/>
      <c r="HR85" s="205"/>
      <c r="HS85" s="205"/>
      <c r="HT85" s="205"/>
      <c r="HU85" s="205"/>
      <c r="HV85" s="205"/>
      <c r="HW85" s="205"/>
      <c r="HX85" s="205"/>
      <c r="HY85" s="205"/>
      <c r="HZ85" s="205"/>
      <c r="IA85" s="205"/>
      <c r="IB85" s="205"/>
      <c r="IC85" s="205"/>
      <c r="ID85" s="205"/>
      <c r="IE85" s="205"/>
      <c r="IF85" s="205"/>
      <c r="IG85" s="205"/>
      <c r="IH85" s="205"/>
      <c r="II85" s="205"/>
      <c r="IJ85" s="205"/>
      <c r="IK85" s="205"/>
      <c r="IL85" s="205"/>
      <c r="IM85" s="205"/>
      <c r="IN85" s="205"/>
      <c r="IO85" s="205"/>
      <c r="IP85" s="205"/>
    </row>
    <row r="86" spans="1:250" ht="14.1" customHeight="1" x14ac:dyDescent="0.2">
      <c r="A86" s="367"/>
      <c r="B86" s="375" t="s">
        <v>255</v>
      </c>
      <c r="C86" s="376" t="s">
        <v>116</v>
      </c>
      <c r="D86" s="367"/>
      <c r="E86" s="370"/>
      <c r="F86" s="370"/>
      <c r="G86" s="387" t="e">
        <f>G85/G22</f>
        <v>#DIV/0!</v>
      </c>
      <c r="H86" s="387" t="e">
        <f t="shared" ref="H86" si="230">H85/H22</f>
        <v>#DIV/0!</v>
      </c>
      <c r="I86" s="387" t="e">
        <f t="shared" ref="I86:T86" si="231">I85/I22</f>
        <v>#DIV/0!</v>
      </c>
      <c r="J86" s="387" t="e">
        <f t="shared" si="231"/>
        <v>#DIV/0!</v>
      </c>
      <c r="K86" s="387" t="e">
        <f t="shared" si="231"/>
        <v>#DIV/0!</v>
      </c>
      <c r="L86" s="387" t="e">
        <f t="shared" si="231"/>
        <v>#DIV/0!</v>
      </c>
      <c r="M86" s="387" t="e">
        <f t="shared" si="231"/>
        <v>#DIV/0!</v>
      </c>
      <c r="N86" s="387" t="e">
        <f t="shared" si="231"/>
        <v>#DIV/0!</v>
      </c>
      <c r="O86" s="387" t="e">
        <f t="shared" si="231"/>
        <v>#DIV/0!</v>
      </c>
      <c r="P86" s="387" t="e">
        <f t="shared" si="231"/>
        <v>#DIV/0!</v>
      </c>
      <c r="Q86" s="387" t="e">
        <f t="shared" si="231"/>
        <v>#DIV/0!</v>
      </c>
      <c r="R86" s="387" t="e">
        <f t="shared" si="231"/>
        <v>#DIV/0!</v>
      </c>
      <c r="S86" s="387" t="e">
        <f t="shared" si="231"/>
        <v>#DIV/0!</v>
      </c>
      <c r="T86" s="387" t="e">
        <f t="shared" si="231"/>
        <v>#DIV/0!</v>
      </c>
      <c r="U86" s="387" t="e">
        <f t="shared" ref="U86" si="232">U85/U22</f>
        <v>#DIV/0!</v>
      </c>
      <c r="V86" s="549">
        <v>0</v>
      </c>
    </row>
    <row r="87" spans="1:250" s="33" customFormat="1" ht="5.0999999999999996" customHeight="1" x14ac:dyDescent="0.2">
      <c r="A87" s="32"/>
      <c r="E87" s="370"/>
      <c r="F87" s="370"/>
      <c r="G87" s="399"/>
      <c r="H87" s="399"/>
      <c r="I87" s="399"/>
      <c r="J87" s="399"/>
      <c r="K87" s="399"/>
      <c r="L87" s="399"/>
      <c r="M87" s="399"/>
      <c r="N87" s="399"/>
      <c r="O87" s="399"/>
      <c r="P87" s="399"/>
      <c r="Q87" s="399"/>
      <c r="R87" s="399"/>
      <c r="S87" s="399"/>
      <c r="T87" s="399"/>
      <c r="U87" s="399"/>
      <c r="V87" s="561"/>
    </row>
    <row r="88" spans="1:250" ht="14.1" customHeight="1" x14ac:dyDescent="0.2">
      <c r="A88" s="577" t="s">
        <v>450</v>
      </c>
      <c r="B88" s="370" t="s">
        <v>646</v>
      </c>
      <c r="C88" s="367"/>
      <c r="D88" s="370"/>
      <c r="E88" s="393"/>
      <c r="F88" s="393"/>
      <c r="G88" s="566">
        <f>SUM(G89:G96)</f>
        <v>0</v>
      </c>
      <c r="H88" s="239">
        <f>SUM(H89:H96)</f>
        <v>0</v>
      </c>
      <c r="I88" s="239">
        <f>SUM(I89:I96)</f>
        <v>0</v>
      </c>
      <c r="J88" s="239">
        <f t="shared" ref="J88:U88" si="233">SUM(J89:J96)</f>
        <v>0</v>
      </c>
      <c r="K88" s="239">
        <f t="shared" si="233"/>
        <v>0</v>
      </c>
      <c r="L88" s="239">
        <f t="shared" si="233"/>
        <v>0</v>
      </c>
      <c r="M88" s="239">
        <f t="shared" si="233"/>
        <v>0</v>
      </c>
      <c r="N88" s="239">
        <f t="shared" si="233"/>
        <v>0</v>
      </c>
      <c r="O88" s="239">
        <f t="shared" si="233"/>
        <v>0</v>
      </c>
      <c r="P88" s="239">
        <f t="shared" si="233"/>
        <v>0</v>
      </c>
      <c r="Q88" s="239">
        <f t="shared" si="233"/>
        <v>0</v>
      </c>
      <c r="R88" s="239">
        <f t="shared" si="233"/>
        <v>0</v>
      </c>
      <c r="S88" s="239">
        <f t="shared" si="233"/>
        <v>0</v>
      </c>
      <c r="T88" s="239">
        <f t="shared" si="233"/>
        <v>0</v>
      </c>
      <c r="U88" s="239">
        <f t="shared" si="233"/>
        <v>0</v>
      </c>
      <c r="V88" s="542">
        <v>0</v>
      </c>
      <c r="W88" s="205"/>
      <c r="X88" s="205"/>
      <c r="Y88" s="205"/>
      <c r="Z88" s="205"/>
      <c r="AA88" s="205"/>
      <c r="AB88" s="205"/>
      <c r="AC88" s="205"/>
      <c r="AD88" s="205"/>
      <c r="AE88" s="205"/>
      <c r="AF88" s="205"/>
      <c r="AG88" s="205"/>
      <c r="AH88" s="205"/>
      <c r="AI88" s="205"/>
      <c r="AJ88" s="205"/>
      <c r="AK88" s="205"/>
      <c r="AL88" s="205"/>
      <c r="AM88" s="205"/>
      <c r="AN88" s="205"/>
      <c r="AO88" s="205"/>
      <c r="AP88" s="205"/>
      <c r="AQ88" s="205"/>
      <c r="AR88" s="205"/>
      <c r="AS88" s="205"/>
      <c r="AT88" s="205"/>
      <c r="AU88" s="205"/>
      <c r="AV88" s="205"/>
      <c r="AW88" s="205"/>
      <c r="AX88" s="205"/>
      <c r="AY88" s="205"/>
      <c r="AZ88" s="205"/>
      <c r="BA88" s="205"/>
      <c r="BB88" s="205"/>
      <c r="BC88" s="205"/>
      <c r="BD88" s="205"/>
      <c r="BE88" s="205"/>
      <c r="BF88" s="205"/>
      <c r="BG88" s="205"/>
      <c r="BH88" s="205"/>
      <c r="BI88" s="205"/>
      <c r="BJ88" s="205"/>
      <c r="BK88" s="205"/>
      <c r="BL88" s="205"/>
      <c r="BM88" s="205"/>
      <c r="BN88" s="205"/>
      <c r="BO88" s="205"/>
      <c r="BP88" s="205"/>
      <c r="BQ88" s="205"/>
      <c r="BR88" s="205"/>
      <c r="BS88" s="205"/>
      <c r="BT88" s="205"/>
      <c r="BU88" s="205"/>
      <c r="BV88" s="205"/>
      <c r="BW88" s="205"/>
      <c r="BX88" s="205"/>
      <c r="BY88" s="205"/>
      <c r="BZ88" s="205"/>
      <c r="CA88" s="205"/>
      <c r="CB88" s="205"/>
      <c r="CC88" s="205"/>
      <c r="CD88" s="205"/>
      <c r="CE88" s="205"/>
      <c r="CF88" s="205"/>
      <c r="CG88" s="205"/>
      <c r="CH88" s="205"/>
      <c r="CI88" s="205"/>
      <c r="CJ88" s="205"/>
      <c r="CK88" s="205"/>
      <c r="CL88" s="205"/>
      <c r="CM88" s="205"/>
      <c r="CN88" s="205"/>
      <c r="CO88" s="205"/>
      <c r="CP88" s="205"/>
      <c r="CQ88" s="205"/>
      <c r="CR88" s="205"/>
      <c r="CS88" s="205"/>
      <c r="CT88" s="205"/>
      <c r="CU88" s="205"/>
      <c r="CV88" s="205"/>
      <c r="CW88" s="205"/>
      <c r="CX88" s="205"/>
      <c r="CY88" s="205"/>
      <c r="CZ88" s="205"/>
      <c r="DA88" s="205"/>
      <c r="DB88" s="205"/>
      <c r="DC88" s="205"/>
      <c r="DD88" s="205"/>
      <c r="DE88" s="205"/>
      <c r="DF88" s="205"/>
      <c r="DG88" s="205"/>
      <c r="DH88" s="205"/>
      <c r="DI88" s="205"/>
      <c r="DJ88" s="205"/>
      <c r="DK88" s="205"/>
      <c r="DL88" s="205"/>
      <c r="DM88" s="205"/>
      <c r="DN88" s="205"/>
      <c r="DO88" s="205"/>
      <c r="DP88" s="205"/>
      <c r="DQ88" s="205"/>
      <c r="DR88" s="205"/>
      <c r="DS88" s="205"/>
      <c r="DT88" s="205"/>
      <c r="DU88" s="205"/>
      <c r="DV88" s="205"/>
      <c r="DW88" s="205"/>
      <c r="DX88" s="205"/>
      <c r="DY88" s="205"/>
      <c r="DZ88" s="205"/>
      <c r="EA88" s="205"/>
      <c r="EB88" s="205"/>
      <c r="EC88" s="205"/>
      <c r="ED88" s="205"/>
      <c r="EE88" s="205"/>
      <c r="EF88" s="205"/>
      <c r="EG88" s="205"/>
      <c r="EH88" s="205"/>
      <c r="EI88" s="205"/>
      <c r="EJ88" s="205"/>
      <c r="EK88" s="205"/>
      <c r="EL88" s="205"/>
      <c r="EM88" s="205"/>
      <c r="EN88" s="205"/>
      <c r="EO88" s="205"/>
      <c r="EP88" s="205"/>
      <c r="EQ88" s="205"/>
      <c r="ER88" s="205"/>
      <c r="ES88" s="205"/>
      <c r="ET88" s="205"/>
      <c r="EU88" s="205"/>
      <c r="EV88" s="205"/>
      <c r="EW88" s="205"/>
      <c r="EX88" s="205"/>
      <c r="EY88" s="205"/>
      <c r="EZ88" s="205"/>
      <c r="FA88" s="205"/>
      <c r="FB88" s="205"/>
      <c r="FC88" s="205"/>
      <c r="FD88" s="205"/>
      <c r="FE88" s="205"/>
      <c r="FF88" s="205"/>
      <c r="FG88" s="205"/>
      <c r="FH88" s="205"/>
      <c r="FI88" s="205"/>
      <c r="FJ88" s="205"/>
      <c r="FK88" s="205"/>
      <c r="FL88" s="205"/>
      <c r="FM88" s="205"/>
      <c r="FN88" s="205"/>
      <c r="FO88" s="205"/>
      <c r="FP88" s="205"/>
      <c r="FQ88" s="205"/>
      <c r="FR88" s="205"/>
      <c r="FS88" s="205"/>
      <c r="FT88" s="205"/>
      <c r="FU88" s="205"/>
      <c r="FV88" s="205"/>
      <c r="FW88" s="205"/>
      <c r="FX88" s="205"/>
      <c r="FY88" s="205"/>
      <c r="FZ88" s="205"/>
      <c r="GA88" s="205"/>
      <c r="GB88" s="205"/>
      <c r="GC88" s="205"/>
      <c r="GD88" s="205"/>
      <c r="GE88" s="205"/>
      <c r="GF88" s="205"/>
      <c r="GG88" s="205"/>
      <c r="GH88" s="205"/>
      <c r="GI88" s="205"/>
      <c r="GJ88" s="205"/>
      <c r="GK88" s="205"/>
      <c r="GL88" s="205"/>
      <c r="GM88" s="205"/>
      <c r="GN88" s="205"/>
      <c r="GO88" s="205"/>
      <c r="GP88" s="205"/>
      <c r="GQ88" s="205"/>
      <c r="GR88" s="205"/>
      <c r="GS88" s="205"/>
      <c r="GT88" s="205"/>
      <c r="GU88" s="205"/>
      <c r="GV88" s="205"/>
      <c r="GW88" s="205"/>
      <c r="GX88" s="205"/>
      <c r="GY88" s="205"/>
      <c r="GZ88" s="205"/>
      <c r="HA88" s="205"/>
      <c r="HB88" s="205"/>
      <c r="HC88" s="205"/>
      <c r="HD88" s="205"/>
      <c r="HE88" s="205"/>
      <c r="HF88" s="205"/>
      <c r="HG88" s="205"/>
      <c r="HH88" s="205"/>
      <c r="HI88" s="205"/>
      <c r="HJ88" s="205"/>
      <c r="HK88" s="205"/>
      <c r="HL88" s="205"/>
      <c r="HM88" s="205"/>
      <c r="HN88" s="205"/>
      <c r="HO88" s="205"/>
      <c r="HP88" s="205"/>
      <c r="HQ88" s="205"/>
      <c r="HR88" s="205"/>
      <c r="HS88" s="205"/>
      <c r="HT88" s="205"/>
      <c r="HU88" s="205"/>
      <c r="HV88" s="205"/>
      <c r="HW88" s="205"/>
      <c r="HX88" s="205"/>
      <c r="HY88" s="205"/>
      <c r="HZ88" s="205"/>
      <c r="IA88" s="205"/>
      <c r="IB88" s="205"/>
      <c r="IC88" s="205"/>
      <c r="ID88" s="205"/>
      <c r="IE88" s="205"/>
      <c r="IF88" s="205"/>
      <c r="IG88" s="205"/>
      <c r="IH88" s="205"/>
      <c r="II88" s="205"/>
      <c r="IJ88" s="205"/>
      <c r="IK88" s="205"/>
      <c r="IL88" s="205"/>
      <c r="IM88" s="205"/>
      <c r="IN88" s="205"/>
      <c r="IO88" s="205"/>
      <c r="IP88" s="205"/>
    </row>
    <row r="89" spans="1:250" ht="14.1" customHeight="1" x14ac:dyDescent="0.2">
      <c r="A89" s="367"/>
      <c r="B89" s="396" t="s">
        <v>255</v>
      </c>
      <c r="C89" s="376" t="s">
        <v>315</v>
      </c>
      <c r="D89" s="393"/>
      <c r="E89" s="393"/>
      <c r="F89" s="393"/>
      <c r="G89" s="377">
        <f>G59</f>
        <v>0</v>
      </c>
      <c r="H89" s="377">
        <f>H59</f>
        <v>0</v>
      </c>
      <c r="I89" s="377">
        <f>I59</f>
        <v>0</v>
      </c>
      <c r="J89" s="377">
        <f t="shared" ref="J89:T89" si="234">J59</f>
        <v>0</v>
      </c>
      <c r="K89" s="377">
        <f t="shared" si="234"/>
        <v>0</v>
      </c>
      <c r="L89" s="377">
        <f t="shared" si="234"/>
        <v>0</v>
      </c>
      <c r="M89" s="377">
        <f t="shared" si="234"/>
        <v>0</v>
      </c>
      <c r="N89" s="377">
        <f t="shared" si="234"/>
        <v>0</v>
      </c>
      <c r="O89" s="377">
        <f t="shared" si="234"/>
        <v>0</v>
      </c>
      <c r="P89" s="377">
        <f t="shared" si="234"/>
        <v>0</v>
      </c>
      <c r="Q89" s="377">
        <f t="shared" si="234"/>
        <v>0</v>
      </c>
      <c r="R89" s="377">
        <f t="shared" si="234"/>
        <v>0</v>
      </c>
      <c r="S89" s="377">
        <f t="shared" si="234"/>
        <v>0</v>
      </c>
      <c r="T89" s="377">
        <f t="shared" si="234"/>
        <v>0</v>
      </c>
      <c r="U89" s="377">
        <f t="shared" ref="U89" si="235">U59</f>
        <v>0</v>
      </c>
      <c r="V89" s="545">
        <v>0</v>
      </c>
      <c r="W89" s="206"/>
      <c r="X89" s="206"/>
      <c r="Y89" s="206"/>
      <c r="Z89" s="206"/>
      <c r="AA89" s="206"/>
      <c r="AB89" s="206"/>
      <c r="AC89" s="206"/>
      <c r="AD89" s="206"/>
      <c r="AE89" s="206"/>
      <c r="AF89" s="206"/>
      <c r="AG89" s="206"/>
      <c r="AH89" s="206"/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6"/>
      <c r="BH89" s="206"/>
      <c r="BI89" s="206"/>
      <c r="BJ89" s="206"/>
      <c r="BK89" s="206"/>
      <c r="BL89" s="206"/>
      <c r="BM89" s="206"/>
      <c r="BN89" s="206"/>
      <c r="BO89" s="206"/>
      <c r="BP89" s="206"/>
      <c r="BQ89" s="206"/>
      <c r="BR89" s="206"/>
      <c r="BS89" s="206"/>
      <c r="BT89" s="206"/>
      <c r="BU89" s="206"/>
      <c r="BV89" s="206"/>
      <c r="BW89" s="206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6"/>
      <c r="CW89" s="206"/>
      <c r="CX89" s="206"/>
      <c r="CY89" s="206"/>
      <c r="CZ89" s="206"/>
      <c r="DA89" s="206"/>
      <c r="DB89" s="206"/>
      <c r="DC89" s="206"/>
      <c r="DD89" s="206"/>
      <c r="DE89" s="206"/>
      <c r="DF89" s="206"/>
      <c r="DG89" s="206"/>
      <c r="DH89" s="206"/>
      <c r="DI89" s="206"/>
      <c r="DJ89" s="206"/>
      <c r="DK89" s="206"/>
      <c r="DL89" s="206"/>
      <c r="DM89" s="206"/>
      <c r="DN89" s="206"/>
      <c r="DO89" s="206"/>
      <c r="DP89" s="206"/>
      <c r="DQ89" s="206"/>
      <c r="DR89" s="206"/>
      <c r="DS89" s="206"/>
      <c r="DT89" s="206"/>
      <c r="DU89" s="206"/>
      <c r="DV89" s="206"/>
      <c r="DW89" s="206"/>
      <c r="DX89" s="206"/>
      <c r="DY89" s="206"/>
      <c r="DZ89" s="206"/>
      <c r="EA89" s="206"/>
      <c r="EB89" s="206"/>
      <c r="EC89" s="206"/>
      <c r="ED89" s="206"/>
      <c r="EE89" s="206"/>
      <c r="EF89" s="206"/>
      <c r="EG89" s="206"/>
      <c r="EH89" s="206"/>
      <c r="EI89" s="206"/>
      <c r="EJ89" s="206"/>
      <c r="EK89" s="206"/>
      <c r="EL89" s="206"/>
      <c r="EM89" s="206"/>
      <c r="EN89" s="206"/>
      <c r="EO89" s="206"/>
      <c r="EP89" s="206"/>
      <c r="EQ89" s="206"/>
      <c r="ER89" s="206"/>
      <c r="ES89" s="206"/>
      <c r="ET89" s="206"/>
      <c r="EU89" s="206"/>
      <c r="EV89" s="206"/>
      <c r="EW89" s="206"/>
      <c r="EX89" s="206"/>
      <c r="EY89" s="206"/>
      <c r="EZ89" s="206"/>
      <c r="FA89" s="206"/>
      <c r="FB89" s="206"/>
      <c r="FC89" s="206"/>
      <c r="FD89" s="206"/>
      <c r="FE89" s="206"/>
      <c r="FF89" s="206"/>
      <c r="FG89" s="206"/>
      <c r="FH89" s="206"/>
      <c r="FI89" s="206"/>
      <c r="FJ89" s="206"/>
      <c r="FK89" s="206"/>
      <c r="FL89" s="206"/>
      <c r="FM89" s="206"/>
      <c r="FN89" s="206"/>
      <c r="FO89" s="206"/>
      <c r="FP89" s="206"/>
      <c r="FQ89" s="206"/>
      <c r="FR89" s="206"/>
      <c r="FS89" s="206"/>
      <c r="FT89" s="206"/>
      <c r="FU89" s="206"/>
      <c r="FV89" s="206"/>
      <c r="FW89" s="206"/>
      <c r="FX89" s="206"/>
      <c r="FY89" s="206"/>
      <c r="FZ89" s="206"/>
      <c r="GA89" s="206"/>
      <c r="GB89" s="206"/>
      <c r="GC89" s="206"/>
      <c r="GD89" s="206"/>
      <c r="GE89" s="206"/>
      <c r="GF89" s="206"/>
      <c r="GG89" s="206"/>
      <c r="GH89" s="206"/>
      <c r="GI89" s="206"/>
      <c r="GJ89" s="206"/>
      <c r="GK89" s="206"/>
      <c r="GL89" s="206"/>
      <c r="GM89" s="206"/>
      <c r="GN89" s="206"/>
      <c r="GO89" s="206"/>
      <c r="GP89" s="206"/>
      <c r="GQ89" s="206"/>
      <c r="GR89" s="206"/>
      <c r="GS89" s="206"/>
      <c r="GT89" s="206"/>
      <c r="GU89" s="206"/>
      <c r="GV89" s="206"/>
      <c r="GW89" s="206"/>
      <c r="GX89" s="206"/>
      <c r="GY89" s="206"/>
      <c r="GZ89" s="206"/>
      <c r="HA89" s="206"/>
      <c r="HB89" s="206"/>
      <c r="HC89" s="206"/>
      <c r="HD89" s="206"/>
      <c r="HE89" s="206"/>
      <c r="HF89" s="206"/>
      <c r="HG89" s="206"/>
      <c r="HH89" s="206"/>
      <c r="HI89" s="206"/>
      <c r="HJ89" s="206"/>
      <c r="HK89" s="206"/>
      <c r="HL89" s="206"/>
      <c r="HM89" s="206"/>
      <c r="HN89" s="206"/>
      <c r="HO89" s="206"/>
      <c r="HP89" s="206"/>
      <c r="HQ89" s="206"/>
      <c r="HR89" s="206"/>
      <c r="HS89" s="206"/>
      <c r="HT89" s="206"/>
      <c r="HU89" s="206"/>
      <c r="HV89" s="206"/>
      <c r="HW89" s="206"/>
      <c r="HX89" s="206"/>
      <c r="HY89" s="206"/>
      <c r="HZ89" s="206"/>
      <c r="IA89" s="206"/>
      <c r="IB89" s="206"/>
      <c r="IC89" s="206"/>
      <c r="ID89" s="206"/>
      <c r="IE89" s="206"/>
      <c r="IF89" s="206"/>
      <c r="IG89" s="206"/>
      <c r="IH89" s="206"/>
      <c r="II89" s="206"/>
      <c r="IJ89" s="206"/>
      <c r="IK89" s="206"/>
      <c r="IL89" s="206"/>
      <c r="IM89" s="206"/>
      <c r="IN89" s="206"/>
      <c r="IO89" s="206"/>
      <c r="IP89" s="206"/>
    </row>
    <row r="90" spans="1:250" ht="14.1" customHeight="1" x14ac:dyDescent="0.2">
      <c r="A90" s="367"/>
      <c r="B90" s="396" t="s">
        <v>256</v>
      </c>
      <c r="C90" s="376" t="s">
        <v>316</v>
      </c>
      <c r="D90" s="393"/>
      <c r="E90" s="393"/>
      <c r="F90" s="393"/>
      <c r="G90" s="377">
        <f>G60</f>
        <v>0</v>
      </c>
      <c r="H90" s="377">
        <f t="shared" ref="H90:I92" si="236">H60</f>
        <v>0</v>
      </c>
      <c r="I90" s="377">
        <f t="shared" si="236"/>
        <v>0</v>
      </c>
      <c r="J90" s="377">
        <f t="shared" ref="J90:T90" si="237">J60</f>
        <v>0</v>
      </c>
      <c r="K90" s="377">
        <f t="shared" si="237"/>
        <v>0</v>
      </c>
      <c r="L90" s="377">
        <f t="shared" si="237"/>
        <v>0</v>
      </c>
      <c r="M90" s="377">
        <f t="shared" si="237"/>
        <v>0</v>
      </c>
      <c r="N90" s="377">
        <f t="shared" si="237"/>
        <v>0</v>
      </c>
      <c r="O90" s="377">
        <f t="shared" si="237"/>
        <v>0</v>
      </c>
      <c r="P90" s="377">
        <f t="shared" si="237"/>
        <v>0</v>
      </c>
      <c r="Q90" s="377">
        <f t="shared" si="237"/>
        <v>0</v>
      </c>
      <c r="R90" s="377">
        <f t="shared" si="237"/>
        <v>0</v>
      </c>
      <c r="S90" s="377">
        <f t="shared" si="237"/>
        <v>0</v>
      </c>
      <c r="T90" s="377">
        <f t="shared" si="237"/>
        <v>0</v>
      </c>
      <c r="U90" s="377">
        <f t="shared" ref="U90" si="238">U60</f>
        <v>0</v>
      </c>
      <c r="V90" s="545">
        <v>0</v>
      </c>
      <c r="W90" s="206"/>
      <c r="X90" s="206"/>
      <c r="Y90" s="206"/>
      <c r="Z90" s="206"/>
      <c r="AA90" s="206"/>
      <c r="AB90" s="206"/>
      <c r="AC90" s="206"/>
      <c r="AD90" s="206"/>
      <c r="AE90" s="206"/>
      <c r="AF90" s="206"/>
      <c r="AG90" s="206"/>
      <c r="AH90" s="206"/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  <c r="BC90" s="206"/>
      <c r="BD90" s="206"/>
      <c r="BE90" s="206"/>
      <c r="BF90" s="206"/>
      <c r="BG90" s="206"/>
      <c r="BH90" s="206"/>
      <c r="BI90" s="206"/>
      <c r="BJ90" s="206"/>
      <c r="BK90" s="206"/>
      <c r="BL90" s="206"/>
      <c r="BM90" s="206"/>
      <c r="BN90" s="206"/>
      <c r="BO90" s="206"/>
      <c r="BP90" s="206"/>
      <c r="BQ90" s="206"/>
      <c r="BR90" s="206"/>
      <c r="BS90" s="206"/>
      <c r="BT90" s="206"/>
      <c r="BU90" s="206"/>
      <c r="BV90" s="206"/>
      <c r="BW90" s="206"/>
      <c r="BX90" s="206"/>
      <c r="BY90" s="206"/>
      <c r="BZ90" s="206"/>
      <c r="CA90" s="206"/>
      <c r="CB90" s="206"/>
      <c r="CC90" s="206"/>
      <c r="CD90" s="206"/>
      <c r="CE90" s="206"/>
      <c r="CF90" s="206"/>
      <c r="CG90" s="206"/>
      <c r="CH90" s="206"/>
      <c r="CI90" s="206"/>
      <c r="CJ90" s="206"/>
      <c r="CK90" s="206"/>
      <c r="CL90" s="206"/>
      <c r="CM90" s="206"/>
      <c r="CN90" s="206"/>
      <c r="CO90" s="206"/>
      <c r="CP90" s="206"/>
      <c r="CQ90" s="206"/>
      <c r="CR90" s="206"/>
      <c r="CS90" s="206"/>
      <c r="CT90" s="206"/>
      <c r="CU90" s="206"/>
      <c r="CV90" s="206"/>
      <c r="CW90" s="206"/>
      <c r="CX90" s="206"/>
      <c r="CY90" s="206"/>
      <c r="CZ90" s="206"/>
      <c r="DA90" s="206"/>
      <c r="DB90" s="206"/>
      <c r="DC90" s="206"/>
      <c r="DD90" s="206"/>
      <c r="DE90" s="206"/>
      <c r="DF90" s="206"/>
      <c r="DG90" s="206"/>
      <c r="DH90" s="206"/>
      <c r="DI90" s="206"/>
      <c r="DJ90" s="206"/>
      <c r="DK90" s="206"/>
      <c r="DL90" s="206"/>
      <c r="DM90" s="206"/>
      <c r="DN90" s="206"/>
      <c r="DO90" s="206"/>
      <c r="DP90" s="206"/>
      <c r="DQ90" s="206"/>
      <c r="DR90" s="206"/>
      <c r="DS90" s="206"/>
      <c r="DT90" s="206"/>
      <c r="DU90" s="206"/>
      <c r="DV90" s="206"/>
      <c r="DW90" s="206"/>
      <c r="DX90" s="206"/>
      <c r="DY90" s="206"/>
      <c r="DZ90" s="206"/>
      <c r="EA90" s="206"/>
      <c r="EB90" s="206"/>
      <c r="EC90" s="206"/>
      <c r="ED90" s="206"/>
      <c r="EE90" s="206"/>
      <c r="EF90" s="206"/>
      <c r="EG90" s="206"/>
      <c r="EH90" s="206"/>
      <c r="EI90" s="206"/>
      <c r="EJ90" s="206"/>
      <c r="EK90" s="206"/>
      <c r="EL90" s="206"/>
      <c r="EM90" s="206"/>
      <c r="EN90" s="206"/>
      <c r="EO90" s="206"/>
      <c r="EP90" s="206"/>
      <c r="EQ90" s="206"/>
      <c r="ER90" s="206"/>
      <c r="ES90" s="206"/>
      <c r="ET90" s="206"/>
      <c r="EU90" s="206"/>
      <c r="EV90" s="206"/>
      <c r="EW90" s="206"/>
      <c r="EX90" s="206"/>
      <c r="EY90" s="206"/>
      <c r="EZ90" s="206"/>
      <c r="FA90" s="206"/>
      <c r="FB90" s="206"/>
      <c r="FC90" s="206"/>
      <c r="FD90" s="206"/>
      <c r="FE90" s="206"/>
      <c r="FF90" s="206"/>
      <c r="FG90" s="206"/>
      <c r="FH90" s="206"/>
      <c r="FI90" s="206"/>
      <c r="FJ90" s="206"/>
      <c r="FK90" s="206"/>
      <c r="FL90" s="206"/>
      <c r="FM90" s="206"/>
      <c r="FN90" s="206"/>
      <c r="FO90" s="206"/>
      <c r="FP90" s="206"/>
      <c r="FQ90" s="206"/>
      <c r="FR90" s="206"/>
      <c r="FS90" s="206"/>
      <c r="FT90" s="206"/>
      <c r="FU90" s="206"/>
      <c r="FV90" s="206"/>
      <c r="FW90" s="206"/>
      <c r="FX90" s="206"/>
      <c r="FY90" s="206"/>
      <c r="FZ90" s="206"/>
      <c r="GA90" s="206"/>
      <c r="GB90" s="206"/>
      <c r="GC90" s="206"/>
      <c r="GD90" s="206"/>
      <c r="GE90" s="206"/>
      <c r="GF90" s="206"/>
      <c r="GG90" s="206"/>
      <c r="GH90" s="206"/>
      <c r="GI90" s="206"/>
      <c r="GJ90" s="206"/>
      <c r="GK90" s="206"/>
      <c r="GL90" s="206"/>
      <c r="GM90" s="206"/>
      <c r="GN90" s="206"/>
      <c r="GO90" s="206"/>
      <c r="GP90" s="206"/>
      <c r="GQ90" s="206"/>
      <c r="GR90" s="206"/>
      <c r="GS90" s="206"/>
      <c r="GT90" s="206"/>
      <c r="GU90" s="206"/>
      <c r="GV90" s="206"/>
      <c r="GW90" s="206"/>
      <c r="GX90" s="206"/>
      <c r="GY90" s="206"/>
      <c r="GZ90" s="206"/>
      <c r="HA90" s="206"/>
      <c r="HB90" s="206"/>
      <c r="HC90" s="206"/>
      <c r="HD90" s="206"/>
      <c r="HE90" s="206"/>
      <c r="HF90" s="206"/>
      <c r="HG90" s="206"/>
      <c r="HH90" s="206"/>
      <c r="HI90" s="206"/>
      <c r="HJ90" s="206"/>
      <c r="HK90" s="206"/>
      <c r="HL90" s="206"/>
      <c r="HM90" s="206"/>
      <c r="HN90" s="206"/>
      <c r="HO90" s="206"/>
      <c r="HP90" s="206"/>
      <c r="HQ90" s="206"/>
      <c r="HR90" s="206"/>
      <c r="HS90" s="206"/>
      <c r="HT90" s="206"/>
      <c r="HU90" s="206"/>
      <c r="HV90" s="206"/>
      <c r="HW90" s="206"/>
      <c r="HX90" s="206"/>
      <c r="HY90" s="206"/>
      <c r="HZ90" s="206"/>
      <c r="IA90" s="206"/>
      <c r="IB90" s="206"/>
      <c r="IC90" s="206"/>
      <c r="ID90" s="206"/>
      <c r="IE90" s="206"/>
      <c r="IF90" s="206"/>
      <c r="IG90" s="206"/>
      <c r="IH90" s="206"/>
      <c r="II90" s="206"/>
      <c r="IJ90" s="206"/>
      <c r="IK90" s="206"/>
      <c r="IL90" s="206"/>
      <c r="IM90" s="206"/>
      <c r="IN90" s="206"/>
      <c r="IO90" s="206"/>
      <c r="IP90" s="206"/>
    </row>
    <row r="91" spans="1:250" ht="14.1" customHeight="1" x14ac:dyDescent="0.2">
      <c r="A91" s="367"/>
      <c r="B91" s="396" t="s">
        <v>257</v>
      </c>
      <c r="C91" s="376" t="s">
        <v>317</v>
      </c>
      <c r="D91" s="393"/>
      <c r="E91" s="393"/>
      <c r="F91" s="393"/>
      <c r="G91" s="377">
        <f>G61</f>
        <v>0</v>
      </c>
      <c r="H91" s="377">
        <f t="shared" si="236"/>
        <v>0</v>
      </c>
      <c r="I91" s="377">
        <f t="shared" si="236"/>
        <v>0</v>
      </c>
      <c r="J91" s="377">
        <f t="shared" ref="J91:T91" si="239">J61</f>
        <v>0</v>
      </c>
      <c r="K91" s="377">
        <f t="shared" si="239"/>
        <v>0</v>
      </c>
      <c r="L91" s="377">
        <f t="shared" si="239"/>
        <v>0</v>
      </c>
      <c r="M91" s="377">
        <f t="shared" si="239"/>
        <v>0</v>
      </c>
      <c r="N91" s="377">
        <f t="shared" si="239"/>
        <v>0</v>
      </c>
      <c r="O91" s="377">
        <f t="shared" si="239"/>
        <v>0</v>
      </c>
      <c r="P91" s="377">
        <f t="shared" si="239"/>
        <v>0</v>
      </c>
      <c r="Q91" s="377">
        <f t="shared" si="239"/>
        <v>0</v>
      </c>
      <c r="R91" s="377">
        <f t="shared" si="239"/>
        <v>0</v>
      </c>
      <c r="S91" s="377">
        <f t="shared" si="239"/>
        <v>0</v>
      </c>
      <c r="T91" s="377">
        <f t="shared" si="239"/>
        <v>0</v>
      </c>
      <c r="U91" s="377">
        <f t="shared" ref="U91" si="240">U61</f>
        <v>0</v>
      </c>
      <c r="V91" s="545">
        <v>0</v>
      </c>
      <c r="W91" s="206"/>
      <c r="X91" s="206"/>
      <c r="Y91" s="206"/>
      <c r="Z91" s="206"/>
      <c r="AA91" s="206"/>
      <c r="AB91" s="206"/>
      <c r="AC91" s="206"/>
      <c r="AD91" s="206"/>
      <c r="AE91" s="206"/>
      <c r="AF91" s="206"/>
      <c r="AG91" s="206"/>
      <c r="AH91" s="206"/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  <c r="BI91" s="206"/>
      <c r="BJ91" s="206"/>
      <c r="BK91" s="206"/>
      <c r="BL91" s="206"/>
      <c r="BM91" s="206"/>
      <c r="BN91" s="206"/>
      <c r="BO91" s="206"/>
      <c r="BP91" s="206"/>
      <c r="BQ91" s="206"/>
      <c r="BR91" s="206"/>
      <c r="BS91" s="206"/>
      <c r="BT91" s="206"/>
      <c r="BU91" s="206"/>
      <c r="BV91" s="206"/>
      <c r="BW91" s="206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6"/>
      <c r="CW91" s="206"/>
      <c r="CX91" s="206"/>
      <c r="CY91" s="206"/>
      <c r="CZ91" s="206"/>
      <c r="DA91" s="206"/>
      <c r="DB91" s="206"/>
      <c r="DC91" s="206"/>
      <c r="DD91" s="206"/>
      <c r="DE91" s="206"/>
      <c r="DF91" s="206"/>
      <c r="DG91" s="206"/>
      <c r="DH91" s="206"/>
      <c r="DI91" s="206"/>
      <c r="DJ91" s="206"/>
      <c r="DK91" s="206"/>
      <c r="DL91" s="206"/>
      <c r="DM91" s="206"/>
      <c r="DN91" s="206"/>
      <c r="DO91" s="206"/>
      <c r="DP91" s="206"/>
      <c r="DQ91" s="206"/>
      <c r="DR91" s="206"/>
      <c r="DS91" s="206"/>
      <c r="DT91" s="206"/>
      <c r="DU91" s="206"/>
      <c r="DV91" s="206"/>
      <c r="DW91" s="206"/>
      <c r="DX91" s="206"/>
      <c r="DY91" s="206"/>
      <c r="DZ91" s="206"/>
      <c r="EA91" s="206"/>
      <c r="EB91" s="206"/>
      <c r="EC91" s="206"/>
      <c r="ED91" s="206"/>
      <c r="EE91" s="206"/>
      <c r="EF91" s="206"/>
      <c r="EG91" s="206"/>
      <c r="EH91" s="206"/>
      <c r="EI91" s="206"/>
      <c r="EJ91" s="206"/>
      <c r="EK91" s="206"/>
      <c r="EL91" s="206"/>
      <c r="EM91" s="206"/>
      <c r="EN91" s="206"/>
      <c r="EO91" s="206"/>
      <c r="EP91" s="206"/>
      <c r="EQ91" s="206"/>
      <c r="ER91" s="206"/>
      <c r="ES91" s="206"/>
      <c r="ET91" s="206"/>
      <c r="EU91" s="206"/>
      <c r="EV91" s="206"/>
      <c r="EW91" s="206"/>
      <c r="EX91" s="206"/>
      <c r="EY91" s="206"/>
      <c r="EZ91" s="206"/>
      <c r="FA91" s="206"/>
      <c r="FB91" s="206"/>
      <c r="FC91" s="206"/>
      <c r="FD91" s="206"/>
      <c r="FE91" s="206"/>
      <c r="FF91" s="206"/>
      <c r="FG91" s="206"/>
      <c r="FH91" s="206"/>
      <c r="FI91" s="206"/>
      <c r="FJ91" s="206"/>
      <c r="FK91" s="206"/>
      <c r="FL91" s="206"/>
      <c r="FM91" s="206"/>
      <c r="FN91" s="206"/>
      <c r="FO91" s="206"/>
      <c r="FP91" s="206"/>
      <c r="FQ91" s="206"/>
      <c r="FR91" s="206"/>
      <c r="FS91" s="206"/>
      <c r="FT91" s="206"/>
      <c r="FU91" s="206"/>
      <c r="FV91" s="206"/>
      <c r="FW91" s="206"/>
      <c r="FX91" s="206"/>
      <c r="FY91" s="206"/>
      <c r="FZ91" s="206"/>
      <c r="GA91" s="206"/>
      <c r="GB91" s="206"/>
      <c r="GC91" s="206"/>
      <c r="GD91" s="206"/>
      <c r="GE91" s="206"/>
      <c r="GF91" s="206"/>
      <c r="GG91" s="206"/>
      <c r="GH91" s="206"/>
      <c r="GI91" s="206"/>
      <c r="GJ91" s="206"/>
      <c r="GK91" s="206"/>
      <c r="GL91" s="206"/>
      <c r="GM91" s="206"/>
      <c r="GN91" s="206"/>
      <c r="GO91" s="206"/>
      <c r="GP91" s="206"/>
      <c r="GQ91" s="206"/>
      <c r="GR91" s="206"/>
      <c r="GS91" s="206"/>
      <c r="GT91" s="206"/>
      <c r="GU91" s="206"/>
      <c r="GV91" s="206"/>
      <c r="GW91" s="206"/>
      <c r="GX91" s="206"/>
      <c r="GY91" s="206"/>
      <c r="GZ91" s="206"/>
      <c r="HA91" s="206"/>
      <c r="HB91" s="206"/>
      <c r="HC91" s="206"/>
      <c r="HD91" s="206"/>
      <c r="HE91" s="206"/>
      <c r="HF91" s="206"/>
      <c r="HG91" s="206"/>
      <c r="HH91" s="206"/>
      <c r="HI91" s="206"/>
      <c r="HJ91" s="206"/>
      <c r="HK91" s="206"/>
      <c r="HL91" s="206"/>
      <c r="HM91" s="206"/>
      <c r="HN91" s="206"/>
      <c r="HO91" s="206"/>
      <c r="HP91" s="206"/>
      <c r="HQ91" s="206"/>
      <c r="HR91" s="206"/>
      <c r="HS91" s="206"/>
      <c r="HT91" s="206"/>
      <c r="HU91" s="206"/>
      <c r="HV91" s="206"/>
      <c r="HW91" s="206"/>
      <c r="HX91" s="206"/>
      <c r="HY91" s="206"/>
      <c r="HZ91" s="206"/>
      <c r="IA91" s="206"/>
      <c r="IB91" s="206"/>
      <c r="IC91" s="206"/>
      <c r="ID91" s="206"/>
      <c r="IE91" s="206"/>
      <c r="IF91" s="206"/>
      <c r="IG91" s="206"/>
      <c r="IH91" s="206"/>
      <c r="II91" s="206"/>
      <c r="IJ91" s="206"/>
      <c r="IK91" s="206"/>
      <c r="IL91" s="206"/>
      <c r="IM91" s="206"/>
      <c r="IN91" s="206"/>
      <c r="IO91" s="206"/>
      <c r="IP91" s="206"/>
    </row>
    <row r="92" spans="1:250" ht="14.1" customHeight="1" x14ac:dyDescent="0.2">
      <c r="A92" s="367"/>
      <c r="B92" s="375" t="s">
        <v>258</v>
      </c>
      <c r="C92" s="376" t="s">
        <v>321</v>
      </c>
      <c r="D92" s="393"/>
      <c r="E92" s="393"/>
      <c r="F92" s="393"/>
      <c r="G92" s="377">
        <f>G62</f>
        <v>0</v>
      </c>
      <c r="H92" s="377">
        <f t="shared" si="236"/>
        <v>0</v>
      </c>
      <c r="I92" s="377">
        <f t="shared" si="236"/>
        <v>0</v>
      </c>
      <c r="J92" s="377">
        <f t="shared" ref="J92:T92" si="241">J62</f>
        <v>0</v>
      </c>
      <c r="K92" s="377">
        <f t="shared" si="241"/>
        <v>0</v>
      </c>
      <c r="L92" s="377">
        <f t="shared" si="241"/>
        <v>0</v>
      </c>
      <c r="M92" s="377">
        <f t="shared" si="241"/>
        <v>0</v>
      </c>
      <c r="N92" s="377">
        <f t="shared" si="241"/>
        <v>0</v>
      </c>
      <c r="O92" s="377">
        <f t="shared" si="241"/>
        <v>0</v>
      </c>
      <c r="P92" s="377">
        <f t="shared" si="241"/>
        <v>0</v>
      </c>
      <c r="Q92" s="377">
        <f t="shared" si="241"/>
        <v>0</v>
      </c>
      <c r="R92" s="377">
        <f t="shared" si="241"/>
        <v>0</v>
      </c>
      <c r="S92" s="377">
        <f t="shared" si="241"/>
        <v>0</v>
      </c>
      <c r="T92" s="377">
        <f t="shared" si="241"/>
        <v>0</v>
      </c>
      <c r="U92" s="377">
        <f t="shared" ref="U92" si="242">U62</f>
        <v>0</v>
      </c>
      <c r="V92" s="545">
        <v>0</v>
      </c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  <c r="BI92" s="206"/>
      <c r="BJ92" s="206"/>
      <c r="BK92" s="206"/>
      <c r="BL92" s="206"/>
      <c r="BM92" s="206"/>
      <c r="BN92" s="206"/>
      <c r="BO92" s="206"/>
      <c r="BP92" s="206"/>
      <c r="BQ92" s="206"/>
      <c r="BR92" s="206"/>
      <c r="BS92" s="206"/>
      <c r="BT92" s="206"/>
      <c r="BU92" s="206"/>
      <c r="BV92" s="206"/>
      <c r="BW92" s="206"/>
      <c r="BX92" s="206"/>
      <c r="BY92" s="206"/>
      <c r="BZ92" s="206"/>
      <c r="CA92" s="206"/>
      <c r="CB92" s="206"/>
      <c r="CC92" s="206"/>
      <c r="CD92" s="206"/>
      <c r="CE92" s="206"/>
      <c r="CF92" s="206"/>
      <c r="CG92" s="206"/>
      <c r="CH92" s="206"/>
      <c r="CI92" s="206"/>
      <c r="CJ92" s="206"/>
      <c r="CK92" s="206"/>
      <c r="CL92" s="206"/>
      <c r="CM92" s="206"/>
      <c r="CN92" s="206"/>
      <c r="CO92" s="206"/>
      <c r="CP92" s="206"/>
      <c r="CQ92" s="206"/>
      <c r="CR92" s="206"/>
      <c r="CS92" s="206"/>
      <c r="CT92" s="206"/>
      <c r="CU92" s="206"/>
      <c r="CV92" s="206"/>
      <c r="CW92" s="206"/>
      <c r="CX92" s="206"/>
      <c r="CY92" s="206"/>
      <c r="CZ92" s="206"/>
      <c r="DA92" s="206"/>
      <c r="DB92" s="206"/>
      <c r="DC92" s="206"/>
      <c r="DD92" s="206"/>
      <c r="DE92" s="206"/>
      <c r="DF92" s="206"/>
      <c r="DG92" s="206"/>
      <c r="DH92" s="206"/>
      <c r="DI92" s="206"/>
      <c r="DJ92" s="206"/>
      <c r="DK92" s="206"/>
      <c r="DL92" s="206"/>
      <c r="DM92" s="206"/>
      <c r="DN92" s="206"/>
      <c r="DO92" s="206"/>
      <c r="DP92" s="206"/>
      <c r="DQ92" s="206"/>
      <c r="DR92" s="206"/>
      <c r="DS92" s="206"/>
      <c r="DT92" s="206"/>
      <c r="DU92" s="206"/>
      <c r="DV92" s="206"/>
      <c r="DW92" s="206"/>
      <c r="DX92" s="206"/>
      <c r="DY92" s="206"/>
      <c r="DZ92" s="206"/>
      <c r="EA92" s="206"/>
      <c r="EB92" s="206"/>
      <c r="EC92" s="206"/>
      <c r="ED92" s="206"/>
      <c r="EE92" s="206"/>
      <c r="EF92" s="206"/>
      <c r="EG92" s="206"/>
      <c r="EH92" s="206"/>
      <c r="EI92" s="206"/>
      <c r="EJ92" s="206"/>
      <c r="EK92" s="206"/>
      <c r="EL92" s="206"/>
      <c r="EM92" s="206"/>
      <c r="EN92" s="206"/>
      <c r="EO92" s="206"/>
      <c r="EP92" s="206"/>
      <c r="EQ92" s="206"/>
      <c r="ER92" s="206"/>
      <c r="ES92" s="206"/>
      <c r="ET92" s="206"/>
      <c r="EU92" s="206"/>
      <c r="EV92" s="206"/>
      <c r="EW92" s="206"/>
      <c r="EX92" s="206"/>
      <c r="EY92" s="206"/>
      <c r="EZ92" s="206"/>
      <c r="FA92" s="206"/>
      <c r="FB92" s="206"/>
      <c r="FC92" s="206"/>
      <c r="FD92" s="206"/>
      <c r="FE92" s="206"/>
      <c r="FF92" s="206"/>
      <c r="FG92" s="206"/>
      <c r="FH92" s="206"/>
      <c r="FI92" s="206"/>
      <c r="FJ92" s="206"/>
      <c r="FK92" s="206"/>
      <c r="FL92" s="206"/>
      <c r="FM92" s="206"/>
      <c r="FN92" s="206"/>
      <c r="FO92" s="206"/>
      <c r="FP92" s="206"/>
      <c r="FQ92" s="206"/>
      <c r="FR92" s="206"/>
      <c r="FS92" s="206"/>
      <c r="FT92" s="206"/>
      <c r="FU92" s="206"/>
      <c r="FV92" s="206"/>
      <c r="FW92" s="206"/>
      <c r="FX92" s="206"/>
      <c r="FY92" s="206"/>
      <c r="FZ92" s="206"/>
      <c r="GA92" s="206"/>
      <c r="GB92" s="206"/>
      <c r="GC92" s="206"/>
      <c r="GD92" s="206"/>
      <c r="GE92" s="206"/>
      <c r="GF92" s="206"/>
      <c r="GG92" s="206"/>
      <c r="GH92" s="206"/>
      <c r="GI92" s="206"/>
      <c r="GJ92" s="206"/>
      <c r="GK92" s="206"/>
      <c r="GL92" s="206"/>
      <c r="GM92" s="206"/>
      <c r="GN92" s="206"/>
      <c r="GO92" s="206"/>
      <c r="GP92" s="206"/>
      <c r="GQ92" s="206"/>
      <c r="GR92" s="206"/>
      <c r="GS92" s="206"/>
      <c r="GT92" s="206"/>
      <c r="GU92" s="206"/>
      <c r="GV92" s="206"/>
      <c r="GW92" s="206"/>
      <c r="GX92" s="206"/>
      <c r="GY92" s="206"/>
      <c r="GZ92" s="206"/>
      <c r="HA92" s="206"/>
      <c r="HB92" s="206"/>
      <c r="HC92" s="206"/>
      <c r="HD92" s="206"/>
      <c r="HE92" s="206"/>
      <c r="HF92" s="206"/>
      <c r="HG92" s="206"/>
      <c r="HH92" s="206"/>
      <c r="HI92" s="206"/>
      <c r="HJ92" s="206"/>
      <c r="HK92" s="206"/>
      <c r="HL92" s="206"/>
      <c r="HM92" s="206"/>
      <c r="HN92" s="206"/>
      <c r="HO92" s="206"/>
      <c r="HP92" s="206"/>
      <c r="HQ92" s="206"/>
      <c r="HR92" s="206"/>
      <c r="HS92" s="206"/>
      <c r="HT92" s="206"/>
      <c r="HU92" s="206"/>
      <c r="HV92" s="206"/>
      <c r="HW92" s="206"/>
      <c r="HX92" s="206"/>
      <c r="HY92" s="206"/>
      <c r="HZ92" s="206"/>
      <c r="IA92" s="206"/>
      <c r="IB92" s="206"/>
      <c r="IC92" s="206"/>
      <c r="ID92" s="206"/>
      <c r="IE92" s="206"/>
      <c r="IF92" s="206"/>
      <c r="IG92" s="206"/>
      <c r="IH92" s="206"/>
      <c r="II92" s="206"/>
      <c r="IJ92" s="206"/>
      <c r="IK92" s="206"/>
      <c r="IL92" s="206"/>
      <c r="IM92" s="206"/>
      <c r="IN92" s="206"/>
      <c r="IO92" s="206"/>
      <c r="IP92" s="206"/>
    </row>
    <row r="93" spans="1:250" ht="14.1" customHeight="1" x14ac:dyDescent="0.2">
      <c r="A93" s="367"/>
      <c r="B93" s="375" t="s">
        <v>305</v>
      </c>
      <c r="C93" s="376" t="s">
        <v>333</v>
      </c>
      <c r="D93" s="393"/>
      <c r="E93" s="393"/>
      <c r="F93" s="393"/>
      <c r="G93" s="377">
        <f>G63</f>
        <v>0</v>
      </c>
      <c r="H93" s="377">
        <f t="shared" ref="H93" si="243">H63</f>
        <v>0</v>
      </c>
      <c r="I93" s="377">
        <f>I63</f>
        <v>0</v>
      </c>
      <c r="J93" s="377">
        <f t="shared" ref="J93:U93" si="244">J63</f>
        <v>0</v>
      </c>
      <c r="K93" s="377">
        <f t="shared" si="244"/>
        <v>0</v>
      </c>
      <c r="L93" s="377">
        <f t="shared" si="244"/>
        <v>0</v>
      </c>
      <c r="M93" s="377">
        <f t="shared" si="244"/>
        <v>0</v>
      </c>
      <c r="N93" s="377">
        <f t="shared" si="244"/>
        <v>0</v>
      </c>
      <c r="O93" s="377">
        <f t="shared" si="244"/>
        <v>0</v>
      </c>
      <c r="P93" s="377">
        <f t="shared" si="244"/>
        <v>0</v>
      </c>
      <c r="Q93" s="377">
        <f t="shared" si="244"/>
        <v>0</v>
      </c>
      <c r="R93" s="377">
        <f t="shared" si="244"/>
        <v>0</v>
      </c>
      <c r="S93" s="377">
        <f t="shared" si="244"/>
        <v>0</v>
      </c>
      <c r="T93" s="377">
        <f t="shared" si="244"/>
        <v>0</v>
      </c>
      <c r="U93" s="377">
        <f t="shared" si="244"/>
        <v>0</v>
      </c>
      <c r="V93" s="545">
        <v>0</v>
      </c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  <c r="BB93" s="206"/>
      <c r="BC93" s="206"/>
      <c r="BD93" s="206"/>
      <c r="BE93" s="206"/>
      <c r="BF93" s="206"/>
      <c r="BG93" s="206"/>
      <c r="BH93" s="206"/>
      <c r="BI93" s="206"/>
      <c r="BJ93" s="206"/>
      <c r="BK93" s="206"/>
      <c r="BL93" s="206"/>
      <c r="BM93" s="206"/>
      <c r="BN93" s="206"/>
      <c r="BO93" s="206"/>
      <c r="BP93" s="206"/>
      <c r="BQ93" s="206"/>
      <c r="BR93" s="206"/>
      <c r="BS93" s="206"/>
      <c r="BT93" s="206"/>
      <c r="BU93" s="206"/>
      <c r="BV93" s="206"/>
      <c r="BW93" s="206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6"/>
      <c r="CW93" s="206"/>
      <c r="CX93" s="206"/>
      <c r="CY93" s="206"/>
      <c r="CZ93" s="206"/>
      <c r="DA93" s="206"/>
      <c r="DB93" s="206"/>
      <c r="DC93" s="206"/>
      <c r="DD93" s="206"/>
      <c r="DE93" s="206"/>
      <c r="DF93" s="206"/>
      <c r="DG93" s="206"/>
      <c r="DH93" s="206"/>
      <c r="DI93" s="206"/>
      <c r="DJ93" s="206"/>
      <c r="DK93" s="206"/>
      <c r="DL93" s="206"/>
      <c r="DM93" s="206"/>
      <c r="DN93" s="206"/>
      <c r="DO93" s="206"/>
      <c r="DP93" s="206"/>
      <c r="DQ93" s="206"/>
      <c r="DR93" s="206"/>
      <c r="DS93" s="206"/>
      <c r="DT93" s="206"/>
      <c r="DU93" s="206"/>
      <c r="DV93" s="206"/>
      <c r="DW93" s="206"/>
      <c r="DX93" s="206"/>
      <c r="DY93" s="206"/>
      <c r="DZ93" s="206"/>
      <c r="EA93" s="206"/>
      <c r="EB93" s="206"/>
      <c r="EC93" s="206"/>
      <c r="ED93" s="206"/>
      <c r="EE93" s="206"/>
      <c r="EF93" s="206"/>
      <c r="EG93" s="206"/>
      <c r="EH93" s="206"/>
      <c r="EI93" s="206"/>
      <c r="EJ93" s="206"/>
      <c r="EK93" s="206"/>
      <c r="EL93" s="206"/>
      <c r="EM93" s="206"/>
      <c r="EN93" s="206"/>
      <c r="EO93" s="206"/>
      <c r="EP93" s="206"/>
      <c r="EQ93" s="206"/>
      <c r="ER93" s="206"/>
      <c r="ES93" s="206"/>
      <c r="ET93" s="206"/>
      <c r="EU93" s="206"/>
      <c r="EV93" s="206"/>
      <c r="EW93" s="206"/>
      <c r="EX93" s="206"/>
      <c r="EY93" s="206"/>
      <c r="EZ93" s="206"/>
      <c r="FA93" s="206"/>
      <c r="FB93" s="206"/>
      <c r="FC93" s="206"/>
      <c r="FD93" s="206"/>
      <c r="FE93" s="206"/>
      <c r="FF93" s="206"/>
      <c r="FG93" s="206"/>
      <c r="FH93" s="206"/>
      <c r="FI93" s="206"/>
      <c r="FJ93" s="206"/>
      <c r="FK93" s="206"/>
      <c r="FL93" s="206"/>
      <c r="FM93" s="206"/>
      <c r="FN93" s="206"/>
      <c r="FO93" s="206"/>
      <c r="FP93" s="206"/>
      <c r="FQ93" s="206"/>
      <c r="FR93" s="206"/>
      <c r="FS93" s="206"/>
      <c r="FT93" s="206"/>
      <c r="FU93" s="206"/>
      <c r="FV93" s="206"/>
      <c r="FW93" s="206"/>
      <c r="FX93" s="206"/>
      <c r="FY93" s="206"/>
      <c r="FZ93" s="206"/>
      <c r="GA93" s="206"/>
      <c r="GB93" s="206"/>
      <c r="GC93" s="206"/>
      <c r="GD93" s="206"/>
      <c r="GE93" s="206"/>
      <c r="GF93" s="206"/>
      <c r="GG93" s="206"/>
      <c r="GH93" s="206"/>
      <c r="GI93" s="206"/>
      <c r="GJ93" s="206"/>
      <c r="GK93" s="206"/>
      <c r="GL93" s="206"/>
      <c r="GM93" s="206"/>
      <c r="GN93" s="206"/>
      <c r="GO93" s="206"/>
      <c r="GP93" s="206"/>
      <c r="GQ93" s="206"/>
      <c r="GR93" s="206"/>
      <c r="GS93" s="206"/>
      <c r="GT93" s="206"/>
      <c r="GU93" s="206"/>
      <c r="GV93" s="206"/>
      <c r="GW93" s="206"/>
      <c r="GX93" s="206"/>
      <c r="GY93" s="206"/>
      <c r="GZ93" s="206"/>
      <c r="HA93" s="206"/>
      <c r="HB93" s="206"/>
      <c r="HC93" s="206"/>
      <c r="HD93" s="206"/>
      <c r="HE93" s="206"/>
      <c r="HF93" s="206"/>
      <c r="HG93" s="206"/>
      <c r="HH93" s="206"/>
      <c r="HI93" s="206"/>
      <c r="HJ93" s="206"/>
      <c r="HK93" s="206"/>
      <c r="HL93" s="206"/>
      <c r="HM93" s="206"/>
      <c r="HN93" s="206"/>
      <c r="HO93" s="206"/>
      <c r="HP93" s="206"/>
      <c r="HQ93" s="206"/>
      <c r="HR93" s="206"/>
      <c r="HS93" s="206"/>
      <c r="HT93" s="206"/>
      <c r="HU93" s="206"/>
      <c r="HV93" s="206"/>
      <c r="HW93" s="206"/>
      <c r="HX93" s="206"/>
      <c r="HY93" s="206"/>
      <c r="HZ93" s="206"/>
      <c r="IA93" s="206"/>
      <c r="IB93" s="206"/>
      <c r="IC93" s="206"/>
      <c r="ID93" s="206"/>
      <c r="IE93" s="206"/>
      <c r="IF93" s="206"/>
      <c r="IG93" s="206"/>
      <c r="IH93" s="206"/>
      <c r="II93" s="206"/>
      <c r="IJ93" s="206"/>
      <c r="IK93" s="206"/>
      <c r="IL93" s="206"/>
      <c r="IM93" s="206"/>
      <c r="IN93" s="206"/>
      <c r="IO93" s="206"/>
      <c r="IP93" s="206"/>
    </row>
    <row r="94" spans="1:250" ht="14.1" customHeight="1" x14ac:dyDescent="0.2">
      <c r="A94" s="367"/>
      <c r="B94" s="375" t="s">
        <v>306</v>
      </c>
      <c r="C94" s="376" t="s">
        <v>489</v>
      </c>
      <c r="D94" s="369"/>
      <c r="E94" s="370"/>
      <c r="F94" s="370"/>
      <c r="G94" s="377">
        <f>G64</f>
        <v>0</v>
      </c>
      <c r="H94" s="377">
        <f t="shared" ref="H94" si="245">H64</f>
        <v>0</v>
      </c>
      <c r="I94" s="377">
        <f>I64</f>
        <v>0</v>
      </c>
      <c r="J94" s="377">
        <f t="shared" ref="J94:U94" si="246">J64</f>
        <v>0</v>
      </c>
      <c r="K94" s="377">
        <f t="shared" si="246"/>
        <v>0</v>
      </c>
      <c r="L94" s="377">
        <f t="shared" si="246"/>
        <v>0</v>
      </c>
      <c r="M94" s="377">
        <f t="shared" si="246"/>
        <v>0</v>
      </c>
      <c r="N94" s="377">
        <f t="shared" si="246"/>
        <v>0</v>
      </c>
      <c r="O94" s="377">
        <f t="shared" si="246"/>
        <v>0</v>
      </c>
      <c r="P94" s="377">
        <f t="shared" si="246"/>
        <v>0</v>
      </c>
      <c r="Q94" s="377">
        <f t="shared" si="246"/>
        <v>0</v>
      </c>
      <c r="R94" s="377">
        <f t="shared" si="246"/>
        <v>0</v>
      </c>
      <c r="S94" s="377">
        <f t="shared" si="246"/>
        <v>0</v>
      </c>
      <c r="T94" s="377">
        <f t="shared" si="246"/>
        <v>0</v>
      </c>
      <c r="U94" s="377">
        <f t="shared" si="246"/>
        <v>0</v>
      </c>
      <c r="V94" s="549">
        <v>0</v>
      </c>
      <c r="W94" s="211"/>
      <c r="X94" s="211"/>
      <c r="Y94" s="211"/>
      <c r="Z94" s="211"/>
      <c r="AA94" s="211"/>
      <c r="AB94" s="211"/>
      <c r="AC94" s="211"/>
      <c r="AD94" s="211"/>
      <c r="AE94" s="211"/>
      <c r="AF94" s="211"/>
      <c r="AG94" s="211"/>
      <c r="AH94" s="211"/>
      <c r="AI94" s="211"/>
      <c r="AJ94" s="211"/>
      <c r="AK94" s="211"/>
      <c r="AL94" s="211"/>
      <c r="AM94" s="211"/>
      <c r="AN94" s="211"/>
      <c r="AO94" s="211"/>
      <c r="AP94" s="211"/>
      <c r="AQ94" s="211"/>
      <c r="AR94" s="211"/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211"/>
      <c r="BK94" s="211"/>
      <c r="BL94" s="211"/>
      <c r="BM94" s="211"/>
      <c r="BN94" s="211"/>
      <c r="BO94" s="211"/>
      <c r="BP94" s="211"/>
      <c r="BQ94" s="211"/>
      <c r="BR94" s="211"/>
      <c r="BS94" s="211"/>
      <c r="BT94" s="211"/>
      <c r="BU94" s="211"/>
      <c r="BV94" s="211"/>
      <c r="BW94" s="211"/>
      <c r="BX94" s="211"/>
      <c r="BY94" s="211"/>
      <c r="BZ94" s="211"/>
      <c r="CA94" s="211"/>
      <c r="CB94" s="211"/>
      <c r="CC94" s="211"/>
      <c r="CD94" s="211"/>
      <c r="CE94" s="211"/>
      <c r="CF94" s="211"/>
      <c r="CG94" s="211"/>
      <c r="CH94" s="211"/>
      <c r="CI94" s="211"/>
      <c r="CJ94" s="211"/>
      <c r="CK94" s="211"/>
      <c r="CL94" s="211"/>
      <c r="CM94" s="211"/>
      <c r="CN94" s="211"/>
      <c r="CO94" s="211"/>
      <c r="CP94" s="211"/>
      <c r="CQ94" s="211"/>
      <c r="CR94" s="211"/>
      <c r="CS94" s="211"/>
      <c r="CT94" s="211"/>
      <c r="CU94" s="211"/>
      <c r="CV94" s="211"/>
      <c r="CW94" s="211"/>
      <c r="CX94" s="211"/>
      <c r="CY94" s="211"/>
      <c r="CZ94" s="211"/>
      <c r="DA94" s="211"/>
      <c r="DB94" s="211"/>
      <c r="DC94" s="211"/>
      <c r="DD94" s="211"/>
      <c r="DE94" s="211"/>
      <c r="DF94" s="211"/>
      <c r="DG94" s="211"/>
      <c r="DH94" s="211"/>
      <c r="DI94" s="211"/>
      <c r="DJ94" s="211"/>
      <c r="DK94" s="211"/>
      <c r="DL94" s="211"/>
      <c r="DM94" s="211"/>
      <c r="DN94" s="211"/>
      <c r="DO94" s="211"/>
      <c r="DP94" s="211"/>
      <c r="DQ94" s="211"/>
      <c r="DR94" s="211"/>
      <c r="DS94" s="211"/>
      <c r="DT94" s="211"/>
      <c r="DU94" s="211"/>
      <c r="DV94" s="211"/>
      <c r="DW94" s="211"/>
      <c r="DX94" s="211"/>
      <c r="DY94" s="211"/>
      <c r="DZ94" s="211"/>
      <c r="EA94" s="211"/>
      <c r="EB94" s="211"/>
      <c r="EC94" s="211"/>
      <c r="ED94" s="211"/>
      <c r="EE94" s="211"/>
      <c r="EF94" s="211"/>
      <c r="EG94" s="211"/>
      <c r="EH94" s="211"/>
      <c r="EI94" s="211"/>
      <c r="EJ94" s="211"/>
      <c r="EK94" s="211"/>
      <c r="EL94" s="211"/>
      <c r="EM94" s="211"/>
      <c r="EN94" s="211"/>
      <c r="EO94" s="211"/>
      <c r="EP94" s="211"/>
      <c r="EQ94" s="211"/>
      <c r="ER94" s="211"/>
      <c r="ES94" s="211"/>
      <c r="ET94" s="211"/>
      <c r="EU94" s="211"/>
      <c r="EV94" s="211"/>
      <c r="EW94" s="211"/>
      <c r="EX94" s="211"/>
      <c r="EY94" s="211"/>
      <c r="EZ94" s="211"/>
      <c r="FA94" s="211"/>
      <c r="FB94" s="211"/>
      <c r="FC94" s="211"/>
      <c r="FD94" s="211"/>
      <c r="FE94" s="211"/>
      <c r="FF94" s="211"/>
      <c r="FG94" s="211"/>
      <c r="FH94" s="211"/>
      <c r="FI94" s="211"/>
      <c r="FJ94" s="211"/>
      <c r="FK94" s="211"/>
      <c r="FL94" s="211"/>
      <c r="FM94" s="211"/>
      <c r="FN94" s="211"/>
      <c r="FO94" s="211"/>
      <c r="FP94" s="211"/>
      <c r="FQ94" s="211"/>
      <c r="FR94" s="211"/>
      <c r="FS94" s="211"/>
      <c r="FT94" s="211"/>
      <c r="FU94" s="211"/>
      <c r="FV94" s="211"/>
      <c r="FW94" s="211"/>
      <c r="FX94" s="211"/>
      <c r="FY94" s="211"/>
      <c r="FZ94" s="211"/>
      <c r="GA94" s="211"/>
      <c r="GB94" s="211"/>
      <c r="GC94" s="211"/>
      <c r="GD94" s="211"/>
      <c r="GE94" s="211"/>
      <c r="GF94" s="211"/>
      <c r="GG94" s="211"/>
      <c r="GH94" s="211"/>
      <c r="GI94" s="211"/>
      <c r="GJ94" s="211"/>
      <c r="GK94" s="211"/>
      <c r="GL94" s="211"/>
      <c r="GM94" s="211"/>
      <c r="GN94" s="211"/>
      <c r="GO94" s="211"/>
      <c r="GP94" s="211"/>
      <c r="GQ94" s="211"/>
      <c r="GR94" s="211"/>
      <c r="GS94" s="211"/>
      <c r="GT94" s="211"/>
      <c r="GU94" s="211"/>
      <c r="GV94" s="211"/>
      <c r="GW94" s="211"/>
      <c r="GX94" s="211"/>
      <c r="GY94" s="211"/>
      <c r="GZ94" s="211"/>
      <c r="HA94" s="211"/>
      <c r="HB94" s="211"/>
      <c r="HC94" s="211"/>
      <c r="HD94" s="211"/>
      <c r="HE94" s="211"/>
      <c r="HF94" s="211"/>
      <c r="HG94" s="211"/>
      <c r="HH94" s="211"/>
      <c r="HI94" s="211"/>
      <c r="HJ94" s="211"/>
      <c r="HK94" s="211"/>
      <c r="HL94" s="211"/>
      <c r="HM94" s="211"/>
      <c r="HN94" s="211"/>
      <c r="HO94" s="211"/>
      <c r="HP94" s="211"/>
      <c r="HQ94" s="211"/>
      <c r="HR94" s="211"/>
      <c r="HS94" s="211"/>
      <c r="HT94" s="211"/>
      <c r="HU94" s="211"/>
      <c r="HV94" s="211"/>
      <c r="HW94" s="211"/>
      <c r="HX94" s="211"/>
      <c r="HY94" s="211"/>
      <c r="HZ94" s="211"/>
      <c r="IA94" s="211"/>
      <c r="IB94" s="211"/>
      <c r="IC94" s="211"/>
      <c r="ID94" s="211"/>
      <c r="IE94" s="211"/>
      <c r="IF94" s="211"/>
      <c r="IG94" s="211"/>
      <c r="IH94" s="211"/>
      <c r="II94" s="211"/>
      <c r="IJ94" s="211"/>
      <c r="IK94" s="211"/>
      <c r="IL94" s="211"/>
      <c r="IM94" s="211"/>
      <c r="IN94" s="211"/>
      <c r="IO94" s="211"/>
      <c r="IP94" s="211"/>
    </row>
    <row r="95" spans="1:250" ht="14.1" customHeight="1" x14ac:dyDescent="0.2">
      <c r="A95" s="367"/>
      <c r="B95" s="375" t="s">
        <v>307</v>
      </c>
      <c r="C95" s="376" t="s">
        <v>490</v>
      </c>
      <c r="D95" s="369"/>
      <c r="E95" s="370"/>
      <c r="F95" s="370"/>
      <c r="G95" s="377">
        <f t="shared" ref="G95:H95" si="247">G65</f>
        <v>0</v>
      </c>
      <c r="H95" s="377">
        <f t="shared" si="247"/>
        <v>0</v>
      </c>
      <c r="I95" s="377">
        <f>I65</f>
        <v>0</v>
      </c>
      <c r="J95" s="377">
        <f t="shared" ref="J95:U95" si="248">J65</f>
        <v>0</v>
      </c>
      <c r="K95" s="377">
        <f t="shared" si="248"/>
        <v>0</v>
      </c>
      <c r="L95" s="377">
        <f t="shared" si="248"/>
        <v>0</v>
      </c>
      <c r="M95" s="377">
        <f t="shared" si="248"/>
        <v>0</v>
      </c>
      <c r="N95" s="377">
        <f t="shared" si="248"/>
        <v>0</v>
      </c>
      <c r="O95" s="377">
        <f t="shared" si="248"/>
        <v>0</v>
      </c>
      <c r="P95" s="377">
        <f t="shared" si="248"/>
        <v>0</v>
      </c>
      <c r="Q95" s="377">
        <f t="shared" si="248"/>
        <v>0</v>
      </c>
      <c r="R95" s="377">
        <f t="shared" si="248"/>
        <v>0</v>
      </c>
      <c r="S95" s="377">
        <f t="shared" si="248"/>
        <v>0</v>
      </c>
      <c r="T95" s="377">
        <f t="shared" si="248"/>
        <v>0</v>
      </c>
      <c r="U95" s="377">
        <f t="shared" si="248"/>
        <v>0</v>
      </c>
      <c r="V95" s="549">
        <v>0</v>
      </c>
      <c r="W95" s="211"/>
      <c r="X95" s="211"/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11"/>
      <c r="BK95" s="211"/>
      <c r="BL95" s="211"/>
      <c r="BM95" s="211"/>
      <c r="BN95" s="211"/>
      <c r="BO95" s="211"/>
      <c r="BP95" s="211"/>
      <c r="BQ95" s="211"/>
      <c r="BR95" s="211"/>
      <c r="BS95" s="211"/>
      <c r="BT95" s="211"/>
      <c r="BU95" s="211"/>
      <c r="BV95" s="211"/>
      <c r="BW95" s="211"/>
      <c r="BX95" s="211"/>
      <c r="BY95" s="211"/>
      <c r="BZ95" s="211"/>
      <c r="CA95" s="211"/>
      <c r="CB95" s="211"/>
      <c r="CC95" s="211"/>
      <c r="CD95" s="211"/>
      <c r="CE95" s="211"/>
      <c r="CF95" s="211"/>
      <c r="CG95" s="211"/>
      <c r="CH95" s="211"/>
      <c r="CI95" s="211"/>
      <c r="CJ95" s="211"/>
      <c r="CK95" s="211"/>
      <c r="CL95" s="211"/>
      <c r="CM95" s="211"/>
      <c r="CN95" s="211"/>
      <c r="CO95" s="211"/>
      <c r="CP95" s="211"/>
      <c r="CQ95" s="211"/>
      <c r="CR95" s="211"/>
      <c r="CS95" s="211"/>
      <c r="CT95" s="211"/>
      <c r="CU95" s="211"/>
      <c r="CV95" s="211"/>
      <c r="CW95" s="211"/>
      <c r="CX95" s="211"/>
      <c r="CY95" s="211"/>
      <c r="CZ95" s="211"/>
      <c r="DA95" s="211"/>
      <c r="DB95" s="211"/>
      <c r="DC95" s="211"/>
      <c r="DD95" s="211"/>
      <c r="DE95" s="211"/>
      <c r="DF95" s="211"/>
      <c r="DG95" s="211"/>
      <c r="DH95" s="211"/>
      <c r="DI95" s="211"/>
      <c r="DJ95" s="211"/>
      <c r="DK95" s="211"/>
      <c r="DL95" s="211"/>
      <c r="DM95" s="211"/>
      <c r="DN95" s="211"/>
      <c r="DO95" s="211"/>
      <c r="DP95" s="211"/>
      <c r="DQ95" s="211"/>
      <c r="DR95" s="211"/>
      <c r="DS95" s="211"/>
      <c r="DT95" s="211"/>
      <c r="DU95" s="211"/>
      <c r="DV95" s="211"/>
      <c r="DW95" s="211"/>
      <c r="DX95" s="211"/>
      <c r="DY95" s="211"/>
      <c r="DZ95" s="211"/>
      <c r="EA95" s="211"/>
      <c r="EB95" s="211"/>
      <c r="EC95" s="211"/>
      <c r="ED95" s="211"/>
      <c r="EE95" s="211"/>
      <c r="EF95" s="211"/>
      <c r="EG95" s="211"/>
      <c r="EH95" s="211"/>
      <c r="EI95" s="211"/>
      <c r="EJ95" s="211"/>
      <c r="EK95" s="211"/>
      <c r="EL95" s="211"/>
      <c r="EM95" s="211"/>
      <c r="EN95" s="211"/>
      <c r="EO95" s="211"/>
      <c r="EP95" s="211"/>
      <c r="EQ95" s="211"/>
      <c r="ER95" s="211"/>
      <c r="ES95" s="211"/>
      <c r="ET95" s="211"/>
      <c r="EU95" s="211"/>
      <c r="EV95" s="211"/>
      <c r="EW95" s="211"/>
      <c r="EX95" s="211"/>
      <c r="EY95" s="211"/>
      <c r="EZ95" s="211"/>
      <c r="FA95" s="211"/>
      <c r="FB95" s="211"/>
      <c r="FC95" s="211"/>
      <c r="FD95" s="211"/>
      <c r="FE95" s="211"/>
      <c r="FF95" s="211"/>
      <c r="FG95" s="211"/>
      <c r="FH95" s="211"/>
      <c r="FI95" s="211"/>
      <c r="FJ95" s="211"/>
      <c r="FK95" s="211"/>
      <c r="FL95" s="211"/>
      <c r="FM95" s="211"/>
      <c r="FN95" s="211"/>
      <c r="FO95" s="211"/>
      <c r="FP95" s="211"/>
      <c r="FQ95" s="211"/>
      <c r="FR95" s="211"/>
      <c r="FS95" s="211"/>
      <c r="FT95" s="211"/>
      <c r="FU95" s="211"/>
      <c r="FV95" s="211"/>
      <c r="FW95" s="211"/>
      <c r="FX95" s="211"/>
      <c r="FY95" s="211"/>
      <c r="FZ95" s="211"/>
      <c r="GA95" s="211"/>
      <c r="GB95" s="211"/>
      <c r="GC95" s="211"/>
      <c r="GD95" s="211"/>
      <c r="GE95" s="211"/>
      <c r="GF95" s="211"/>
      <c r="GG95" s="211"/>
      <c r="GH95" s="211"/>
      <c r="GI95" s="211"/>
      <c r="GJ95" s="211"/>
      <c r="GK95" s="211"/>
      <c r="GL95" s="211"/>
      <c r="GM95" s="211"/>
      <c r="GN95" s="211"/>
      <c r="GO95" s="211"/>
      <c r="GP95" s="211"/>
      <c r="GQ95" s="211"/>
      <c r="GR95" s="211"/>
      <c r="GS95" s="211"/>
      <c r="GT95" s="211"/>
      <c r="GU95" s="211"/>
      <c r="GV95" s="211"/>
      <c r="GW95" s="211"/>
      <c r="GX95" s="211"/>
      <c r="GY95" s="211"/>
      <c r="GZ95" s="211"/>
      <c r="HA95" s="211"/>
      <c r="HB95" s="211"/>
      <c r="HC95" s="211"/>
      <c r="HD95" s="211"/>
      <c r="HE95" s="211"/>
      <c r="HF95" s="211"/>
      <c r="HG95" s="211"/>
      <c r="HH95" s="211"/>
      <c r="HI95" s="211"/>
      <c r="HJ95" s="211"/>
      <c r="HK95" s="211"/>
      <c r="HL95" s="211"/>
      <c r="HM95" s="211"/>
      <c r="HN95" s="211"/>
      <c r="HO95" s="211"/>
      <c r="HP95" s="211"/>
      <c r="HQ95" s="211"/>
      <c r="HR95" s="211"/>
      <c r="HS95" s="211"/>
      <c r="HT95" s="211"/>
      <c r="HU95" s="211"/>
      <c r="HV95" s="211"/>
      <c r="HW95" s="211"/>
      <c r="HX95" s="211"/>
      <c r="HY95" s="211"/>
      <c r="HZ95" s="211"/>
      <c r="IA95" s="211"/>
      <c r="IB95" s="211"/>
      <c r="IC95" s="211"/>
      <c r="ID95" s="211"/>
      <c r="IE95" s="211"/>
      <c r="IF95" s="211"/>
      <c r="IG95" s="211"/>
      <c r="IH95" s="211"/>
      <c r="II95" s="211"/>
      <c r="IJ95" s="211"/>
      <c r="IK95" s="211"/>
      <c r="IL95" s="211"/>
      <c r="IM95" s="211"/>
      <c r="IN95" s="211"/>
      <c r="IO95" s="211"/>
      <c r="IP95" s="211"/>
    </row>
    <row r="96" spans="1:250" ht="14.1" customHeight="1" x14ac:dyDescent="0.2">
      <c r="A96" s="367"/>
      <c r="B96" s="375" t="s">
        <v>309</v>
      </c>
      <c r="C96" s="376" t="s">
        <v>557</v>
      </c>
      <c r="D96" s="369"/>
      <c r="E96" s="370"/>
      <c r="F96" s="370"/>
      <c r="G96" s="377">
        <f t="shared" ref="G96:H96" si="249">G66</f>
        <v>0</v>
      </c>
      <c r="H96" s="377">
        <f t="shared" si="249"/>
        <v>0</v>
      </c>
      <c r="I96" s="377">
        <f>I66</f>
        <v>0</v>
      </c>
      <c r="J96" s="377">
        <f t="shared" ref="J96:U96" si="250">J66</f>
        <v>0</v>
      </c>
      <c r="K96" s="377">
        <f t="shared" si="250"/>
        <v>0</v>
      </c>
      <c r="L96" s="377">
        <f t="shared" si="250"/>
        <v>0</v>
      </c>
      <c r="M96" s="377">
        <f t="shared" si="250"/>
        <v>0</v>
      </c>
      <c r="N96" s="377">
        <f t="shared" si="250"/>
        <v>0</v>
      </c>
      <c r="O96" s="377">
        <f t="shared" si="250"/>
        <v>0</v>
      </c>
      <c r="P96" s="377">
        <f t="shared" si="250"/>
        <v>0</v>
      </c>
      <c r="Q96" s="377">
        <f t="shared" si="250"/>
        <v>0</v>
      </c>
      <c r="R96" s="377">
        <f t="shared" si="250"/>
        <v>0</v>
      </c>
      <c r="S96" s="377">
        <f t="shared" si="250"/>
        <v>0</v>
      </c>
      <c r="T96" s="377">
        <f t="shared" si="250"/>
        <v>0</v>
      </c>
      <c r="U96" s="377">
        <f t="shared" si="250"/>
        <v>0</v>
      </c>
      <c r="V96" s="550">
        <v>0</v>
      </c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211"/>
      <c r="BK96" s="211"/>
      <c r="BL96" s="211"/>
      <c r="BM96" s="211"/>
      <c r="BN96" s="211"/>
      <c r="BO96" s="211"/>
      <c r="BP96" s="211"/>
      <c r="BQ96" s="211"/>
      <c r="BR96" s="211"/>
      <c r="BS96" s="211"/>
      <c r="BT96" s="211"/>
      <c r="BU96" s="211"/>
      <c r="BV96" s="211"/>
      <c r="BW96" s="211"/>
      <c r="BX96" s="211"/>
      <c r="BY96" s="211"/>
      <c r="BZ96" s="211"/>
      <c r="CA96" s="211"/>
      <c r="CB96" s="211"/>
      <c r="CC96" s="211"/>
      <c r="CD96" s="211"/>
      <c r="CE96" s="211"/>
      <c r="CF96" s="211"/>
      <c r="CG96" s="211"/>
      <c r="CH96" s="211"/>
      <c r="CI96" s="211"/>
      <c r="CJ96" s="211"/>
      <c r="CK96" s="211"/>
      <c r="CL96" s="211"/>
      <c r="CM96" s="211"/>
      <c r="CN96" s="211"/>
      <c r="CO96" s="211"/>
      <c r="CP96" s="211"/>
      <c r="CQ96" s="211"/>
      <c r="CR96" s="211"/>
      <c r="CS96" s="211"/>
      <c r="CT96" s="211"/>
      <c r="CU96" s="211"/>
      <c r="CV96" s="211"/>
      <c r="CW96" s="211"/>
      <c r="CX96" s="211"/>
      <c r="CY96" s="211"/>
      <c r="CZ96" s="211"/>
      <c r="DA96" s="211"/>
      <c r="DB96" s="211"/>
      <c r="DC96" s="211"/>
      <c r="DD96" s="211"/>
      <c r="DE96" s="211"/>
      <c r="DF96" s="211"/>
      <c r="DG96" s="211"/>
      <c r="DH96" s="211"/>
      <c r="DI96" s="211"/>
      <c r="DJ96" s="211"/>
      <c r="DK96" s="211"/>
      <c r="DL96" s="211"/>
      <c r="DM96" s="211"/>
      <c r="DN96" s="211"/>
      <c r="DO96" s="211"/>
      <c r="DP96" s="211"/>
      <c r="DQ96" s="211"/>
      <c r="DR96" s="211"/>
      <c r="DS96" s="211"/>
      <c r="DT96" s="211"/>
      <c r="DU96" s="211"/>
      <c r="DV96" s="211"/>
      <c r="DW96" s="211"/>
      <c r="DX96" s="211"/>
      <c r="DY96" s="211"/>
      <c r="DZ96" s="211"/>
      <c r="EA96" s="211"/>
      <c r="EB96" s="211"/>
      <c r="EC96" s="211"/>
      <c r="ED96" s="211"/>
      <c r="EE96" s="211"/>
      <c r="EF96" s="211"/>
      <c r="EG96" s="211"/>
      <c r="EH96" s="211"/>
      <c r="EI96" s="211"/>
      <c r="EJ96" s="211"/>
      <c r="EK96" s="211"/>
      <c r="EL96" s="211"/>
      <c r="EM96" s="211"/>
      <c r="EN96" s="211"/>
      <c r="EO96" s="211"/>
      <c r="EP96" s="211"/>
      <c r="EQ96" s="211"/>
      <c r="ER96" s="211"/>
      <c r="ES96" s="211"/>
      <c r="ET96" s="211"/>
      <c r="EU96" s="211"/>
      <c r="EV96" s="211"/>
      <c r="EW96" s="211"/>
      <c r="EX96" s="211"/>
      <c r="EY96" s="211"/>
      <c r="EZ96" s="211"/>
      <c r="FA96" s="211"/>
      <c r="FB96" s="211"/>
      <c r="FC96" s="211"/>
      <c r="FD96" s="211"/>
      <c r="FE96" s="211"/>
      <c r="FF96" s="211"/>
      <c r="FG96" s="211"/>
      <c r="FH96" s="211"/>
      <c r="FI96" s="211"/>
      <c r="FJ96" s="211"/>
      <c r="FK96" s="211"/>
      <c r="FL96" s="211"/>
      <c r="FM96" s="211"/>
      <c r="FN96" s="211"/>
      <c r="FO96" s="211"/>
      <c r="FP96" s="211"/>
      <c r="FQ96" s="211"/>
      <c r="FR96" s="211"/>
      <c r="FS96" s="211"/>
      <c r="FT96" s="211"/>
      <c r="FU96" s="211"/>
      <c r="FV96" s="211"/>
      <c r="FW96" s="211"/>
      <c r="FX96" s="211"/>
      <c r="FY96" s="211"/>
      <c r="FZ96" s="211"/>
      <c r="GA96" s="211"/>
      <c r="GB96" s="211"/>
      <c r="GC96" s="211"/>
      <c r="GD96" s="211"/>
      <c r="GE96" s="211"/>
      <c r="GF96" s="211"/>
      <c r="GG96" s="211"/>
      <c r="GH96" s="211"/>
      <c r="GI96" s="211"/>
      <c r="GJ96" s="211"/>
      <c r="GK96" s="211"/>
      <c r="GL96" s="211"/>
      <c r="GM96" s="211"/>
      <c r="GN96" s="211"/>
      <c r="GO96" s="211"/>
      <c r="GP96" s="211"/>
      <c r="GQ96" s="211"/>
      <c r="GR96" s="211"/>
      <c r="GS96" s="211"/>
      <c r="GT96" s="211"/>
      <c r="GU96" s="211"/>
      <c r="GV96" s="211"/>
      <c r="GW96" s="211"/>
      <c r="GX96" s="211"/>
      <c r="GY96" s="211"/>
      <c r="GZ96" s="211"/>
      <c r="HA96" s="211"/>
      <c r="HB96" s="211"/>
      <c r="HC96" s="211"/>
      <c r="HD96" s="211"/>
      <c r="HE96" s="211"/>
      <c r="HF96" s="211"/>
      <c r="HG96" s="211"/>
      <c r="HH96" s="211"/>
      <c r="HI96" s="211"/>
      <c r="HJ96" s="211"/>
      <c r="HK96" s="211"/>
      <c r="HL96" s="211"/>
      <c r="HM96" s="211"/>
      <c r="HN96" s="211"/>
      <c r="HO96" s="211"/>
      <c r="HP96" s="211"/>
      <c r="HQ96" s="211"/>
      <c r="HR96" s="211"/>
      <c r="HS96" s="211"/>
      <c r="HT96" s="211"/>
      <c r="HU96" s="211"/>
      <c r="HV96" s="211"/>
      <c r="HW96" s="211"/>
      <c r="HX96" s="211"/>
      <c r="HY96" s="211"/>
      <c r="HZ96" s="211"/>
      <c r="IA96" s="211"/>
      <c r="IB96" s="211"/>
      <c r="IC96" s="211"/>
      <c r="ID96" s="211"/>
      <c r="IE96" s="211"/>
      <c r="IF96" s="211"/>
      <c r="IG96" s="211"/>
      <c r="IH96" s="211"/>
      <c r="II96" s="211"/>
      <c r="IJ96" s="211"/>
      <c r="IK96" s="211"/>
      <c r="IL96" s="211"/>
      <c r="IM96" s="211"/>
      <c r="IN96" s="211"/>
      <c r="IO96" s="211"/>
      <c r="IP96" s="211"/>
    </row>
    <row r="97" spans="1:250" s="33" customFormat="1" ht="5.0999999999999996" customHeight="1" x14ac:dyDescent="0.2">
      <c r="A97" s="375"/>
      <c r="B97" s="375"/>
      <c r="E97" s="393"/>
      <c r="F97" s="393"/>
      <c r="G97" s="600"/>
      <c r="H97" s="600"/>
      <c r="I97" s="600"/>
      <c r="J97" s="600"/>
      <c r="K97" s="600"/>
      <c r="L97" s="600"/>
      <c r="M97" s="600"/>
      <c r="N97" s="600"/>
      <c r="O97" s="600"/>
      <c r="P97" s="600"/>
      <c r="Q97" s="600"/>
      <c r="R97" s="600"/>
      <c r="S97" s="600"/>
      <c r="T97" s="600"/>
      <c r="U97" s="600"/>
      <c r="V97" s="400"/>
    </row>
    <row r="98" spans="1:250" ht="14.1" customHeight="1" x14ac:dyDescent="0.2">
      <c r="A98" s="1310" t="s">
        <v>529</v>
      </c>
      <c r="B98" s="1311"/>
      <c r="C98" s="1311"/>
      <c r="D98" s="1311"/>
      <c r="E98" s="1311"/>
      <c r="F98" s="1312"/>
      <c r="G98" s="1318" t="str">
        <f>G5</f>
        <v>Implantação da
Fase I e II</v>
      </c>
      <c r="H98" s="1320" t="str">
        <f>H5</f>
        <v>Execução Plena do Serviço</v>
      </c>
      <c r="I98" s="1321"/>
      <c r="J98" s="1321"/>
      <c r="K98" s="1321"/>
      <c r="L98" s="1321"/>
      <c r="M98" s="1321"/>
      <c r="N98" s="1321"/>
      <c r="O98" s="1321"/>
      <c r="P98" s="1321"/>
      <c r="Q98" s="1321"/>
      <c r="R98" s="1321"/>
      <c r="S98" s="1321"/>
      <c r="T98" s="1321"/>
      <c r="U98" s="1321"/>
      <c r="V98" s="1309" t="str">
        <f>V5</f>
        <v>Descarte ao final da Concessão</v>
      </c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</row>
    <row r="99" spans="1:250" ht="14.1" customHeight="1" x14ac:dyDescent="0.2">
      <c r="A99" s="1313"/>
      <c r="B99" s="1314"/>
      <c r="C99" s="1314"/>
      <c r="D99" s="1314"/>
      <c r="E99" s="1314"/>
      <c r="F99" s="1315"/>
      <c r="G99" s="1319"/>
      <c r="H99" s="1322"/>
      <c r="I99" s="1323"/>
      <c r="J99" s="1323"/>
      <c r="K99" s="1323"/>
      <c r="L99" s="1323"/>
      <c r="M99" s="1323"/>
      <c r="N99" s="1323"/>
      <c r="O99" s="1323"/>
      <c r="P99" s="1323"/>
      <c r="Q99" s="1323"/>
      <c r="R99" s="1323"/>
      <c r="S99" s="1323"/>
      <c r="T99" s="1323"/>
      <c r="U99" s="1323"/>
      <c r="V99" s="1309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  <c r="EC99" s="22"/>
      <c r="ED99" s="22"/>
      <c r="EE99" s="22"/>
      <c r="EF99" s="22"/>
      <c r="EG99" s="22"/>
      <c r="EH99" s="22"/>
      <c r="EI99" s="22"/>
      <c r="EJ99" s="22"/>
      <c r="EK99" s="22"/>
      <c r="EL99" s="22"/>
      <c r="EM99" s="22"/>
      <c r="EN99" s="22"/>
      <c r="EO99" s="22"/>
      <c r="EP99" s="22"/>
      <c r="EQ99" s="22"/>
      <c r="ER99" s="22"/>
      <c r="ES99" s="22"/>
      <c r="ET99" s="22"/>
      <c r="EU99" s="22"/>
      <c r="EV99" s="22"/>
      <c r="EW99" s="22"/>
      <c r="EX99" s="22"/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/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22"/>
      <c r="GD99" s="22"/>
      <c r="GE99" s="22"/>
      <c r="GF99" s="22"/>
      <c r="GG99" s="22"/>
      <c r="GH99" s="22"/>
      <c r="GI99" s="22"/>
      <c r="GJ99" s="22"/>
      <c r="GK99" s="22"/>
      <c r="GL99" s="22"/>
      <c r="GM99" s="22"/>
      <c r="GN99" s="22"/>
      <c r="GO99" s="22"/>
      <c r="GP99" s="22"/>
      <c r="GQ99" s="22"/>
      <c r="GR99" s="22"/>
      <c r="GS99" s="22"/>
      <c r="GT99" s="22"/>
      <c r="GU99" s="22"/>
      <c r="GV99" s="22"/>
      <c r="GW99" s="22"/>
      <c r="GX99" s="22"/>
      <c r="GY99" s="22"/>
      <c r="GZ99" s="22"/>
      <c r="HA99" s="22"/>
      <c r="HB99" s="22"/>
      <c r="HC99" s="22"/>
      <c r="HD99" s="22"/>
      <c r="HE99" s="22"/>
      <c r="HF99" s="22"/>
      <c r="HG99" s="22"/>
      <c r="HH99" s="22"/>
      <c r="HI99" s="22"/>
      <c r="HJ99" s="22"/>
      <c r="HK99" s="22"/>
      <c r="HL99" s="22"/>
      <c r="HM99" s="22"/>
      <c r="HN99" s="22"/>
      <c r="HO99" s="22"/>
      <c r="HP99" s="22"/>
      <c r="HQ99" s="22"/>
      <c r="HR99" s="22"/>
      <c r="HS99" s="22"/>
      <c r="HT99" s="22"/>
      <c r="HU99" s="22"/>
      <c r="HV99" s="22"/>
      <c r="HW99" s="22"/>
      <c r="HX99" s="22"/>
      <c r="HY99" s="22"/>
      <c r="HZ99" s="22"/>
      <c r="IA99" s="22"/>
      <c r="IB99" s="22"/>
      <c r="IC99" s="22"/>
      <c r="ID99" s="22"/>
      <c r="IE99" s="22"/>
      <c r="IF99" s="22"/>
      <c r="IG99" s="22"/>
      <c r="IH99" s="22"/>
      <c r="II99" s="22"/>
      <c r="IJ99" s="22"/>
      <c r="IK99" s="22"/>
      <c r="IL99" s="22"/>
      <c r="IM99" s="22"/>
      <c r="IN99" s="22"/>
      <c r="IO99" s="22"/>
      <c r="IP99" s="22"/>
    </row>
    <row r="100" spans="1:250" ht="5.0999999999999996" customHeight="1" x14ac:dyDescent="0.2">
      <c r="A100" s="23"/>
      <c r="B100" s="23"/>
      <c r="C100" s="24"/>
      <c r="D100" s="367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  <c r="EC100" s="22"/>
      <c r="ED100" s="22"/>
      <c r="EE100" s="22"/>
      <c r="EF100" s="22"/>
      <c r="EG100" s="22"/>
      <c r="EH100" s="22"/>
      <c r="EI100" s="22"/>
      <c r="EJ100" s="22"/>
      <c r="EK100" s="22"/>
      <c r="EL100" s="22"/>
      <c r="EM100" s="22"/>
      <c r="EN100" s="22"/>
      <c r="EO100" s="22"/>
      <c r="EP100" s="22"/>
      <c r="EQ100" s="22"/>
      <c r="ER100" s="22"/>
      <c r="ES100" s="22"/>
      <c r="ET100" s="22"/>
      <c r="EU100" s="22"/>
      <c r="EV100" s="22"/>
      <c r="EW100" s="22"/>
      <c r="EX100" s="22"/>
      <c r="EY100" s="22"/>
      <c r="EZ100" s="22"/>
      <c r="FA100" s="22"/>
      <c r="FB100" s="22"/>
      <c r="FC100" s="22"/>
      <c r="FD100" s="22"/>
      <c r="FE100" s="22"/>
      <c r="FF100" s="22"/>
      <c r="FG100" s="22"/>
      <c r="FH100" s="22"/>
      <c r="FI100" s="22"/>
      <c r="FJ100" s="22"/>
      <c r="FK100" s="22"/>
      <c r="FL100" s="22"/>
      <c r="FM100" s="22"/>
      <c r="FN100" s="22"/>
      <c r="FO100" s="22"/>
      <c r="FP100" s="22"/>
      <c r="FQ100" s="22"/>
      <c r="FR100" s="22"/>
      <c r="FS100" s="22"/>
      <c r="FT100" s="22"/>
      <c r="FU100" s="22"/>
      <c r="FV100" s="22"/>
      <c r="FW100" s="22"/>
      <c r="FX100" s="22"/>
      <c r="FY100" s="22"/>
      <c r="FZ100" s="22"/>
      <c r="GA100" s="22"/>
      <c r="GB100" s="22"/>
      <c r="GC100" s="22"/>
      <c r="GD100" s="22"/>
      <c r="GE100" s="22"/>
      <c r="GF100" s="22"/>
      <c r="GG100" s="22"/>
      <c r="GH100" s="22"/>
      <c r="GI100" s="22"/>
      <c r="GJ100" s="22"/>
      <c r="GK100" s="22"/>
      <c r="GL100" s="22"/>
      <c r="GM100" s="22"/>
      <c r="GN100" s="22"/>
      <c r="GO100" s="22"/>
      <c r="GP100" s="22"/>
      <c r="GQ100" s="22"/>
      <c r="GR100" s="22"/>
      <c r="GS100" s="22"/>
      <c r="GT100" s="22"/>
      <c r="GU100" s="22"/>
      <c r="GV100" s="22"/>
      <c r="GW100" s="22"/>
      <c r="GX100" s="22"/>
      <c r="GY100" s="22"/>
      <c r="GZ100" s="22"/>
      <c r="HA100" s="22"/>
      <c r="HB100" s="22"/>
      <c r="HC100" s="22"/>
      <c r="HD100" s="22"/>
      <c r="HE100" s="22"/>
      <c r="HF100" s="22"/>
      <c r="HG100" s="22"/>
      <c r="HH100" s="22"/>
      <c r="HI100" s="22"/>
      <c r="HJ100" s="22"/>
      <c r="HK100" s="22"/>
      <c r="HL100" s="22"/>
      <c r="HM100" s="22"/>
      <c r="HN100" s="22"/>
      <c r="HO100" s="22"/>
      <c r="HP100" s="22"/>
      <c r="HQ100" s="22"/>
      <c r="HR100" s="22"/>
      <c r="HS100" s="22"/>
      <c r="HT100" s="22"/>
      <c r="HU100" s="22"/>
      <c r="HV100" s="22"/>
      <c r="HW100" s="22"/>
      <c r="HX100" s="22"/>
      <c r="HY100" s="22"/>
      <c r="HZ100" s="22"/>
      <c r="IA100" s="22"/>
      <c r="IB100" s="22"/>
      <c r="IC100" s="22"/>
      <c r="ID100" s="22"/>
      <c r="IE100" s="22"/>
      <c r="IF100" s="22"/>
      <c r="IG100" s="22"/>
      <c r="IH100" s="22"/>
      <c r="II100" s="22"/>
      <c r="IJ100" s="22"/>
      <c r="IK100" s="22"/>
      <c r="IL100" s="22"/>
      <c r="IM100" s="22"/>
      <c r="IN100" s="22"/>
      <c r="IO100" s="22"/>
      <c r="IP100" s="22"/>
    </row>
    <row r="101" spans="1:250" ht="14.1" customHeight="1" x14ac:dyDescent="0.2">
      <c r="A101" s="577" t="s">
        <v>451</v>
      </c>
      <c r="B101" s="370" t="s">
        <v>647</v>
      </c>
      <c r="C101" s="367"/>
      <c r="D101" s="370"/>
      <c r="E101" s="393"/>
      <c r="F101" s="393"/>
      <c r="G101" s="568" t="e">
        <f t="shared" ref="G101:U101" si="251">G85+G88+G116</f>
        <v>#DIV/0!</v>
      </c>
      <c r="H101" s="386" t="e">
        <f t="shared" si="251"/>
        <v>#DIV/0!</v>
      </c>
      <c r="I101" s="386" t="e">
        <f t="shared" si="251"/>
        <v>#DIV/0!</v>
      </c>
      <c r="J101" s="386" t="e">
        <f t="shared" si="251"/>
        <v>#DIV/0!</v>
      </c>
      <c r="K101" s="386" t="e">
        <f t="shared" si="251"/>
        <v>#DIV/0!</v>
      </c>
      <c r="L101" s="386" t="e">
        <f t="shared" si="251"/>
        <v>#DIV/0!</v>
      </c>
      <c r="M101" s="386" t="e">
        <f t="shared" si="251"/>
        <v>#DIV/0!</v>
      </c>
      <c r="N101" s="386" t="e">
        <f t="shared" si="251"/>
        <v>#DIV/0!</v>
      </c>
      <c r="O101" s="386" t="e">
        <f t="shared" si="251"/>
        <v>#DIV/0!</v>
      </c>
      <c r="P101" s="386" t="e">
        <f t="shared" si="251"/>
        <v>#DIV/0!</v>
      </c>
      <c r="Q101" s="386" t="e">
        <f t="shared" si="251"/>
        <v>#DIV/0!</v>
      </c>
      <c r="R101" s="386" t="e">
        <f t="shared" si="251"/>
        <v>#DIV/0!</v>
      </c>
      <c r="S101" s="386" t="e">
        <f t="shared" si="251"/>
        <v>#DIV/0!</v>
      </c>
      <c r="T101" s="386" t="e">
        <f t="shared" si="251"/>
        <v>#DIV/0!</v>
      </c>
      <c r="U101" s="386" t="e">
        <f t="shared" si="251"/>
        <v>#DIV/0!</v>
      </c>
      <c r="V101" s="542">
        <v>0</v>
      </c>
      <c r="W101" s="205"/>
      <c r="X101" s="205"/>
      <c r="Y101" s="205"/>
      <c r="Z101" s="205"/>
      <c r="AA101" s="205"/>
      <c r="AB101" s="205"/>
      <c r="AC101" s="205"/>
      <c r="AD101" s="205"/>
      <c r="AE101" s="205"/>
      <c r="AF101" s="205"/>
      <c r="AG101" s="205"/>
      <c r="AH101" s="205"/>
      <c r="AI101" s="205"/>
      <c r="AJ101" s="205"/>
      <c r="AK101" s="205"/>
      <c r="AL101" s="205"/>
      <c r="AM101" s="205"/>
      <c r="AN101" s="205"/>
      <c r="AO101" s="205"/>
      <c r="AP101" s="205"/>
      <c r="AQ101" s="205"/>
      <c r="AR101" s="205"/>
      <c r="AS101" s="205"/>
      <c r="AT101" s="205"/>
      <c r="AU101" s="205"/>
      <c r="AV101" s="205"/>
      <c r="AW101" s="205"/>
      <c r="AX101" s="205"/>
      <c r="AY101" s="205"/>
      <c r="AZ101" s="205"/>
      <c r="BA101" s="205"/>
      <c r="BB101" s="205"/>
      <c r="BC101" s="205"/>
      <c r="BD101" s="205"/>
      <c r="BE101" s="205"/>
      <c r="BF101" s="205"/>
      <c r="BG101" s="205"/>
      <c r="BH101" s="205"/>
      <c r="BI101" s="205"/>
      <c r="BJ101" s="205"/>
      <c r="BK101" s="205"/>
      <c r="BL101" s="205"/>
      <c r="BM101" s="205"/>
      <c r="BN101" s="205"/>
      <c r="BO101" s="205"/>
      <c r="BP101" s="205"/>
      <c r="BQ101" s="205"/>
      <c r="BR101" s="205"/>
      <c r="BS101" s="205"/>
      <c r="BT101" s="205"/>
      <c r="BU101" s="205"/>
      <c r="BV101" s="205"/>
      <c r="BW101" s="205"/>
      <c r="BX101" s="205"/>
      <c r="BY101" s="205"/>
      <c r="BZ101" s="205"/>
      <c r="CA101" s="205"/>
      <c r="CB101" s="205"/>
      <c r="CC101" s="205"/>
      <c r="CD101" s="205"/>
      <c r="CE101" s="205"/>
      <c r="CF101" s="205"/>
      <c r="CG101" s="205"/>
      <c r="CH101" s="205"/>
      <c r="CI101" s="205"/>
      <c r="CJ101" s="205"/>
      <c r="CK101" s="205"/>
      <c r="CL101" s="205"/>
      <c r="CM101" s="205"/>
      <c r="CN101" s="205"/>
      <c r="CO101" s="205"/>
      <c r="CP101" s="205"/>
      <c r="CQ101" s="205"/>
      <c r="CR101" s="205"/>
      <c r="CS101" s="205"/>
      <c r="CT101" s="205"/>
      <c r="CU101" s="205"/>
      <c r="CV101" s="205"/>
      <c r="CW101" s="205"/>
      <c r="CX101" s="205"/>
      <c r="CY101" s="205"/>
      <c r="CZ101" s="205"/>
      <c r="DA101" s="205"/>
      <c r="DB101" s="205"/>
      <c r="DC101" s="205"/>
      <c r="DD101" s="205"/>
      <c r="DE101" s="205"/>
      <c r="DF101" s="205"/>
      <c r="DG101" s="205"/>
      <c r="DH101" s="205"/>
      <c r="DI101" s="205"/>
      <c r="DJ101" s="205"/>
      <c r="DK101" s="205"/>
      <c r="DL101" s="205"/>
      <c r="DM101" s="205"/>
      <c r="DN101" s="205"/>
      <c r="DO101" s="205"/>
      <c r="DP101" s="205"/>
      <c r="DQ101" s="205"/>
      <c r="DR101" s="205"/>
      <c r="DS101" s="205"/>
      <c r="DT101" s="205"/>
      <c r="DU101" s="205"/>
      <c r="DV101" s="205"/>
      <c r="DW101" s="205"/>
      <c r="DX101" s="205"/>
      <c r="DY101" s="205"/>
      <c r="DZ101" s="205"/>
      <c r="EA101" s="205"/>
      <c r="EB101" s="205"/>
      <c r="EC101" s="205"/>
      <c r="ED101" s="205"/>
      <c r="EE101" s="205"/>
      <c r="EF101" s="205"/>
      <c r="EG101" s="205"/>
      <c r="EH101" s="205"/>
      <c r="EI101" s="205"/>
      <c r="EJ101" s="205"/>
      <c r="EK101" s="205"/>
      <c r="EL101" s="205"/>
      <c r="EM101" s="205"/>
      <c r="EN101" s="205"/>
      <c r="EO101" s="205"/>
      <c r="EP101" s="205"/>
      <c r="EQ101" s="205"/>
      <c r="ER101" s="205"/>
      <c r="ES101" s="205"/>
      <c r="ET101" s="205"/>
      <c r="EU101" s="205"/>
      <c r="EV101" s="205"/>
      <c r="EW101" s="205"/>
      <c r="EX101" s="205"/>
      <c r="EY101" s="205"/>
      <c r="EZ101" s="205"/>
      <c r="FA101" s="205"/>
      <c r="FB101" s="205"/>
      <c r="FC101" s="205"/>
      <c r="FD101" s="205"/>
      <c r="FE101" s="205"/>
      <c r="FF101" s="205"/>
      <c r="FG101" s="205"/>
      <c r="FH101" s="205"/>
      <c r="FI101" s="205"/>
      <c r="FJ101" s="205"/>
      <c r="FK101" s="205"/>
      <c r="FL101" s="205"/>
      <c r="FM101" s="205"/>
      <c r="FN101" s="205"/>
      <c r="FO101" s="205"/>
      <c r="FP101" s="205"/>
      <c r="FQ101" s="205"/>
      <c r="FR101" s="205"/>
      <c r="FS101" s="205"/>
      <c r="FT101" s="205"/>
      <c r="FU101" s="205"/>
      <c r="FV101" s="205"/>
      <c r="FW101" s="205"/>
      <c r="FX101" s="205"/>
      <c r="FY101" s="205"/>
      <c r="FZ101" s="205"/>
      <c r="GA101" s="205"/>
      <c r="GB101" s="205"/>
      <c r="GC101" s="205"/>
      <c r="GD101" s="205"/>
      <c r="GE101" s="205"/>
      <c r="GF101" s="205"/>
      <c r="GG101" s="205"/>
      <c r="GH101" s="205"/>
      <c r="GI101" s="205"/>
      <c r="GJ101" s="205"/>
      <c r="GK101" s="205"/>
      <c r="GL101" s="205"/>
      <c r="GM101" s="205"/>
      <c r="GN101" s="205"/>
      <c r="GO101" s="205"/>
      <c r="GP101" s="205"/>
      <c r="GQ101" s="205"/>
      <c r="GR101" s="205"/>
      <c r="GS101" s="205"/>
      <c r="GT101" s="205"/>
      <c r="GU101" s="205"/>
      <c r="GV101" s="205"/>
      <c r="GW101" s="205"/>
      <c r="GX101" s="205"/>
      <c r="GY101" s="205"/>
      <c r="GZ101" s="205"/>
      <c r="HA101" s="205"/>
      <c r="HB101" s="205"/>
      <c r="HC101" s="205"/>
      <c r="HD101" s="205"/>
      <c r="HE101" s="205"/>
      <c r="HF101" s="205"/>
      <c r="HG101" s="205"/>
      <c r="HH101" s="205"/>
      <c r="HI101" s="205"/>
      <c r="HJ101" s="205"/>
      <c r="HK101" s="205"/>
      <c r="HL101" s="205"/>
      <c r="HM101" s="205"/>
      <c r="HN101" s="205"/>
      <c r="HO101" s="205"/>
      <c r="HP101" s="205"/>
      <c r="HQ101" s="205"/>
      <c r="HR101" s="205"/>
      <c r="HS101" s="205"/>
      <c r="HT101" s="205"/>
      <c r="HU101" s="205"/>
      <c r="HV101" s="205"/>
      <c r="HW101" s="205"/>
      <c r="HX101" s="205"/>
      <c r="HY101" s="205"/>
      <c r="HZ101" s="205"/>
      <c r="IA101" s="205"/>
      <c r="IB101" s="205"/>
      <c r="IC101" s="205"/>
      <c r="ID101" s="205"/>
      <c r="IE101" s="205"/>
      <c r="IF101" s="205"/>
      <c r="IG101" s="205"/>
      <c r="IH101" s="205"/>
      <c r="II101" s="205"/>
      <c r="IJ101" s="205"/>
      <c r="IK101" s="205"/>
      <c r="IL101" s="205"/>
      <c r="IM101" s="205"/>
      <c r="IN101" s="205"/>
      <c r="IO101" s="205"/>
      <c r="IP101" s="205"/>
    </row>
    <row r="102" spans="1:250" s="22" customFormat="1" ht="5.0999999999999996" customHeight="1" x14ac:dyDescent="0.2">
      <c r="A102" s="23"/>
      <c r="B102" s="34"/>
      <c r="D102" s="34"/>
      <c r="E102" s="394"/>
      <c r="F102" s="39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562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  <c r="IP102" s="34"/>
    </row>
    <row r="103" spans="1:250" ht="14.1" customHeight="1" x14ac:dyDescent="0.2">
      <c r="A103" s="577" t="s">
        <v>452</v>
      </c>
      <c r="B103" s="370" t="s">
        <v>48</v>
      </c>
      <c r="C103" s="367"/>
      <c r="D103" s="372"/>
      <c r="E103" s="367"/>
      <c r="F103" s="575">
        <f>SUM(F104:F114)</f>
        <v>0</v>
      </c>
      <c r="G103" s="567">
        <f t="shared" ref="G103:U103" si="252">SUM(G104:G114)</f>
        <v>0</v>
      </c>
      <c r="H103" s="416">
        <f t="shared" si="252"/>
        <v>0</v>
      </c>
      <c r="I103" s="416">
        <f t="shared" si="252"/>
        <v>0</v>
      </c>
      <c r="J103" s="416">
        <f t="shared" si="252"/>
        <v>0</v>
      </c>
      <c r="K103" s="416">
        <f t="shared" si="252"/>
        <v>0</v>
      </c>
      <c r="L103" s="416">
        <f t="shared" si="252"/>
        <v>0</v>
      </c>
      <c r="M103" s="416">
        <f t="shared" si="252"/>
        <v>0</v>
      </c>
      <c r="N103" s="416">
        <f t="shared" si="252"/>
        <v>0</v>
      </c>
      <c r="O103" s="416">
        <f t="shared" si="252"/>
        <v>0</v>
      </c>
      <c r="P103" s="416">
        <f t="shared" si="252"/>
        <v>0</v>
      </c>
      <c r="Q103" s="416">
        <f t="shared" si="252"/>
        <v>0</v>
      </c>
      <c r="R103" s="416">
        <f t="shared" si="252"/>
        <v>0</v>
      </c>
      <c r="S103" s="416">
        <f t="shared" si="252"/>
        <v>0</v>
      </c>
      <c r="T103" s="416">
        <f t="shared" si="252"/>
        <v>0</v>
      </c>
      <c r="U103" s="416">
        <f t="shared" si="252"/>
        <v>0</v>
      </c>
      <c r="V103" s="542">
        <v>0</v>
      </c>
      <c r="W103" s="820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5"/>
      <c r="BZ103" s="205"/>
      <c r="CA103" s="205"/>
      <c r="CB103" s="205"/>
      <c r="CC103" s="205"/>
      <c r="CD103" s="205"/>
      <c r="CE103" s="205"/>
      <c r="CF103" s="205"/>
      <c r="CG103" s="205"/>
      <c r="CH103" s="205"/>
      <c r="CI103" s="205"/>
      <c r="CJ103" s="205"/>
      <c r="CK103" s="205"/>
      <c r="CL103" s="205"/>
      <c r="CM103" s="205"/>
      <c r="CN103" s="205"/>
      <c r="CO103" s="205"/>
      <c r="CP103" s="205"/>
      <c r="CQ103" s="205"/>
      <c r="CR103" s="205"/>
      <c r="CS103" s="205"/>
      <c r="CT103" s="205"/>
      <c r="CU103" s="205"/>
      <c r="CV103" s="205"/>
      <c r="CW103" s="205"/>
      <c r="CX103" s="205"/>
      <c r="CY103" s="205"/>
      <c r="CZ103" s="205"/>
      <c r="DA103" s="205"/>
      <c r="DB103" s="205"/>
      <c r="DC103" s="205"/>
      <c r="DD103" s="205"/>
      <c r="DE103" s="205"/>
      <c r="DF103" s="205"/>
      <c r="DG103" s="205"/>
      <c r="DH103" s="205"/>
      <c r="DI103" s="205"/>
      <c r="DJ103" s="205"/>
      <c r="DK103" s="205"/>
      <c r="DL103" s="205"/>
      <c r="DM103" s="205"/>
      <c r="DN103" s="205"/>
      <c r="DO103" s="205"/>
      <c r="DP103" s="205"/>
      <c r="DQ103" s="205"/>
      <c r="DR103" s="205"/>
      <c r="DS103" s="205"/>
      <c r="DT103" s="205"/>
      <c r="DU103" s="205"/>
      <c r="DV103" s="205"/>
      <c r="DW103" s="205"/>
      <c r="DX103" s="205"/>
      <c r="DY103" s="205"/>
      <c r="DZ103" s="205"/>
      <c r="EA103" s="205"/>
      <c r="EB103" s="205"/>
      <c r="EC103" s="205"/>
      <c r="ED103" s="205"/>
      <c r="EE103" s="205"/>
      <c r="EF103" s="205"/>
      <c r="EG103" s="205"/>
      <c r="EH103" s="205"/>
      <c r="EI103" s="205"/>
      <c r="EJ103" s="205"/>
      <c r="EK103" s="205"/>
      <c r="EL103" s="205"/>
      <c r="EM103" s="205"/>
      <c r="EN103" s="205"/>
      <c r="EO103" s="205"/>
      <c r="EP103" s="205"/>
      <c r="EQ103" s="205"/>
      <c r="ER103" s="205"/>
      <c r="ES103" s="205"/>
      <c r="ET103" s="205"/>
      <c r="EU103" s="205"/>
      <c r="EV103" s="205"/>
      <c r="EW103" s="205"/>
      <c r="EX103" s="205"/>
      <c r="EY103" s="205"/>
      <c r="EZ103" s="205"/>
      <c r="FA103" s="205"/>
      <c r="FB103" s="205"/>
      <c r="FC103" s="205"/>
      <c r="FD103" s="205"/>
      <c r="FE103" s="205"/>
      <c r="FF103" s="205"/>
      <c r="FG103" s="205"/>
      <c r="FH103" s="205"/>
      <c r="FI103" s="205"/>
      <c r="FJ103" s="205"/>
      <c r="FK103" s="205"/>
      <c r="FL103" s="205"/>
      <c r="FM103" s="205"/>
      <c r="FN103" s="205"/>
      <c r="FO103" s="205"/>
      <c r="FP103" s="205"/>
      <c r="FQ103" s="205"/>
      <c r="FR103" s="205"/>
      <c r="FS103" s="205"/>
      <c r="FT103" s="205"/>
      <c r="FU103" s="205"/>
      <c r="FV103" s="205"/>
      <c r="FW103" s="205"/>
      <c r="FX103" s="205"/>
      <c r="FY103" s="205"/>
      <c r="FZ103" s="205"/>
      <c r="GA103" s="205"/>
      <c r="GB103" s="205"/>
      <c r="GC103" s="205"/>
      <c r="GD103" s="205"/>
      <c r="GE103" s="205"/>
      <c r="GF103" s="205"/>
      <c r="GG103" s="205"/>
      <c r="GH103" s="205"/>
      <c r="GI103" s="205"/>
      <c r="GJ103" s="205"/>
      <c r="GK103" s="205"/>
      <c r="GL103" s="205"/>
      <c r="GM103" s="205"/>
      <c r="GN103" s="205"/>
      <c r="GO103" s="205"/>
      <c r="GP103" s="205"/>
      <c r="GQ103" s="205"/>
      <c r="GR103" s="205"/>
      <c r="GS103" s="205"/>
      <c r="GT103" s="205"/>
      <c r="GU103" s="205"/>
      <c r="GV103" s="205"/>
      <c r="GW103" s="205"/>
      <c r="GX103" s="205"/>
      <c r="GY103" s="205"/>
      <c r="GZ103" s="205"/>
      <c r="HA103" s="205"/>
      <c r="HB103" s="205"/>
      <c r="HC103" s="205"/>
      <c r="HD103" s="205"/>
      <c r="HE103" s="205"/>
      <c r="HF103" s="205"/>
      <c r="HG103" s="205"/>
      <c r="HH103" s="205"/>
      <c r="HI103" s="205"/>
      <c r="HJ103" s="205"/>
      <c r="HK103" s="205"/>
      <c r="HL103" s="205"/>
      <c r="HM103" s="205"/>
      <c r="HN103" s="205"/>
      <c r="HO103" s="205"/>
      <c r="HP103" s="205"/>
      <c r="HQ103" s="205"/>
      <c r="HR103" s="205"/>
      <c r="HS103" s="205"/>
      <c r="HT103" s="205"/>
      <c r="HU103" s="205"/>
      <c r="HV103" s="205"/>
      <c r="HW103" s="205"/>
      <c r="HX103" s="205"/>
      <c r="HY103" s="205"/>
      <c r="HZ103" s="205"/>
      <c r="IA103" s="205"/>
      <c r="IB103" s="205"/>
      <c r="IC103" s="205"/>
      <c r="ID103" s="205"/>
      <c r="IE103" s="205"/>
      <c r="IF103" s="205"/>
      <c r="IG103" s="205"/>
      <c r="IH103" s="205"/>
      <c r="II103" s="205"/>
      <c r="IJ103" s="205"/>
      <c r="IK103" s="205"/>
      <c r="IL103" s="205"/>
      <c r="IM103" s="205"/>
      <c r="IN103" s="205"/>
      <c r="IO103" s="205"/>
      <c r="IP103" s="205"/>
    </row>
    <row r="104" spans="1:250" ht="14.1" customHeight="1" x14ac:dyDescent="0.2">
      <c r="A104" s="367"/>
      <c r="B104" s="396" t="s">
        <v>255</v>
      </c>
      <c r="C104" s="376" t="s">
        <v>291</v>
      </c>
      <c r="D104" s="579"/>
      <c r="E104" s="367"/>
      <c r="F104" s="412">
        <f>('(3)Invest.'!G7+'(3)Invest.'!H7)*G8</f>
        <v>0</v>
      </c>
      <c r="G104" s="209">
        <v>0</v>
      </c>
      <c r="H104" s="209">
        <v>0</v>
      </c>
      <c r="I104" s="209">
        <v>0</v>
      </c>
      <c r="J104" s="209">
        <v>0</v>
      </c>
      <c r="K104" s="209">
        <v>0</v>
      </c>
      <c r="L104" s="209">
        <v>0</v>
      </c>
      <c r="M104" s="209">
        <v>0</v>
      </c>
      <c r="N104" s="209">
        <v>0</v>
      </c>
      <c r="O104" s="209">
        <v>0</v>
      </c>
      <c r="P104" s="209">
        <v>0</v>
      </c>
      <c r="Q104" s="209">
        <v>0</v>
      </c>
      <c r="R104" s="209">
        <v>0</v>
      </c>
      <c r="S104" s="209">
        <v>0</v>
      </c>
      <c r="T104" s="209">
        <v>0</v>
      </c>
      <c r="U104" s="209">
        <v>0</v>
      </c>
      <c r="V104" s="553">
        <v>0</v>
      </c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206"/>
      <c r="BN104" s="206"/>
      <c r="BO104" s="206"/>
      <c r="BP104" s="206"/>
      <c r="BQ104" s="206"/>
      <c r="BR104" s="206"/>
      <c r="BS104" s="206"/>
      <c r="BT104" s="206"/>
      <c r="BU104" s="206"/>
      <c r="BV104" s="206"/>
      <c r="BW104" s="206"/>
      <c r="BX104" s="206"/>
      <c r="BY104" s="206"/>
      <c r="BZ104" s="206"/>
      <c r="CA104" s="206"/>
      <c r="CB104" s="206"/>
      <c r="CC104" s="206"/>
      <c r="CD104" s="206"/>
      <c r="CE104" s="206"/>
      <c r="CF104" s="206"/>
      <c r="CG104" s="206"/>
      <c r="CH104" s="206"/>
      <c r="CI104" s="206"/>
      <c r="CJ104" s="206"/>
      <c r="CK104" s="206"/>
      <c r="CL104" s="206"/>
      <c r="CM104" s="206"/>
      <c r="CN104" s="206"/>
      <c r="CO104" s="206"/>
      <c r="CP104" s="206"/>
      <c r="CQ104" s="206"/>
      <c r="CR104" s="206"/>
      <c r="CS104" s="206"/>
      <c r="CT104" s="206"/>
      <c r="CU104" s="206"/>
      <c r="CV104" s="206"/>
      <c r="CW104" s="206"/>
      <c r="CX104" s="206"/>
      <c r="CY104" s="206"/>
      <c r="CZ104" s="206"/>
      <c r="DA104" s="206"/>
      <c r="DB104" s="206"/>
      <c r="DC104" s="206"/>
      <c r="DD104" s="206"/>
      <c r="DE104" s="206"/>
      <c r="DF104" s="206"/>
      <c r="DG104" s="206"/>
      <c r="DH104" s="206"/>
      <c r="DI104" s="206"/>
      <c r="DJ104" s="206"/>
      <c r="DK104" s="206"/>
      <c r="DL104" s="206"/>
      <c r="DM104" s="206"/>
      <c r="DN104" s="206"/>
      <c r="DO104" s="206"/>
      <c r="DP104" s="206"/>
      <c r="DQ104" s="206"/>
      <c r="DR104" s="206"/>
      <c r="DS104" s="206"/>
      <c r="DT104" s="206"/>
      <c r="DU104" s="206"/>
      <c r="DV104" s="206"/>
      <c r="DW104" s="206"/>
      <c r="DX104" s="206"/>
      <c r="DY104" s="206"/>
      <c r="DZ104" s="206"/>
      <c r="EA104" s="206"/>
      <c r="EB104" s="206"/>
      <c r="EC104" s="206"/>
      <c r="ED104" s="206"/>
      <c r="EE104" s="206"/>
      <c r="EF104" s="206"/>
      <c r="EG104" s="206"/>
      <c r="EH104" s="206"/>
      <c r="EI104" s="206"/>
      <c r="EJ104" s="206"/>
      <c r="EK104" s="206"/>
      <c r="EL104" s="206"/>
      <c r="EM104" s="206"/>
      <c r="EN104" s="206"/>
      <c r="EO104" s="206"/>
      <c r="EP104" s="206"/>
      <c r="EQ104" s="206"/>
      <c r="ER104" s="206"/>
      <c r="ES104" s="206"/>
      <c r="ET104" s="206"/>
      <c r="EU104" s="206"/>
      <c r="EV104" s="206"/>
      <c r="EW104" s="206"/>
      <c r="EX104" s="206"/>
      <c r="EY104" s="206"/>
      <c r="EZ104" s="206"/>
      <c r="FA104" s="206"/>
      <c r="FB104" s="206"/>
      <c r="FC104" s="206"/>
      <c r="FD104" s="206"/>
      <c r="FE104" s="206"/>
      <c r="FF104" s="206"/>
      <c r="FG104" s="206"/>
      <c r="FH104" s="206"/>
      <c r="FI104" s="206"/>
      <c r="FJ104" s="206"/>
      <c r="FK104" s="206"/>
      <c r="FL104" s="206"/>
      <c r="FM104" s="206"/>
      <c r="FN104" s="206"/>
      <c r="FO104" s="206"/>
      <c r="FP104" s="206"/>
      <c r="FQ104" s="206"/>
      <c r="FR104" s="206"/>
      <c r="FS104" s="206"/>
      <c r="FT104" s="206"/>
      <c r="FU104" s="206"/>
      <c r="FV104" s="206"/>
      <c r="FW104" s="206"/>
      <c r="FX104" s="206"/>
      <c r="FY104" s="206"/>
      <c r="FZ104" s="206"/>
      <c r="GA104" s="206"/>
      <c r="GB104" s="206"/>
      <c r="GC104" s="206"/>
      <c r="GD104" s="206"/>
      <c r="GE104" s="206"/>
      <c r="GF104" s="206"/>
      <c r="GG104" s="206"/>
      <c r="GH104" s="206"/>
      <c r="GI104" s="206"/>
      <c r="GJ104" s="206"/>
      <c r="GK104" s="206"/>
      <c r="GL104" s="206"/>
      <c r="GM104" s="206"/>
      <c r="GN104" s="206"/>
      <c r="GO104" s="206"/>
      <c r="GP104" s="206"/>
      <c r="GQ104" s="206"/>
      <c r="GR104" s="206"/>
      <c r="GS104" s="206"/>
      <c r="GT104" s="206"/>
      <c r="GU104" s="206"/>
      <c r="GV104" s="206"/>
      <c r="GW104" s="206"/>
      <c r="GX104" s="206"/>
      <c r="GY104" s="206"/>
      <c r="GZ104" s="206"/>
      <c r="HA104" s="206"/>
      <c r="HB104" s="206"/>
      <c r="HC104" s="206"/>
      <c r="HD104" s="206"/>
      <c r="HE104" s="206"/>
      <c r="HF104" s="206"/>
      <c r="HG104" s="206"/>
      <c r="HH104" s="206"/>
      <c r="HI104" s="206"/>
      <c r="HJ104" s="206"/>
      <c r="HK104" s="206"/>
      <c r="HL104" s="206"/>
      <c r="HM104" s="206"/>
      <c r="HN104" s="206"/>
      <c r="HO104" s="206"/>
      <c r="HP104" s="206"/>
      <c r="HQ104" s="206"/>
      <c r="HR104" s="206"/>
      <c r="HS104" s="206"/>
      <c r="HT104" s="206"/>
      <c r="HU104" s="206"/>
      <c r="HV104" s="206"/>
      <c r="HW104" s="206"/>
      <c r="HX104" s="206"/>
      <c r="HY104" s="206"/>
      <c r="HZ104" s="206"/>
      <c r="IA104" s="206"/>
      <c r="IB104" s="206"/>
      <c r="IC104" s="206"/>
      <c r="ID104" s="206"/>
      <c r="IE104" s="206"/>
      <c r="IF104" s="206"/>
      <c r="IG104" s="206"/>
      <c r="IH104" s="206"/>
      <c r="II104" s="206"/>
      <c r="IJ104" s="206"/>
      <c r="IK104" s="206"/>
      <c r="IL104" s="206"/>
      <c r="IM104" s="206"/>
      <c r="IN104" s="206"/>
      <c r="IO104" s="206"/>
      <c r="IP104" s="206"/>
    </row>
    <row r="105" spans="1:250" ht="14.1" customHeight="1" x14ac:dyDescent="0.2">
      <c r="A105" s="367"/>
      <c r="B105" s="396" t="s">
        <v>256</v>
      </c>
      <c r="C105" s="376" t="s">
        <v>293</v>
      </c>
      <c r="D105" s="579"/>
      <c r="E105" s="367"/>
      <c r="F105" s="413">
        <f>('(3)Invest.'!G8+'(3)Invest.'!H8)*G8</f>
        <v>0</v>
      </c>
      <c r="G105" s="383">
        <v>0</v>
      </c>
      <c r="H105" s="383">
        <v>0</v>
      </c>
      <c r="I105" s="383">
        <v>0</v>
      </c>
      <c r="J105" s="383">
        <v>0</v>
      </c>
      <c r="K105" s="383">
        <v>0</v>
      </c>
      <c r="L105" s="383">
        <v>0</v>
      </c>
      <c r="M105" s="383">
        <v>0</v>
      </c>
      <c r="N105" s="383">
        <v>0</v>
      </c>
      <c r="O105" s="383">
        <v>0</v>
      </c>
      <c r="P105" s="383">
        <v>0</v>
      </c>
      <c r="Q105" s="383">
        <v>0</v>
      </c>
      <c r="R105" s="383">
        <v>0</v>
      </c>
      <c r="S105" s="383">
        <v>0</v>
      </c>
      <c r="T105" s="383">
        <v>0</v>
      </c>
      <c r="U105" s="383">
        <v>0</v>
      </c>
      <c r="V105" s="549">
        <v>0</v>
      </c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06"/>
      <c r="BN105" s="206"/>
      <c r="BO105" s="206"/>
      <c r="BP105" s="206"/>
      <c r="BQ105" s="206"/>
      <c r="BR105" s="206"/>
      <c r="BS105" s="206"/>
      <c r="BT105" s="206"/>
      <c r="BU105" s="206"/>
      <c r="BV105" s="206"/>
      <c r="BW105" s="206"/>
      <c r="BX105" s="206"/>
      <c r="BY105" s="206"/>
      <c r="BZ105" s="206"/>
      <c r="CA105" s="206"/>
      <c r="CB105" s="206"/>
      <c r="CC105" s="206"/>
      <c r="CD105" s="206"/>
      <c r="CE105" s="206"/>
      <c r="CF105" s="206"/>
      <c r="CG105" s="206"/>
      <c r="CH105" s="206"/>
      <c r="CI105" s="206"/>
      <c r="CJ105" s="206"/>
      <c r="CK105" s="206"/>
      <c r="CL105" s="206"/>
      <c r="CM105" s="206"/>
      <c r="CN105" s="206"/>
      <c r="CO105" s="206"/>
      <c r="CP105" s="206"/>
      <c r="CQ105" s="206"/>
      <c r="CR105" s="206"/>
      <c r="CS105" s="206"/>
      <c r="CT105" s="206"/>
      <c r="CU105" s="206"/>
      <c r="CV105" s="206"/>
      <c r="CW105" s="206"/>
      <c r="CX105" s="206"/>
      <c r="CY105" s="206"/>
      <c r="CZ105" s="206"/>
      <c r="DA105" s="206"/>
      <c r="DB105" s="206"/>
      <c r="DC105" s="206"/>
      <c r="DD105" s="206"/>
      <c r="DE105" s="206"/>
      <c r="DF105" s="206"/>
      <c r="DG105" s="206"/>
      <c r="DH105" s="206"/>
      <c r="DI105" s="206"/>
      <c r="DJ105" s="206"/>
      <c r="DK105" s="206"/>
      <c r="DL105" s="206"/>
      <c r="DM105" s="206"/>
      <c r="DN105" s="206"/>
      <c r="DO105" s="206"/>
      <c r="DP105" s="206"/>
      <c r="DQ105" s="206"/>
      <c r="DR105" s="206"/>
      <c r="DS105" s="206"/>
      <c r="DT105" s="206"/>
      <c r="DU105" s="206"/>
      <c r="DV105" s="206"/>
      <c r="DW105" s="206"/>
      <c r="DX105" s="206"/>
      <c r="DY105" s="206"/>
      <c r="DZ105" s="206"/>
      <c r="EA105" s="206"/>
      <c r="EB105" s="206"/>
      <c r="EC105" s="206"/>
      <c r="ED105" s="206"/>
      <c r="EE105" s="206"/>
      <c r="EF105" s="206"/>
      <c r="EG105" s="206"/>
      <c r="EH105" s="206"/>
      <c r="EI105" s="206"/>
      <c r="EJ105" s="206"/>
      <c r="EK105" s="206"/>
      <c r="EL105" s="206"/>
      <c r="EM105" s="206"/>
      <c r="EN105" s="206"/>
      <c r="EO105" s="206"/>
      <c r="EP105" s="206"/>
      <c r="EQ105" s="206"/>
      <c r="ER105" s="206"/>
      <c r="ES105" s="206"/>
      <c r="ET105" s="206"/>
      <c r="EU105" s="206"/>
      <c r="EV105" s="206"/>
      <c r="EW105" s="206"/>
      <c r="EX105" s="206"/>
      <c r="EY105" s="206"/>
      <c r="EZ105" s="206"/>
      <c r="FA105" s="206"/>
      <c r="FB105" s="206"/>
      <c r="FC105" s="206"/>
      <c r="FD105" s="206"/>
      <c r="FE105" s="206"/>
      <c r="FF105" s="206"/>
      <c r="FG105" s="206"/>
      <c r="FH105" s="206"/>
      <c r="FI105" s="206"/>
      <c r="FJ105" s="206"/>
      <c r="FK105" s="206"/>
      <c r="FL105" s="206"/>
      <c r="FM105" s="206"/>
      <c r="FN105" s="206"/>
      <c r="FO105" s="206"/>
      <c r="FP105" s="206"/>
      <c r="FQ105" s="206"/>
      <c r="FR105" s="206"/>
      <c r="FS105" s="206"/>
      <c r="FT105" s="206"/>
      <c r="FU105" s="206"/>
      <c r="FV105" s="206"/>
      <c r="FW105" s="206"/>
      <c r="FX105" s="206"/>
      <c r="FY105" s="206"/>
      <c r="FZ105" s="206"/>
      <c r="GA105" s="206"/>
      <c r="GB105" s="206"/>
      <c r="GC105" s="206"/>
      <c r="GD105" s="206"/>
      <c r="GE105" s="206"/>
      <c r="GF105" s="206"/>
      <c r="GG105" s="206"/>
      <c r="GH105" s="206"/>
      <c r="GI105" s="206"/>
      <c r="GJ105" s="206"/>
      <c r="GK105" s="206"/>
      <c r="GL105" s="206"/>
      <c r="GM105" s="206"/>
      <c r="GN105" s="206"/>
      <c r="GO105" s="206"/>
      <c r="GP105" s="206"/>
      <c r="GQ105" s="206"/>
      <c r="GR105" s="206"/>
      <c r="GS105" s="206"/>
      <c r="GT105" s="206"/>
      <c r="GU105" s="206"/>
      <c r="GV105" s="206"/>
      <c r="GW105" s="206"/>
      <c r="GX105" s="206"/>
      <c r="GY105" s="206"/>
      <c r="GZ105" s="206"/>
      <c r="HA105" s="206"/>
      <c r="HB105" s="206"/>
      <c r="HC105" s="206"/>
      <c r="HD105" s="206"/>
      <c r="HE105" s="206"/>
      <c r="HF105" s="206"/>
      <c r="HG105" s="206"/>
      <c r="HH105" s="206"/>
      <c r="HI105" s="206"/>
      <c r="HJ105" s="206"/>
      <c r="HK105" s="206"/>
      <c r="HL105" s="206"/>
      <c r="HM105" s="206"/>
      <c r="HN105" s="206"/>
      <c r="HO105" s="206"/>
      <c r="HP105" s="206"/>
      <c r="HQ105" s="206"/>
      <c r="HR105" s="206"/>
      <c r="HS105" s="206"/>
      <c r="HT105" s="206"/>
      <c r="HU105" s="206"/>
      <c r="HV105" s="206"/>
      <c r="HW105" s="206"/>
      <c r="HX105" s="206"/>
      <c r="HY105" s="206"/>
      <c r="HZ105" s="206"/>
      <c r="IA105" s="206"/>
      <c r="IB105" s="206"/>
      <c r="IC105" s="206"/>
      <c r="ID105" s="206"/>
      <c r="IE105" s="206"/>
      <c r="IF105" s="206"/>
      <c r="IG105" s="206"/>
      <c r="IH105" s="206"/>
      <c r="II105" s="206"/>
      <c r="IJ105" s="206"/>
      <c r="IK105" s="206"/>
      <c r="IL105" s="206"/>
      <c r="IM105" s="206"/>
      <c r="IN105" s="206"/>
      <c r="IO105" s="206"/>
      <c r="IP105" s="206"/>
    </row>
    <row r="106" spans="1:250" ht="14.1" customHeight="1" x14ac:dyDescent="0.2">
      <c r="A106" s="367"/>
      <c r="B106" s="396" t="s">
        <v>257</v>
      </c>
      <c r="C106" s="376" t="s">
        <v>295</v>
      </c>
      <c r="D106" s="579"/>
      <c r="E106" s="367"/>
      <c r="F106" s="413">
        <f>('(3)Invest.'!G9+'(3)Invest.'!H9)*G8</f>
        <v>0</v>
      </c>
      <c r="G106" s="383">
        <v>0</v>
      </c>
      <c r="H106" s="383">
        <v>0</v>
      </c>
      <c r="I106" s="383">
        <v>0</v>
      </c>
      <c r="J106" s="383">
        <v>0</v>
      </c>
      <c r="K106" s="383">
        <v>0</v>
      </c>
      <c r="L106" s="383">
        <v>0</v>
      </c>
      <c r="M106" s="383">
        <v>0</v>
      </c>
      <c r="N106" s="383">
        <v>0</v>
      </c>
      <c r="O106" s="383">
        <v>0</v>
      </c>
      <c r="P106" s="383">
        <v>0</v>
      </c>
      <c r="Q106" s="383">
        <v>0</v>
      </c>
      <c r="R106" s="383">
        <v>0</v>
      </c>
      <c r="S106" s="383">
        <v>0</v>
      </c>
      <c r="T106" s="383">
        <v>0</v>
      </c>
      <c r="U106" s="383">
        <v>0</v>
      </c>
      <c r="V106" s="549">
        <v>0</v>
      </c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06"/>
      <c r="BN106" s="206"/>
      <c r="BO106" s="206"/>
      <c r="BP106" s="206"/>
      <c r="BQ106" s="206"/>
      <c r="BR106" s="206"/>
      <c r="BS106" s="206"/>
      <c r="BT106" s="206"/>
      <c r="BU106" s="206"/>
      <c r="BV106" s="206"/>
      <c r="BW106" s="206"/>
      <c r="BX106" s="206"/>
      <c r="BY106" s="206"/>
      <c r="BZ106" s="206"/>
      <c r="CA106" s="206"/>
      <c r="CB106" s="206"/>
      <c r="CC106" s="206"/>
      <c r="CD106" s="206"/>
      <c r="CE106" s="206"/>
      <c r="CF106" s="206"/>
      <c r="CG106" s="206"/>
      <c r="CH106" s="206"/>
      <c r="CI106" s="206"/>
      <c r="CJ106" s="206"/>
      <c r="CK106" s="206"/>
      <c r="CL106" s="206"/>
      <c r="CM106" s="206"/>
      <c r="CN106" s="206"/>
      <c r="CO106" s="206"/>
      <c r="CP106" s="206"/>
      <c r="CQ106" s="206"/>
      <c r="CR106" s="206"/>
      <c r="CS106" s="206"/>
      <c r="CT106" s="206"/>
      <c r="CU106" s="206"/>
      <c r="CV106" s="206"/>
      <c r="CW106" s="206"/>
      <c r="CX106" s="206"/>
      <c r="CY106" s="206"/>
      <c r="CZ106" s="206"/>
      <c r="DA106" s="206"/>
      <c r="DB106" s="206"/>
      <c r="DC106" s="206"/>
      <c r="DD106" s="206"/>
      <c r="DE106" s="206"/>
      <c r="DF106" s="206"/>
      <c r="DG106" s="206"/>
      <c r="DH106" s="206"/>
      <c r="DI106" s="206"/>
      <c r="DJ106" s="206"/>
      <c r="DK106" s="206"/>
      <c r="DL106" s="206"/>
      <c r="DM106" s="206"/>
      <c r="DN106" s="206"/>
      <c r="DO106" s="206"/>
      <c r="DP106" s="206"/>
      <c r="DQ106" s="206"/>
      <c r="DR106" s="206"/>
      <c r="DS106" s="206"/>
      <c r="DT106" s="206"/>
      <c r="DU106" s="206"/>
      <c r="DV106" s="206"/>
      <c r="DW106" s="206"/>
      <c r="DX106" s="206"/>
      <c r="DY106" s="206"/>
      <c r="DZ106" s="206"/>
      <c r="EA106" s="206"/>
      <c r="EB106" s="206"/>
      <c r="EC106" s="206"/>
      <c r="ED106" s="206"/>
      <c r="EE106" s="206"/>
      <c r="EF106" s="206"/>
      <c r="EG106" s="206"/>
      <c r="EH106" s="206"/>
      <c r="EI106" s="206"/>
      <c r="EJ106" s="206"/>
      <c r="EK106" s="206"/>
      <c r="EL106" s="206"/>
      <c r="EM106" s="206"/>
      <c r="EN106" s="206"/>
      <c r="EO106" s="206"/>
      <c r="EP106" s="206"/>
      <c r="EQ106" s="206"/>
      <c r="ER106" s="206"/>
      <c r="ES106" s="206"/>
      <c r="ET106" s="206"/>
      <c r="EU106" s="206"/>
      <c r="EV106" s="206"/>
      <c r="EW106" s="206"/>
      <c r="EX106" s="206"/>
      <c r="EY106" s="206"/>
      <c r="EZ106" s="206"/>
      <c r="FA106" s="206"/>
      <c r="FB106" s="206"/>
      <c r="FC106" s="206"/>
      <c r="FD106" s="206"/>
      <c r="FE106" s="206"/>
      <c r="FF106" s="206"/>
      <c r="FG106" s="206"/>
      <c r="FH106" s="206"/>
      <c r="FI106" s="206"/>
      <c r="FJ106" s="206"/>
      <c r="FK106" s="206"/>
      <c r="FL106" s="206"/>
      <c r="FM106" s="206"/>
      <c r="FN106" s="206"/>
      <c r="FO106" s="206"/>
      <c r="FP106" s="206"/>
      <c r="FQ106" s="206"/>
      <c r="FR106" s="206"/>
      <c r="FS106" s="206"/>
      <c r="FT106" s="206"/>
      <c r="FU106" s="206"/>
      <c r="FV106" s="206"/>
      <c r="FW106" s="206"/>
      <c r="FX106" s="206"/>
      <c r="FY106" s="206"/>
      <c r="FZ106" s="206"/>
      <c r="GA106" s="206"/>
      <c r="GB106" s="206"/>
      <c r="GC106" s="206"/>
      <c r="GD106" s="206"/>
      <c r="GE106" s="206"/>
      <c r="GF106" s="206"/>
      <c r="GG106" s="206"/>
      <c r="GH106" s="206"/>
      <c r="GI106" s="206"/>
      <c r="GJ106" s="206"/>
      <c r="GK106" s="206"/>
      <c r="GL106" s="206"/>
      <c r="GM106" s="206"/>
      <c r="GN106" s="206"/>
      <c r="GO106" s="206"/>
      <c r="GP106" s="206"/>
      <c r="GQ106" s="206"/>
      <c r="GR106" s="206"/>
      <c r="GS106" s="206"/>
      <c r="GT106" s="206"/>
      <c r="GU106" s="206"/>
      <c r="GV106" s="206"/>
      <c r="GW106" s="206"/>
      <c r="GX106" s="206"/>
      <c r="GY106" s="206"/>
      <c r="GZ106" s="206"/>
      <c r="HA106" s="206"/>
      <c r="HB106" s="206"/>
      <c r="HC106" s="206"/>
      <c r="HD106" s="206"/>
      <c r="HE106" s="206"/>
      <c r="HF106" s="206"/>
      <c r="HG106" s="206"/>
      <c r="HH106" s="206"/>
      <c r="HI106" s="206"/>
      <c r="HJ106" s="206"/>
      <c r="HK106" s="206"/>
      <c r="HL106" s="206"/>
      <c r="HM106" s="206"/>
      <c r="HN106" s="206"/>
      <c r="HO106" s="206"/>
      <c r="HP106" s="206"/>
      <c r="HQ106" s="206"/>
      <c r="HR106" s="206"/>
      <c r="HS106" s="206"/>
      <c r="HT106" s="206"/>
      <c r="HU106" s="206"/>
      <c r="HV106" s="206"/>
      <c r="HW106" s="206"/>
      <c r="HX106" s="206"/>
      <c r="HY106" s="206"/>
      <c r="HZ106" s="206"/>
      <c r="IA106" s="206"/>
      <c r="IB106" s="206"/>
      <c r="IC106" s="206"/>
      <c r="ID106" s="206"/>
      <c r="IE106" s="206"/>
      <c r="IF106" s="206"/>
      <c r="IG106" s="206"/>
      <c r="IH106" s="206"/>
      <c r="II106" s="206"/>
      <c r="IJ106" s="206"/>
      <c r="IK106" s="206"/>
      <c r="IL106" s="206"/>
      <c r="IM106" s="206"/>
      <c r="IN106" s="206"/>
      <c r="IO106" s="206"/>
      <c r="IP106" s="206"/>
    </row>
    <row r="107" spans="1:250" ht="14.1" customHeight="1" x14ac:dyDescent="0.2">
      <c r="A107" s="367"/>
      <c r="B107" s="375" t="s">
        <v>258</v>
      </c>
      <c r="C107" s="376" t="s">
        <v>494</v>
      </c>
      <c r="D107" s="579"/>
      <c r="E107" s="367"/>
      <c r="F107" s="413">
        <f>('(3)Invest.'!G14+'(3)Invest.'!H14)*G8</f>
        <v>0</v>
      </c>
      <c r="G107" s="383">
        <v>0</v>
      </c>
      <c r="H107" s="383">
        <v>0</v>
      </c>
      <c r="I107" s="383">
        <v>0</v>
      </c>
      <c r="J107" s="383">
        <v>0</v>
      </c>
      <c r="K107" s="383">
        <v>0</v>
      </c>
      <c r="L107" s="383">
        <v>0</v>
      </c>
      <c r="M107" s="383">
        <v>0</v>
      </c>
      <c r="N107" s="383">
        <v>0</v>
      </c>
      <c r="O107" s="383">
        <v>0</v>
      </c>
      <c r="P107" s="383">
        <v>0</v>
      </c>
      <c r="Q107" s="383">
        <v>0</v>
      </c>
      <c r="R107" s="383">
        <f>F107</f>
        <v>0</v>
      </c>
      <c r="S107" s="383">
        <v>0</v>
      </c>
      <c r="T107" s="383">
        <v>0</v>
      </c>
      <c r="U107" s="383">
        <v>0</v>
      </c>
      <c r="V107" s="549">
        <v>0</v>
      </c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206"/>
      <c r="BN107" s="206"/>
      <c r="BO107" s="206"/>
      <c r="BP107" s="206"/>
      <c r="BQ107" s="206"/>
      <c r="BR107" s="206"/>
      <c r="BS107" s="206"/>
      <c r="BT107" s="206"/>
      <c r="BU107" s="206"/>
      <c r="BV107" s="206"/>
      <c r="BW107" s="206"/>
      <c r="BX107" s="206"/>
      <c r="BY107" s="206"/>
      <c r="BZ107" s="206"/>
      <c r="CA107" s="206"/>
      <c r="CB107" s="206"/>
      <c r="CC107" s="206"/>
      <c r="CD107" s="206"/>
      <c r="CE107" s="206"/>
      <c r="CF107" s="206"/>
      <c r="CG107" s="206"/>
      <c r="CH107" s="206"/>
      <c r="CI107" s="206"/>
      <c r="CJ107" s="206"/>
      <c r="CK107" s="206"/>
      <c r="CL107" s="206"/>
      <c r="CM107" s="206"/>
      <c r="CN107" s="206"/>
      <c r="CO107" s="206"/>
      <c r="CP107" s="206"/>
      <c r="CQ107" s="206"/>
      <c r="CR107" s="206"/>
      <c r="CS107" s="206"/>
      <c r="CT107" s="206"/>
      <c r="CU107" s="206"/>
      <c r="CV107" s="206"/>
      <c r="CW107" s="206"/>
      <c r="CX107" s="206"/>
      <c r="CY107" s="206"/>
      <c r="CZ107" s="206"/>
      <c r="DA107" s="206"/>
      <c r="DB107" s="206"/>
      <c r="DC107" s="206"/>
      <c r="DD107" s="206"/>
      <c r="DE107" s="206"/>
      <c r="DF107" s="206"/>
      <c r="DG107" s="206"/>
      <c r="DH107" s="206"/>
      <c r="DI107" s="206"/>
      <c r="DJ107" s="206"/>
      <c r="DK107" s="206"/>
      <c r="DL107" s="206"/>
      <c r="DM107" s="206"/>
      <c r="DN107" s="206"/>
      <c r="DO107" s="206"/>
      <c r="DP107" s="206"/>
      <c r="DQ107" s="206"/>
      <c r="DR107" s="206"/>
      <c r="DS107" s="206"/>
      <c r="DT107" s="206"/>
      <c r="DU107" s="206"/>
      <c r="DV107" s="206"/>
      <c r="DW107" s="206"/>
      <c r="DX107" s="206"/>
      <c r="DY107" s="206"/>
      <c r="DZ107" s="206"/>
      <c r="EA107" s="206"/>
      <c r="EB107" s="206"/>
      <c r="EC107" s="206"/>
      <c r="ED107" s="206"/>
      <c r="EE107" s="206"/>
      <c r="EF107" s="206"/>
      <c r="EG107" s="206"/>
      <c r="EH107" s="206"/>
      <c r="EI107" s="206"/>
      <c r="EJ107" s="206"/>
      <c r="EK107" s="206"/>
      <c r="EL107" s="206"/>
      <c r="EM107" s="206"/>
      <c r="EN107" s="206"/>
      <c r="EO107" s="206"/>
      <c r="EP107" s="206"/>
      <c r="EQ107" s="206"/>
      <c r="ER107" s="206"/>
      <c r="ES107" s="206"/>
      <c r="ET107" s="206"/>
      <c r="EU107" s="206"/>
      <c r="EV107" s="206"/>
      <c r="EW107" s="206"/>
      <c r="EX107" s="206"/>
      <c r="EY107" s="206"/>
      <c r="EZ107" s="206"/>
      <c r="FA107" s="206"/>
      <c r="FB107" s="206"/>
      <c r="FC107" s="206"/>
      <c r="FD107" s="206"/>
      <c r="FE107" s="206"/>
      <c r="FF107" s="206"/>
      <c r="FG107" s="206"/>
      <c r="FH107" s="206"/>
      <c r="FI107" s="206"/>
      <c r="FJ107" s="206"/>
      <c r="FK107" s="206"/>
      <c r="FL107" s="206"/>
      <c r="FM107" s="206"/>
      <c r="FN107" s="206"/>
      <c r="FO107" s="206"/>
      <c r="FP107" s="206"/>
      <c r="FQ107" s="206"/>
      <c r="FR107" s="206"/>
      <c r="FS107" s="206"/>
      <c r="FT107" s="206"/>
      <c r="FU107" s="206"/>
      <c r="FV107" s="206"/>
      <c r="FW107" s="206"/>
      <c r="FX107" s="206"/>
      <c r="FY107" s="206"/>
      <c r="FZ107" s="206"/>
      <c r="GA107" s="206"/>
      <c r="GB107" s="206"/>
      <c r="GC107" s="206"/>
      <c r="GD107" s="206"/>
      <c r="GE107" s="206"/>
      <c r="GF107" s="206"/>
      <c r="GG107" s="206"/>
      <c r="GH107" s="206"/>
      <c r="GI107" s="206"/>
      <c r="GJ107" s="206"/>
      <c r="GK107" s="206"/>
      <c r="GL107" s="206"/>
      <c r="GM107" s="206"/>
      <c r="GN107" s="206"/>
      <c r="GO107" s="206"/>
      <c r="GP107" s="206"/>
      <c r="GQ107" s="206"/>
      <c r="GR107" s="206"/>
      <c r="GS107" s="206"/>
      <c r="GT107" s="206"/>
      <c r="GU107" s="206"/>
      <c r="GV107" s="206"/>
      <c r="GW107" s="206"/>
      <c r="GX107" s="206"/>
      <c r="GY107" s="206"/>
      <c r="GZ107" s="206"/>
      <c r="HA107" s="206"/>
      <c r="HB107" s="206"/>
      <c r="HC107" s="206"/>
      <c r="HD107" s="206"/>
      <c r="HE107" s="206"/>
      <c r="HF107" s="206"/>
      <c r="HG107" s="206"/>
      <c r="HH107" s="206"/>
      <c r="HI107" s="206"/>
      <c r="HJ107" s="206"/>
      <c r="HK107" s="206"/>
      <c r="HL107" s="206"/>
      <c r="HM107" s="206"/>
      <c r="HN107" s="206"/>
      <c r="HO107" s="206"/>
      <c r="HP107" s="206"/>
      <c r="HQ107" s="206"/>
      <c r="HR107" s="206"/>
      <c r="HS107" s="206"/>
      <c r="HT107" s="206"/>
      <c r="HU107" s="206"/>
      <c r="HV107" s="206"/>
      <c r="HW107" s="206"/>
      <c r="HX107" s="206"/>
      <c r="HY107" s="206"/>
      <c r="HZ107" s="206"/>
      <c r="IA107" s="206"/>
      <c r="IB107" s="206"/>
      <c r="IC107" s="206"/>
      <c r="ID107" s="206"/>
      <c r="IE107" s="206"/>
      <c r="IF107" s="206"/>
      <c r="IG107" s="206"/>
      <c r="IH107" s="206"/>
      <c r="II107" s="206"/>
      <c r="IJ107" s="206"/>
      <c r="IK107" s="206"/>
      <c r="IL107" s="206"/>
      <c r="IM107" s="206"/>
      <c r="IN107" s="206"/>
      <c r="IO107" s="206"/>
      <c r="IP107" s="206"/>
    </row>
    <row r="108" spans="1:250" ht="14.1" customHeight="1" x14ac:dyDescent="0.2">
      <c r="A108" s="367"/>
      <c r="B108" s="375" t="s">
        <v>305</v>
      </c>
      <c r="C108" s="376" t="s">
        <v>334</v>
      </c>
      <c r="D108" s="579"/>
      <c r="E108" s="367"/>
      <c r="F108" s="413">
        <f>('(3)Invest.'!G31+'(3)Invest.'!H31)*G8</f>
        <v>0</v>
      </c>
      <c r="G108" s="383">
        <v>0</v>
      </c>
      <c r="H108" s="383">
        <v>0</v>
      </c>
      <c r="I108" s="383">
        <v>0</v>
      </c>
      <c r="J108" s="383">
        <v>0</v>
      </c>
      <c r="K108" s="383">
        <v>0</v>
      </c>
      <c r="L108" s="383">
        <v>0</v>
      </c>
      <c r="M108" s="383">
        <f>F108</f>
        <v>0</v>
      </c>
      <c r="N108" s="383">
        <v>0</v>
      </c>
      <c r="O108" s="383">
        <v>0</v>
      </c>
      <c r="P108" s="383">
        <v>0</v>
      </c>
      <c r="Q108" s="383">
        <v>0</v>
      </c>
      <c r="R108" s="383">
        <f>F108</f>
        <v>0</v>
      </c>
      <c r="S108" s="383">
        <v>0</v>
      </c>
      <c r="T108" s="383">
        <v>0</v>
      </c>
      <c r="U108" s="383">
        <v>0</v>
      </c>
      <c r="V108" s="549">
        <v>0</v>
      </c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  <c r="BL108" s="206"/>
      <c r="BM108" s="206"/>
      <c r="BN108" s="206"/>
      <c r="BO108" s="206"/>
      <c r="BP108" s="206"/>
      <c r="BQ108" s="206"/>
      <c r="BR108" s="206"/>
      <c r="BS108" s="206"/>
      <c r="BT108" s="206"/>
      <c r="BU108" s="206"/>
      <c r="BV108" s="206"/>
      <c r="BW108" s="206"/>
      <c r="BX108" s="206"/>
      <c r="BY108" s="206"/>
      <c r="BZ108" s="206"/>
      <c r="CA108" s="206"/>
      <c r="CB108" s="206"/>
      <c r="CC108" s="206"/>
      <c r="CD108" s="206"/>
      <c r="CE108" s="206"/>
      <c r="CF108" s="206"/>
      <c r="CG108" s="206"/>
      <c r="CH108" s="206"/>
      <c r="CI108" s="206"/>
      <c r="CJ108" s="206"/>
      <c r="CK108" s="206"/>
      <c r="CL108" s="206"/>
      <c r="CM108" s="206"/>
      <c r="CN108" s="206"/>
      <c r="CO108" s="206"/>
      <c r="CP108" s="206"/>
      <c r="CQ108" s="206"/>
      <c r="CR108" s="206"/>
      <c r="CS108" s="206"/>
      <c r="CT108" s="206"/>
      <c r="CU108" s="206"/>
      <c r="CV108" s="206"/>
      <c r="CW108" s="206"/>
      <c r="CX108" s="206"/>
      <c r="CY108" s="206"/>
      <c r="CZ108" s="206"/>
      <c r="DA108" s="206"/>
      <c r="DB108" s="206"/>
      <c r="DC108" s="206"/>
      <c r="DD108" s="206"/>
      <c r="DE108" s="206"/>
      <c r="DF108" s="206"/>
      <c r="DG108" s="206"/>
      <c r="DH108" s="206"/>
      <c r="DI108" s="206"/>
      <c r="DJ108" s="206"/>
      <c r="DK108" s="206"/>
      <c r="DL108" s="206"/>
      <c r="DM108" s="206"/>
      <c r="DN108" s="206"/>
      <c r="DO108" s="206"/>
      <c r="DP108" s="206"/>
      <c r="DQ108" s="206"/>
      <c r="DR108" s="206"/>
      <c r="DS108" s="206"/>
      <c r="DT108" s="206"/>
      <c r="DU108" s="206"/>
      <c r="DV108" s="206"/>
      <c r="DW108" s="206"/>
      <c r="DX108" s="206"/>
      <c r="DY108" s="206"/>
      <c r="DZ108" s="206"/>
      <c r="EA108" s="206"/>
      <c r="EB108" s="206"/>
      <c r="EC108" s="206"/>
      <c r="ED108" s="206"/>
      <c r="EE108" s="206"/>
      <c r="EF108" s="206"/>
      <c r="EG108" s="206"/>
      <c r="EH108" s="206"/>
      <c r="EI108" s="206"/>
      <c r="EJ108" s="206"/>
      <c r="EK108" s="206"/>
      <c r="EL108" s="206"/>
      <c r="EM108" s="206"/>
      <c r="EN108" s="206"/>
      <c r="EO108" s="206"/>
      <c r="EP108" s="206"/>
      <c r="EQ108" s="206"/>
      <c r="ER108" s="206"/>
      <c r="ES108" s="206"/>
      <c r="ET108" s="206"/>
      <c r="EU108" s="206"/>
      <c r="EV108" s="206"/>
      <c r="EW108" s="206"/>
      <c r="EX108" s="206"/>
      <c r="EY108" s="206"/>
      <c r="EZ108" s="206"/>
      <c r="FA108" s="206"/>
      <c r="FB108" s="206"/>
      <c r="FC108" s="206"/>
      <c r="FD108" s="206"/>
      <c r="FE108" s="206"/>
      <c r="FF108" s="206"/>
      <c r="FG108" s="206"/>
      <c r="FH108" s="206"/>
      <c r="FI108" s="206"/>
      <c r="FJ108" s="206"/>
      <c r="FK108" s="206"/>
      <c r="FL108" s="206"/>
      <c r="FM108" s="206"/>
      <c r="FN108" s="206"/>
      <c r="FO108" s="206"/>
      <c r="FP108" s="206"/>
      <c r="FQ108" s="206"/>
      <c r="FR108" s="206"/>
      <c r="FS108" s="206"/>
      <c r="FT108" s="206"/>
      <c r="FU108" s="206"/>
      <c r="FV108" s="206"/>
      <c r="FW108" s="206"/>
      <c r="FX108" s="206"/>
      <c r="FY108" s="206"/>
      <c r="FZ108" s="206"/>
      <c r="GA108" s="206"/>
      <c r="GB108" s="206"/>
      <c r="GC108" s="206"/>
      <c r="GD108" s="206"/>
      <c r="GE108" s="206"/>
      <c r="GF108" s="206"/>
      <c r="GG108" s="206"/>
      <c r="GH108" s="206"/>
      <c r="GI108" s="206"/>
      <c r="GJ108" s="206"/>
      <c r="GK108" s="206"/>
      <c r="GL108" s="206"/>
      <c r="GM108" s="206"/>
      <c r="GN108" s="206"/>
      <c r="GO108" s="206"/>
      <c r="GP108" s="206"/>
      <c r="GQ108" s="206"/>
      <c r="GR108" s="206"/>
      <c r="GS108" s="206"/>
      <c r="GT108" s="206"/>
      <c r="GU108" s="206"/>
      <c r="GV108" s="206"/>
      <c r="GW108" s="206"/>
      <c r="GX108" s="206"/>
      <c r="GY108" s="206"/>
      <c r="GZ108" s="206"/>
      <c r="HA108" s="206"/>
      <c r="HB108" s="206"/>
      <c r="HC108" s="206"/>
      <c r="HD108" s="206"/>
      <c r="HE108" s="206"/>
      <c r="HF108" s="206"/>
      <c r="HG108" s="206"/>
      <c r="HH108" s="206"/>
      <c r="HI108" s="206"/>
      <c r="HJ108" s="206"/>
      <c r="HK108" s="206"/>
      <c r="HL108" s="206"/>
      <c r="HM108" s="206"/>
      <c r="HN108" s="206"/>
      <c r="HO108" s="206"/>
      <c r="HP108" s="206"/>
      <c r="HQ108" s="206"/>
      <c r="HR108" s="206"/>
      <c r="HS108" s="206"/>
      <c r="HT108" s="206"/>
      <c r="HU108" s="206"/>
      <c r="HV108" s="206"/>
      <c r="HW108" s="206"/>
      <c r="HX108" s="206"/>
      <c r="HY108" s="206"/>
      <c r="HZ108" s="206"/>
      <c r="IA108" s="206"/>
      <c r="IB108" s="206"/>
      <c r="IC108" s="206"/>
      <c r="ID108" s="206"/>
      <c r="IE108" s="206"/>
      <c r="IF108" s="206"/>
      <c r="IG108" s="206"/>
      <c r="IH108" s="206"/>
      <c r="II108" s="206"/>
      <c r="IJ108" s="206"/>
      <c r="IK108" s="206"/>
      <c r="IL108" s="206"/>
      <c r="IM108" s="206"/>
      <c r="IN108" s="206"/>
      <c r="IO108" s="206"/>
      <c r="IP108" s="206"/>
    </row>
    <row r="109" spans="1:250" ht="14.1" customHeight="1" x14ac:dyDescent="0.2">
      <c r="A109" s="367"/>
      <c r="B109" s="375" t="s">
        <v>306</v>
      </c>
      <c r="C109" s="376" t="s">
        <v>426</v>
      </c>
      <c r="D109" s="579"/>
      <c r="E109" s="367"/>
      <c r="F109" s="413">
        <f>('(3)Invest.'!G34+'(3)Invest.'!H34)*G8</f>
        <v>0</v>
      </c>
      <c r="G109" s="383">
        <v>0</v>
      </c>
      <c r="H109" s="383">
        <v>0</v>
      </c>
      <c r="I109" s="383">
        <v>0</v>
      </c>
      <c r="J109" s="383">
        <v>0</v>
      </c>
      <c r="K109" s="383">
        <v>0</v>
      </c>
      <c r="L109" s="383">
        <v>0</v>
      </c>
      <c r="M109" s="383">
        <v>0</v>
      </c>
      <c r="N109" s="383">
        <v>0</v>
      </c>
      <c r="O109" s="383">
        <v>0</v>
      </c>
      <c r="P109" s="383">
        <v>0</v>
      </c>
      <c r="Q109" s="383">
        <v>0</v>
      </c>
      <c r="R109" s="383">
        <f>F109</f>
        <v>0</v>
      </c>
      <c r="S109" s="383">
        <v>0</v>
      </c>
      <c r="T109" s="383">
        <v>0</v>
      </c>
      <c r="U109" s="383">
        <v>0</v>
      </c>
      <c r="V109" s="549">
        <v>0</v>
      </c>
      <c r="W109" s="206"/>
      <c r="X109" s="206"/>
      <c r="Y109" s="206"/>
      <c r="Z109" s="206"/>
      <c r="AA109" s="206"/>
      <c r="AB109" s="206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206"/>
      <c r="AR109" s="206"/>
      <c r="AS109" s="206"/>
      <c r="AT109" s="206"/>
      <c r="AU109" s="206"/>
      <c r="AV109" s="206"/>
      <c r="AW109" s="206"/>
      <c r="AX109" s="206"/>
      <c r="AY109" s="206"/>
      <c r="AZ109" s="206"/>
      <c r="BA109" s="206"/>
      <c r="BB109" s="206"/>
      <c r="BC109" s="206"/>
      <c r="BD109" s="206"/>
      <c r="BE109" s="206"/>
      <c r="BF109" s="206"/>
      <c r="BG109" s="206"/>
      <c r="BH109" s="206"/>
      <c r="BI109" s="206"/>
      <c r="BJ109" s="206"/>
      <c r="BK109" s="206"/>
      <c r="BL109" s="206"/>
      <c r="BM109" s="206"/>
      <c r="BN109" s="206"/>
      <c r="BO109" s="206"/>
      <c r="BP109" s="206"/>
      <c r="BQ109" s="206"/>
      <c r="BR109" s="206"/>
      <c r="BS109" s="206"/>
      <c r="BT109" s="206"/>
      <c r="BU109" s="206"/>
      <c r="BV109" s="206"/>
      <c r="BW109" s="206"/>
      <c r="BX109" s="206"/>
      <c r="BY109" s="206"/>
      <c r="BZ109" s="206"/>
      <c r="CA109" s="206"/>
      <c r="CB109" s="206"/>
      <c r="CC109" s="206"/>
      <c r="CD109" s="206"/>
      <c r="CE109" s="206"/>
      <c r="CF109" s="206"/>
      <c r="CG109" s="206"/>
      <c r="CH109" s="206"/>
      <c r="CI109" s="206"/>
      <c r="CJ109" s="206"/>
      <c r="CK109" s="206"/>
      <c r="CL109" s="206"/>
      <c r="CM109" s="206"/>
      <c r="CN109" s="206"/>
      <c r="CO109" s="206"/>
      <c r="CP109" s="206"/>
      <c r="CQ109" s="206"/>
      <c r="CR109" s="206"/>
      <c r="CS109" s="206"/>
      <c r="CT109" s="206"/>
      <c r="CU109" s="206"/>
      <c r="CV109" s="206"/>
      <c r="CW109" s="206"/>
      <c r="CX109" s="206"/>
      <c r="CY109" s="206"/>
      <c r="CZ109" s="206"/>
      <c r="DA109" s="206"/>
      <c r="DB109" s="206"/>
      <c r="DC109" s="206"/>
      <c r="DD109" s="206"/>
      <c r="DE109" s="206"/>
      <c r="DF109" s="206"/>
      <c r="DG109" s="206"/>
      <c r="DH109" s="206"/>
      <c r="DI109" s="206"/>
      <c r="DJ109" s="206"/>
      <c r="DK109" s="206"/>
      <c r="DL109" s="206"/>
      <c r="DM109" s="206"/>
      <c r="DN109" s="206"/>
      <c r="DO109" s="206"/>
      <c r="DP109" s="206"/>
      <c r="DQ109" s="206"/>
      <c r="DR109" s="206"/>
      <c r="DS109" s="206"/>
      <c r="DT109" s="206"/>
      <c r="DU109" s="206"/>
      <c r="DV109" s="206"/>
      <c r="DW109" s="206"/>
      <c r="DX109" s="206"/>
      <c r="DY109" s="206"/>
      <c r="DZ109" s="206"/>
      <c r="EA109" s="206"/>
      <c r="EB109" s="206"/>
      <c r="EC109" s="206"/>
      <c r="ED109" s="206"/>
      <c r="EE109" s="206"/>
      <c r="EF109" s="206"/>
      <c r="EG109" s="206"/>
      <c r="EH109" s="206"/>
      <c r="EI109" s="206"/>
      <c r="EJ109" s="206"/>
      <c r="EK109" s="206"/>
      <c r="EL109" s="206"/>
      <c r="EM109" s="206"/>
      <c r="EN109" s="206"/>
      <c r="EO109" s="206"/>
      <c r="EP109" s="206"/>
      <c r="EQ109" s="206"/>
      <c r="ER109" s="206"/>
      <c r="ES109" s="206"/>
      <c r="ET109" s="206"/>
      <c r="EU109" s="206"/>
      <c r="EV109" s="206"/>
      <c r="EW109" s="206"/>
      <c r="EX109" s="206"/>
      <c r="EY109" s="206"/>
      <c r="EZ109" s="206"/>
      <c r="FA109" s="206"/>
      <c r="FB109" s="206"/>
      <c r="FC109" s="206"/>
      <c r="FD109" s="206"/>
      <c r="FE109" s="206"/>
      <c r="FF109" s="206"/>
      <c r="FG109" s="206"/>
      <c r="FH109" s="206"/>
      <c r="FI109" s="206"/>
      <c r="FJ109" s="206"/>
      <c r="FK109" s="206"/>
      <c r="FL109" s="206"/>
      <c r="FM109" s="206"/>
      <c r="FN109" s="206"/>
      <c r="FO109" s="206"/>
      <c r="FP109" s="206"/>
      <c r="FQ109" s="206"/>
      <c r="FR109" s="206"/>
      <c r="FS109" s="206"/>
      <c r="FT109" s="206"/>
      <c r="FU109" s="206"/>
      <c r="FV109" s="206"/>
      <c r="FW109" s="206"/>
      <c r="FX109" s="206"/>
      <c r="FY109" s="206"/>
      <c r="FZ109" s="206"/>
      <c r="GA109" s="206"/>
      <c r="GB109" s="206"/>
      <c r="GC109" s="206"/>
      <c r="GD109" s="206"/>
      <c r="GE109" s="206"/>
      <c r="GF109" s="206"/>
      <c r="GG109" s="206"/>
      <c r="GH109" s="206"/>
      <c r="GI109" s="206"/>
      <c r="GJ109" s="206"/>
      <c r="GK109" s="206"/>
      <c r="GL109" s="206"/>
      <c r="GM109" s="206"/>
      <c r="GN109" s="206"/>
      <c r="GO109" s="206"/>
      <c r="GP109" s="206"/>
      <c r="GQ109" s="206"/>
      <c r="GR109" s="206"/>
      <c r="GS109" s="206"/>
      <c r="GT109" s="206"/>
      <c r="GU109" s="206"/>
      <c r="GV109" s="206"/>
      <c r="GW109" s="206"/>
      <c r="GX109" s="206"/>
      <c r="GY109" s="206"/>
      <c r="GZ109" s="206"/>
      <c r="HA109" s="206"/>
      <c r="HB109" s="206"/>
      <c r="HC109" s="206"/>
      <c r="HD109" s="206"/>
      <c r="HE109" s="206"/>
      <c r="HF109" s="206"/>
      <c r="HG109" s="206"/>
      <c r="HH109" s="206"/>
      <c r="HI109" s="206"/>
      <c r="HJ109" s="206"/>
      <c r="HK109" s="206"/>
      <c r="HL109" s="206"/>
      <c r="HM109" s="206"/>
      <c r="HN109" s="206"/>
      <c r="HO109" s="206"/>
      <c r="HP109" s="206"/>
      <c r="HQ109" s="206"/>
      <c r="HR109" s="206"/>
      <c r="HS109" s="206"/>
      <c r="HT109" s="206"/>
      <c r="HU109" s="206"/>
      <c r="HV109" s="206"/>
      <c r="HW109" s="206"/>
      <c r="HX109" s="206"/>
      <c r="HY109" s="206"/>
      <c r="HZ109" s="206"/>
      <c r="IA109" s="206"/>
      <c r="IB109" s="206"/>
      <c r="IC109" s="206"/>
      <c r="ID109" s="206"/>
      <c r="IE109" s="206"/>
      <c r="IF109" s="206"/>
      <c r="IG109" s="206"/>
      <c r="IH109" s="206"/>
      <c r="II109" s="206"/>
      <c r="IJ109" s="206"/>
      <c r="IK109" s="206"/>
      <c r="IL109" s="206"/>
      <c r="IM109" s="206"/>
      <c r="IN109" s="206"/>
      <c r="IO109" s="206"/>
      <c r="IP109" s="206"/>
    </row>
    <row r="110" spans="1:250" ht="14.1" customHeight="1" x14ac:dyDescent="0.2">
      <c r="A110" s="367"/>
      <c r="B110" s="375" t="s">
        <v>307</v>
      </c>
      <c r="C110" s="376" t="s">
        <v>124</v>
      </c>
      <c r="D110" s="579"/>
      <c r="E110" s="367"/>
      <c r="F110" s="413">
        <f>('(3)Invest.'!G35+'(3)Invest.'!H35)*G8</f>
        <v>0</v>
      </c>
      <c r="G110" s="383">
        <v>0</v>
      </c>
      <c r="H110" s="383">
        <v>0</v>
      </c>
      <c r="I110" s="383">
        <v>0</v>
      </c>
      <c r="J110" s="383">
        <f>F110</f>
        <v>0</v>
      </c>
      <c r="K110" s="383">
        <v>0</v>
      </c>
      <c r="L110" s="383">
        <v>0</v>
      </c>
      <c r="M110" s="383">
        <f>F110</f>
        <v>0</v>
      </c>
      <c r="N110" s="383">
        <v>0</v>
      </c>
      <c r="O110" s="383">
        <v>0</v>
      </c>
      <c r="P110" s="383">
        <f>F110</f>
        <v>0</v>
      </c>
      <c r="Q110" s="383">
        <v>0</v>
      </c>
      <c r="R110" s="383">
        <v>0</v>
      </c>
      <c r="S110" s="383">
        <f>F110</f>
        <v>0</v>
      </c>
      <c r="T110" s="383">
        <v>0</v>
      </c>
      <c r="U110" s="383">
        <v>0</v>
      </c>
      <c r="V110" s="549">
        <v>0</v>
      </c>
      <c r="W110" s="206"/>
      <c r="X110" s="206"/>
      <c r="Y110" s="206"/>
      <c r="Z110" s="206"/>
      <c r="AA110" s="206"/>
      <c r="AB110" s="206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206"/>
      <c r="AR110" s="206"/>
      <c r="AS110" s="206"/>
      <c r="AT110" s="206"/>
      <c r="AU110" s="206"/>
      <c r="AV110" s="206"/>
      <c r="AW110" s="206"/>
      <c r="AX110" s="206"/>
      <c r="AY110" s="206"/>
      <c r="AZ110" s="206"/>
      <c r="BA110" s="206"/>
      <c r="BB110" s="206"/>
      <c r="BC110" s="206"/>
      <c r="BD110" s="206"/>
      <c r="BE110" s="206"/>
      <c r="BF110" s="206"/>
      <c r="BG110" s="206"/>
      <c r="BH110" s="206"/>
      <c r="BI110" s="206"/>
      <c r="BJ110" s="206"/>
      <c r="BK110" s="206"/>
      <c r="BL110" s="206"/>
      <c r="BM110" s="206"/>
      <c r="BN110" s="206"/>
      <c r="BO110" s="206"/>
      <c r="BP110" s="206"/>
      <c r="BQ110" s="206"/>
      <c r="BR110" s="206"/>
      <c r="BS110" s="206"/>
      <c r="BT110" s="206"/>
      <c r="BU110" s="206"/>
      <c r="BV110" s="206"/>
      <c r="BW110" s="206"/>
      <c r="BX110" s="206"/>
      <c r="BY110" s="206"/>
      <c r="BZ110" s="206"/>
      <c r="CA110" s="206"/>
      <c r="CB110" s="206"/>
      <c r="CC110" s="206"/>
      <c r="CD110" s="206"/>
      <c r="CE110" s="206"/>
      <c r="CF110" s="206"/>
      <c r="CG110" s="206"/>
      <c r="CH110" s="206"/>
      <c r="CI110" s="206"/>
      <c r="CJ110" s="206"/>
      <c r="CK110" s="206"/>
      <c r="CL110" s="206"/>
      <c r="CM110" s="206"/>
      <c r="CN110" s="206"/>
      <c r="CO110" s="206"/>
      <c r="CP110" s="206"/>
      <c r="CQ110" s="206"/>
      <c r="CR110" s="206"/>
      <c r="CS110" s="206"/>
      <c r="CT110" s="206"/>
      <c r="CU110" s="206"/>
      <c r="CV110" s="206"/>
      <c r="CW110" s="206"/>
      <c r="CX110" s="206"/>
      <c r="CY110" s="206"/>
      <c r="CZ110" s="206"/>
      <c r="DA110" s="206"/>
      <c r="DB110" s="206"/>
      <c r="DC110" s="206"/>
      <c r="DD110" s="206"/>
      <c r="DE110" s="206"/>
      <c r="DF110" s="206"/>
      <c r="DG110" s="206"/>
      <c r="DH110" s="206"/>
      <c r="DI110" s="206"/>
      <c r="DJ110" s="206"/>
      <c r="DK110" s="206"/>
      <c r="DL110" s="206"/>
      <c r="DM110" s="206"/>
      <c r="DN110" s="206"/>
      <c r="DO110" s="206"/>
      <c r="DP110" s="206"/>
      <c r="DQ110" s="206"/>
      <c r="DR110" s="206"/>
      <c r="DS110" s="206"/>
      <c r="DT110" s="206"/>
      <c r="DU110" s="206"/>
      <c r="DV110" s="206"/>
      <c r="DW110" s="206"/>
      <c r="DX110" s="206"/>
      <c r="DY110" s="206"/>
      <c r="DZ110" s="206"/>
      <c r="EA110" s="206"/>
      <c r="EB110" s="206"/>
      <c r="EC110" s="206"/>
      <c r="ED110" s="206"/>
      <c r="EE110" s="206"/>
      <c r="EF110" s="206"/>
      <c r="EG110" s="206"/>
      <c r="EH110" s="206"/>
      <c r="EI110" s="206"/>
      <c r="EJ110" s="206"/>
      <c r="EK110" s="206"/>
      <c r="EL110" s="206"/>
      <c r="EM110" s="206"/>
      <c r="EN110" s="206"/>
      <c r="EO110" s="206"/>
      <c r="EP110" s="206"/>
      <c r="EQ110" s="206"/>
      <c r="ER110" s="206"/>
      <c r="ES110" s="206"/>
      <c r="ET110" s="206"/>
      <c r="EU110" s="206"/>
      <c r="EV110" s="206"/>
      <c r="EW110" s="206"/>
      <c r="EX110" s="206"/>
      <c r="EY110" s="206"/>
      <c r="EZ110" s="206"/>
      <c r="FA110" s="206"/>
      <c r="FB110" s="206"/>
      <c r="FC110" s="206"/>
      <c r="FD110" s="206"/>
      <c r="FE110" s="206"/>
      <c r="FF110" s="206"/>
      <c r="FG110" s="206"/>
      <c r="FH110" s="206"/>
      <c r="FI110" s="206"/>
      <c r="FJ110" s="206"/>
      <c r="FK110" s="206"/>
      <c r="FL110" s="206"/>
      <c r="FM110" s="206"/>
      <c r="FN110" s="206"/>
      <c r="FO110" s="206"/>
      <c r="FP110" s="206"/>
      <c r="FQ110" s="206"/>
      <c r="FR110" s="206"/>
      <c r="FS110" s="206"/>
      <c r="FT110" s="206"/>
      <c r="FU110" s="206"/>
      <c r="FV110" s="206"/>
      <c r="FW110" s="206"/>
      <c r="FX110" s="206"/>
      <c r="FY110" s="206"/>
      <c r="FZ110" s="206"/>
      <c r="GA110" s="206"/>
      <c r="GB110" s="206"/>
      <c r="GC110" s="206"/>
      <c r="GD110" s="206"/>
      <c r="GE110" s="206"/>
      <c r="GF110" s="206"/>
      <c r="GG110" s="206"/>
      <c r="GH110" s="206"/>
      <c r="GI110" s="206"/>
      <c r="GJ110" s="206"/>
      <c r="GK110" s="206"/>
      <c r="GL110" s="206"/>
      <c r="GM110" s="206"/>
      <c r="GN110" s="206"/>
      <c r="GO110" s="206"/>
      <c r="GP110" s="206"/>
      <c r="GQ110" s="206"/>
      <c r="GR110" s="206"/>
      <c r="GS110" s="206"/>
      <c r="GT110" s="206"/>
      <c r="GU110" s="206"/>
      <c r="GV110" s="206"/>
      <c r="GW110" s="206"/>
      <c r="GX110" s="206"/>
      <c r="GY110" s="206"/>
      <c r="GZ110" s="206"/>
      <c r="HA110" s="206"/>
      <c r="HB110" s="206"/>
      <c r="HC110" s="206"/>
      <c r="HD110" s="206"/>
      <c r="HE110" s="206"/>
      <c r="HF110" s="206"/>
      <c r="HG110" s="206"/>
      <c r="HH110" s="206"/>
      <c r="HI110" s="206"/>
      <c r="HJ110" s="206"/>
      <c r="HK110" s="206"/>
      <c r="HL110" s="206"/>
      <c r="HM110" s="206"/>
      <c r="HN110" s="206"/>
      <c r="HO110" s="206"/>
      <c r="HP110" s="206"/>
      <c r="HQ110" s="206"/>
      <c r="HR110" s="206"/>
      <c r="HS110" s="206"/>
      <c r="HT110" s="206"/>
      <c r="HU110" s="206"/>
      <c r="HV110" s="206"/>
      <c r="HW110" s="206"/>
      <c r="HX110" s="206"/>
      <c r="HY110" s="206"/>
      <c r="HZ110" s="206"/>
      <c r="IA110" s="206"/>
      <c r="IB110" s="206"/>
      <c r="IC110" s="206"/>
      <c r="ID110" s="206"/>
      <c r="IE110" s="206"/>
      <c r="IF110" s="206"/>
      <c r="IG110" s="206"/>
      <c r="IH110" s="206"/>
      <c r="II110" s="206"/>
      <c r="IJ110" s="206"/>
      <c r="IK110" s="206"/>
      <c r="IL110" s="206"/>
      <c r="IM110" s="206"/>
      <c r="IN110" s="206"/>
      <c r="IO110" s="206"/>
      <c r="IP110" s="206"/>
    </row>
    <row r="111" spans="1:250" ht="14.1" customHeight="1" x14ac:dyDescent="0.2">
      <c r="A111" s="367"/>
      <c r="B111" s="375" t="s">
        <v>309</v>
      </c>
      <c r="C111" s="376" t="s">
        <v>125</v>
      </c>
      <c r="D111" s="579"/>
      <c r="E111" s="367"/>
      <c r="F111" s="413">
        <f>('(3)Invest.'!G36+'(3)Invest.'!H36)*G8</f>
        <v>0</v>
      </c>
      <c r="G111" s="383">
        <v>0</v>
      </c>
      <c r="H111" s="383">
        <v>0</v>
      </c>
      <c r="I111" s="383">
        <v>0</v>
      </c>
      <c r="J111" s="383">
        <f>F111</f>
        <v>0</v>
      </c>
      <c r="K111" s="383">
        <v>0</v>
      </c>
      <c r="L111" s="383">
        <v>0</v>
      </c>
      <c r="M111" s="383">
        <f>F111</f>
        <v>0</v>
      </c>
      <c r="N111" s="383">
        <v>0</v>
      </c>
      <c r="O111" s="383">
        <v>0</v>
      </c>
      <c r="P111" s="383">
        <f>F111</f>
        <v>0</v>
      </c>
      <c r="Q111" s="383">
        <v>0</v>
      </c>
      <c r="R111" s="383">
        <v>0</v>
      </c>
      <c r="S111" s="383">
        <f>F111</f>
        <v>0</v>
      </c>
      <c r="T111" s="383">
        <v>0</v>
      </c>
      <c r="U111" s="383">
        <v>0</v>
      </c>
      <c r="V111" s="549">
        <v>0</v>
      </c>
      <c r="W111" s="206"/>
      <c r="X111" s="206"/>
      <c r="Y111" s="206"/>
      <c r="Z111" s="206"/>
      <c r="AA111" s="206"/>
      <c r="AB111" s="206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206"/>
      <c r="AR111" s="206"/>
      <c r="AS111" s="206"/>
      <c r="AT111" s="206"/>
      <c r="AU111" s="206"/>
      <c r="AV111" s="206"/>
      <c r="AW111" s="206"/>
      <c r="AX111" s="206"/>
      <c r="AY111" s="206"/>
      <c r="AZ111" s="206"/>
      <c r="BA111" s="206"/>
      <c r="BB111" s="206"/>
      <c r="BC111" s="206"/>
      <c r="BD111" s="206"/>
      <c r="BE111" s="206"/>
      <c r="BF111" s="206"/>
      <c r="BG111" s="206"/>
      <c r="BH111" s="206"/>
      <c r="BI111" s="206"/>
      <c r="BJ111" s="206"/>
      <c r="BK111" s="206"/>
      <c r="BL111" s="206"/>
      <c r="BM111" s="206"/>
      <c r="BN111" s="206"/>
      <c r="BO111" s="206"/>
      <c r="BP111" s="206"/>
      <c r="BQ111" s="206"/>
      <c r="BR111" s="206"/>
      <c r="BS111" s="206"/>
      <c r="BT111" s="206"/>
      <c r="BU111" s="206"/>
      <c r="BV111" s="206"/>
      <c r="BW111" s="206"/>
      <c r="BX111" s="206"/>
      <c r="BY111" s="206"/>
      <c r="BZ111" s="206"/>
      <c r="CA111" s="206"/>
      <c r="CB111" s="206"/>
      <c r="CC111" s="206"/>
      <c r="CD111" s="206"/>
      <c r="CE111" s="206"/>
      <c r="CF111" s="206"/>
      <c r="CG111" s="206"/>
      <c r="CH111" s="206"/>
      <c r="CI111" s="206"/>
      <c r="CJ111" s="206"/>
      <c r="CK111" s="206"/>
      <c r="CL111" s="206"/>
      <c r="CM111" s="206"/>
      <c r="CN111" s="206"/>
      <c r="CO111" s="206"/>
      <c r="CP111" s="206"/>
      <c r="CQ111" s="206"/>
      <c r="CR111" s="206"/>
      <c r="CS111" s="206"/>
      <c r="CT111" s="206"/>
      <c r="CU111" s="206"/>
      <c r="CV111" s="206"/>
      <c r="CW111" s="206"/>
      <c r="CX111" s="206"/>
      <c r="CY111" s="206"/>
      <c r="CZ111" s="206"/>
      <c r="DA111" s="206"/>
      <c r="DB111" s="206"/>
      <c r="DC111" s="206"/>
      <c r="DD111" s="206"/>
      <c r="DE111" s="206"/>
      <c r="DF111" s="206"/>
      <c r="DG111" s="206"/>
      <c r="DH111" s="206"/>
      <c r="DI111" s="206"/>
      <c r="DJ111" s="206"/>
      <c r="DK111" s="206"/>
      <c r="DL111" s="206"/>
      <c r="DM111" s="206"/>
      <c r="DN111" s="206"/>
      <c r="DO111" s="206"/>
      <c r="DP111" s="206"/>
      <c r="DQ111" s="206"/>
      <c r="DR111" s="206"/>
      <c r="DS111" s="206"/>
      <c r="DT111" s="206"/>
      <c r="DU111" s="206"/>
      <c r="DV111" s="206"/>
      <c r="DW111" s="206"/>
      <c r="DX111" s="206"/>
      <c r="DY111" s="206"/>
      <c r="DZ111" s="206"/>
      <c r="EA111" s="206"/>
      <c r="EB111" s="206"/>
      <c r="EC111" s="206"/>
      <c r="ED111" s="206"/>
      <c r="EE111" s="206"/>
      <c r="EF111" s="206"/>
      <c r="EG111" s="206"/>
      <c r="EH111" s="206"/>
      <c r="EI111" s="206"/>
      <c r="EJ111" s="206"/>
      <c r="EK111" s="206"/>
      <c r="EL111" s="206"/>
      <c r="EM111" s="206"/>
      <c r="EN111" s="206"/>
      <c r="EO111" s="206"/>
      <c r="EP111" s="206"/>
      <c r="EQ111" s="206"/>
      <c r="ER111" s="206"/>
      <c r="ES111" s="206"/>
      <c r="ET111" s="206"/>
      <c r="EU111" s="206"/>
      <c r="EV111" s="206"/>
      <c r="EW111" s="206"/>
      <c r="EX111" s="206"/>
      <c r="EY111" s="206"/>
      <c r="EZ111" s="206"/>
      <c r="FA111" s="206"/>
      <c r="FB111" s="206"/>
      <c r="FC111" s="206"/>
      <c r="FD111" s="206"/>
      <c r="FE111" s="206"/>
      <c r="FF111" s="206"/>
      <c r="FG111" s="206"/>
      <c r="FH111" s="206"/>
      <c r="FI111" s="206"/>
      <c r="FJ111" s="206"/>
      <c r="FK111" s="206"/>
      <c r="FL111" s="206"/>
      <c r="FM111" s="206"/>
      <c r="FN111" s="206"/>
      <c r="FO111" s="206"/>
      <c r="FP111" s="206"/>
      <c r="FQ111" s="206"/>
      <c r="FR111" s="206"/>
      <c r="FS111" s="206"/>
      <c r="FT111" s="206"/>
      <c r="FU111" s="206"/>
      <c r="FV111" s="206"/>
      <c r="FW111" s="206"/>
      <c r="FX111" s="206"/>
      <c r="FY111" s="206"/>
      <c r="FZ111" s="206"/>
      <c r="GA111" s="206"/>
      <c r="GB111" s="206"/>
      <c r="GC111" s="206"/>
      <c r="GD111" s="206"/>
      <c r="GE111" s="206"/>
      <c r="GF111" s="206"/>
      <c r="GG111" s="206"/>
      <c r="GH111" s="206"/>
      <c r="GI111" s="206"/>
      <c r="GJ111" s="206"/>
      <c r="GK111" s="206"/>
      <c r="GL111" s="206"/>
      <c r="GM111" s="206"/>
      <c r="GN111" s="206"/>
      <c r="GO111" s="206"/>
      <c r="GP111" s="206"/>
      <c r="GQ111" s="206"/>
      <c r="GR111" s="206"/>
      <c r="GS111" s="206"/>
      <c r="GT111" s="206"/>
      <c r="GU111" s="206"/>
      <c r="GV111" s="206"/>
      <c r="GW111" s="206"/>
      <c r="GX111" s="206"/>
      <c r="GY111" s="206"/>
      <c r="GZ111" s="206"/>
      <c r="HA111" s="206"/>
      <c r="HB111" s="206"/>
      <c r="HC111" s="206"/>
      <c r="HD111" s="206"/>
      <c r="HE111" s="206"/>
      <c r="HF111" s="206"/>
      <c r="HG111" s="206"/>
      <c r="HH111" s="206"/>
      <c r="HI111" s="206"/>
      <c r="HJ111" s="206"/>
      <c r="HK111" s="206"/>
      <c r="HL111" s="206"/>
      <c r="HM111" s="206"/>
      <c r="HN111" s="206"/>
      <c r="HO111" s="206"/>
      <c r="HP111" s="206"/>
      <c r="HQ111" s="206"/>
      <c r="HR111" s="206"/>
      <c r="HS111" s="206"/>
      <c r="HT111" s="206"/>
      <c r="HU111" s="206"/>
      <c r="HV111" s="206"/>
      <c r="HW111" s="206"/>
      <c r="HX111" s="206"/>
      <c r="HY111" s="206"/>
      <c r="HZ111" s="206"/>
      <c r="IA111" s="206"/>
      <c r="IB111" s="206"/>
      <c r="IC111" s="206"/>
      <c r="ID111" s="206"/>
      <c r="IE111" s="206"/>
      <c r="IF111" s="206"/>
      <c r="IG111" s="206"/>
      <c r="IH111" s="206"/>
      <c r="II111" s="206"/>
      <c r="IJ111" s="206"/>
      <c r="IK111" s="206"/>
      <c r="IL111" s="206"/>
      <c r="IM111" s="206"/>
      <c r="IN111" s="206"/>
      <c r="IO111" s="206"/>
      <c r="IP111" s="206"/>
    </row>
    <row r="112" spans="1:250" ht="14.1" customHeight="1" x14ac:dyDescent="0.2">
      <c r="A112" s="367"/>
      <c r="B112" s="375" t="s">
        <v>310</v>
      </c>
      <c r="C112" s="376" t="s">
        <v>556</v>
      </c>
      <c r="D112" s="579"/>
      <c r="E112" s="367"/>
      <c r="F112" s="413">
        <f>(SUM('(3)Invest.'!G37:G39,'(3)Invest.'!H37:H39))*G8</f>
        <v>0</v>
      </c>
      <c r="G112" s="383">
        <v>0</v>
      </c>
      <c r="H112" s="383">
        <v>0</v>
      </c>
      <c r="I112" s="383">
        <v>0</v>
      </c>
      <c r="J112" s="383">
        <v>0</v>
      </c>
      <c r="K112" s="383">
        <v>0</v>
      </c>
      <c r="L112" s="383">
        <v>0</v>
      </c>
      <c r="M112" s="383">
        <f>F112</f>
        <v>0</v>
      </c>
      <c r="N112" s="383">
        <v>0</v>
      </c>
      <c r="O112" s="383">
        <v>0</v>
      </c>
      <c r="P112" s="383">
        <v>0</v>
      </c>
      <c r="Q112" s="383">
        <v>0</v>
      </c>
      <c r="R112" s="383">
        <f>F112</f>
        <v>0</v>
      </c>
      <c r="S112" s="383">
        <v>0</v>
      </c>
      <c r="T112" s="383">
        <v>0</v>
      </c>
      <c r="U112" s="383">
        <v>0</v>
      </c>
      <c r="V112" s="549">
        <v>0</v>
      </c>
      <c r="W112" s="206"/>
      <c r="X112" s="206"/>
      <c r="Y112" s="206"/>
      <c r="Z112" s="206"/>
      <c r="AA112" s="206"/>
      <c r="AB112" s="206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206"/>
      <c r="AR112" s="206"/>
      <c r="AS112" s="206"/>
      <c r="AT112" s="206"/>
      <c r="AU112" s="206"/>
      <c r="AV112" s="206"/>
      <c r="AW112" s="206"/>
      <c r="AX112" s="206"/>
      <c r="AY112" s="206"/>
      <c r="AZ112" s="206"/>
      <c r="BA112" s="206"/>
      <c r="BB112" s="206"/>
      <c r="BC112" s="206"/>
      <c r="BD112" s="206"/>
      <c r="BE112" s="206"/>
      <c r="BF112" s="206"/>
      <c r="BG112" s="206"/>
      <c r="BH112" s="206"/>
      <c r="BI112" s="206"/>
      <c r="BJ112" s="206"/>
      <c r="BK112" s="206"/>
      <c r="BL112" s="206"/>
      <c r="BM112" s="206"/>
      <c r="BN112" s="206"/>
      <c r="BO112" s="206"/>
      <c r="BP112" s="206"/>
      <c r="BQ112" s="206"/>
      <c r="BR112" s="206"/>
      <c r="BS112" s="206"/>
      <c r="BT112" s="206"/>
      <c r="BU112" s="206"/>
      <c r="BV112" s="206"/>
      <c r="BW112" s="206"/>
      <c r="BX112" s="206"/>
      <c r="BY112" s="206"/>
      <c r="BZ112" s="206"/>
      <c r="CA112" s="206"/>
      <c r="CB112" s="206"/>
      <c r="CC112" s="206"/>
      <c r="CD112" s="206"/>
      <c r="CE112" s="206"/>
      <c r="CF112" s="206"/>
      <c r="CG112" s="206"/>
      <c r="CH112" s="206"/>
      <c r="CI112" s="206"/>
      <c r="CJ112" s="206"/>
      <c r="CK112" s="206"/>
      <c r="CL112" s="206"/>
      <c r="CM112" s="206"/>
      <c r="CN112" s="206"/>
      <c r="CO112" s="206"/>
      <c r="CP112" s="206"/>
      <c r="CQ112" s="206"/>
      <c r="CR112" s="206"/>
      <c r="CS112" s="206"/>
      <c r="CT112" s="206"/>
      <c r="CU112" s="206"/>
      <c r="CV112" s="206"/>
      <c r="CW112" s="206"/>
      <c r="CX112" s="206"/>
      <c r="CY112" s="206"/>
      <c r="CZ112" s="206"/>
      <c r="DA112" s="206"/>
      <c r="DB112" s="206"/>
      <c r="DC112" s="206"/>
      <c r="DD112" s="206"/>
      <c r="DE112" s="206"/>
      <c r="DF112" s="206"/>
      <c r="DG112" s="206"/>
      <c r="DH112" s="206"/>
      <c r="DI112" s="206"/>
      <c r="DJ112" s="206"/>
      <c r="DK112" s="206"/>
      <c r="DL112" s="206"/>
      <c r="DM112" s="206"/>
      <c r="DN112" s="206"/>
      <c r="DO112" s="206"/>
      <c r="DP112" s="206"/>
      <c r="DQ112" s="206"/>
      <c r="DR112" s="206"/>
      <c r="DS112" s="206"/>
      <c r="DT112" s="206"/>
      <c r="DU112" s="206"/>
      <c r="DV112" s="206"/>
      <c r="DW112" s="206"/>
      <c r="DX112" s="206"/>
      <c r="DY112" s="206"/>
      <c r="DZ112" s="206"/>
      <c r="EA112" s="206"/>
      <c r="EB112" s="206"/>
      <c r="EC112" s="206"/>
      <c r="ED112" s="206"/>
      <c r="EE112" s="206"/>
      <c r="EF112" s="206"/>
      <c r="EG112" s="206"/>
      <c r="EH112" s="206"/>
      <c r="EI112" s="206"/>
      <c r="EJ112" s="206"/>
      <c r="EK112" s="206"/>
      <c r="EL112" s="206"/>
      <c r="EM112" s="206"/>
      <c r="EN112" s="206"/>
      <c r="EO112" s="206"/>
      <c r="EP112" s="206"/>
      <c r="EQ112" s="206"/>
      <c r="ER112" s="206"/>
      <c r="ES112" s="206"/>
      <c r="ET112" s="206"/>
      <c r="EU112" s="206"/>
      <c r="EV112" s="206"/>
      <c r="EW112" s="206"/>
      <c r="EX112" s="206"/>
      <c r="EY112" s="206"/>
      <c r="EZ112" s="206"/>
      <c r="FA112" s="206"/>
      <c r="FB112" s="206"/>
      <c r="FC112" s="206"/>
      <c r="FD112" s="206"/>
      <c r="FE112" s="206"/>
      <c r="FF112" s="206"/>
      <c r="FG112" s="206"/>
      <c r="FH112" s="206"/>
      <c r="FI112" s="206"/>
      <c r="FJ112" s="206"/>
      <c r="FK112" s="206"/>
      <c r="FL112" s="206"/>
      <c r="FM112" s="206"/>
      <c r="FN112" s="206"/>
      <c r="FO112" s="206"/>
      <c r="FP112" s="206"/>
      <c r="FQ112" s="206"/>
      <c r="FR112" s="206"/>
      <c r="FS112" s="206"/>
      <c r="FT112" s="206"/>
      <c r="FU112" s="206"/>
      <c r="FV112" s="206"/>
      <c r="FW112" s="206"/>
      <c r="FX112" s="206"/>
      <c r="FY112" s="206"/>
      <c r="FZ112" s="206"/>
      <c r="GA112" s="206"/>
      <c r="GB112" s="206"/>
      <c r="GC112" s="206"/>
      <c r="GD112" s="206"/>
      <c r="GE112" s="206"/>
      <c r="GF112" s="206"/>
      <c r="GG112" s="206"/>
      <c r="GH112" s="206"/>
      <c r="GI112" s="206"/>
      <c r="GJ112" s="206"/>
      <c r="GK112" s="206"/>
      <c r="GL112" s="206"/>
      <c r="GM112" s="206"/>
      <c r="GN112" s="206"/>
      <c r="GO112" s="206"/>
      <c r="GP112" s="206"/>
      <c r="GQ112" s="206"/>
      <c r="GR112" s="206"/>
      <c r="GS112" s="206"/>
      <c r="GT112" s="206"/>
      <c r="GU112" s="206"/>
      <c r="GV112" s="206"/>
      <c r="GW112" s="206"/>
      <c r="GX112" s="206"/>
      <c r="GY112" s="206"/>
      <c r="GZ112" s="206"/>
      <c r="HA112" s="206"/>
      <c r="HB112" s="206"/>
      <c r="HC112" s="206"/>
      <c r="HD112" s="206"/>
      <c r="HE112" s="206"/>
      <c r="HF112" s="206"/>
      <c r="HG112" s="206"/>
      <c r="HH112" s="206"/>
      <c r="HI112" s="206"/>
      <c r="HJ112" s="206"/>
      <c r="HK112" s="206"/>
      <c r="HL112" s="206"/>
      <c r="HM112" s="206"/>
      <c r="HN112" s="206"/>
      <c r="HO112" s="206"/>
      <c r="HP112" s="206"/>
      <c r="HQ112" s="206"/>
      <c r="HR112" s="206"/>
      <c r="HS112" s="206"/>
      <c r="HT112" s="206"/>
      <c r="HU112" s="206"/>
      <c r="HV112" s="206"/>
      <c r="HW112" s="206"/>
      <c r="HX112" s="206"/>
      <c r="HY112" s="206"/>
      <c r="HZ112" s="206"/>
      <c r="IA112" s="206"/>
      <c r="IB112" s="206"/>
      <c r="IC112" s="206"/>
      <c r="ID112" s="206"/>
      <c r="IE112" s="206"/>
      <c r="IF112" s="206"/>
      <c r="IG112" s="206"/>
      <c r="IH112" s="206"/>
      <c r="II112" s="206"/>
      <c r="IJ112" s="206"/>
      <c r="IK112" s="206"/>
      <c r="IL112" s="206"/>
      <c r="IM112" s="206"/>
      <c r="IN112" s="206"/>
      <c r="IO112" s="206"/>
      <c r="IP112" s="206"/>
    </row>
    <row r="113" spans="1:250" ht="14.1" customHeight="1" x14ac:dyDescent="0.2">
      <c r="A113" s="367"/>
      <c r="B113" s="375" t="s">
        <v>311</v>
      </c>
      <c r="C113" s="376" t="s">
        <v>530</v>
      </c>
      <c r="D113" s="579"/>
      <c r="E113" s="367"/>
      <c r="F113" s="413">
        <f>('(3)Invest.'!G48+'(3)Invest.'!H48)*G8</f>
        <v>0</v>
      </c>
      <c r="G113" s="383">
        <v>0</v>
      </c>
      <c r="H113" s="383">
        <v>0</v>
      </c>
      <c r="I113" s="383">
        <f t="shared" ref="I113:U113" si="253">$F$113</f>
        <v>0</v>
      </c>
      <c r="J113" s="383">
        <f t="shared" si="253"/>
        <v>0</v>
      </c>
      <c r="K113" s="383">
        <f t="shared" si="253"/>
        <v>0</v>
      </c>
      <c r="L113" s="383">
        <f t="shared" si="253"/>
        <v>0</v>
      </c>
      <c r="M113" s="383">
        <f t="shared" si="253"/>
        <v>0</v>
      </c>
      <c r="N113" s="383">
        <f t="shared" si="253"/>
        <v>0</v>
      </c>
      <c r="O113" s="383">
        <f t="shared" si="253"/>
        <v>0</v>
      </c>
      <c r="P113" s="383">
        <f t="shared" si="253"/>
        <v>0</v>
      </c>
      <c r="Q113" s="383">
        <f t="shared" si="253"/>
        <v>0</v>
      </c>
      <c r="R113" s="383">
        <f t="shared" si="253"/>
        <v>0</v>
      </c>
      <c r="S113" s="383">
        <f t="shared" si="253"/>
        <v>0</v>
      </c>
      <c r="T113" s="383">
        <f t="shared" si="253"/>
        <v>0</v>
      </c>
      <c r="U113" s="383">
        <f t="shared" si="253"/>
        <v>0</v>
      </c>
      <c r="V113" s="549">
        <v>0</v>
      </c>
      <c r="W113" s="206"/>
      <c r="X113" s="206"/>
      <c r="Y113" s="206"/>
      <c r="Z113" s="206"/>
      <c r="AA113" s="206"/>
      <c r="AB113" s="206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206"/>
      <c r="AR113" s="206"/>
      <c r="AS113" s="206"/>
      <c r="AT113" s="206"/>
      <c r="AU113" s="206"/>
      <c r="AV113" s="206"/>
      <c r="AW113" s="206"/>
      <c r="AX113" s="206"/>
      <c r="AY113" s="206"/>
      <c r="AZ113" s="206"/>
      <c r="BA113" s="206"/>
      <c r="BB113" s="206"/>
      <c r="BC113" s="206"/>
      <c r="BD113" s="206"/>
      <c r="BE113" s="206"/>
      <c r="BF113" s="206"/>
      <c r="BG113" s="206"/>
      <c r="BH113" s="206"/>
      <c r="BI113" s="206"/>
      <c r="BJ113" s="206"/>
      <c r="BK113" s="206"/>
      <c r="BL113" s="206"/>
      <c r="BM113" s="206"/>
      <c r="BN113" s="206"/>
      <c r="BO113" s="206"/>
      <c r="BP113" s="206"/>
      <c r="BQ113" s="206"/>
      <c r="BR113" s="206"/>
      <c r="BS113" s="206"/>
      <c r="BT113" s="206"/>
      <c r="BU113" s="206"/>
      <c r="BV113" s="206"/>
      <c r="BW113" s="206"/>
      <c r="BX113" s="206"/>
      <c r="BY113" s="206"/>
      <c r="BZ113" s="206"/>
      <c r="CA113" s="206"/>
      <c r="CB113" s="206"/>
      <c r="CC113" s="206"/>
      <c r="CD113" s="206"/>
      <c r="CE113" s="206"/>
      <c r="CF113" s="206"/>
      <c r="CG113" s="206"/>
      <c r="CH113" s="206"/>
      <c r="CI113" s="206"/>
      <c r="CJ113" s="206"/>
      <c r="CK113" s="206"/>
      <c r="CL113" s="206"/>
      <c r="CM113" s="206"/>
      <c r="CN113" s="206"/>
      <c r="CO113" s="206"/>
      <c r="CP113" s="206"/>
      <c r="CQ113" s="206"/>
      <c r="CR113" s="206"/>
      <c r="CS113" s="206"/>
      <c r="CT113" s="206"/>
      <c r="CU113" s="206"/>
      <c r="CV113" s="206"/>
      <c r="CW113" s="206"/>
      <c r="CX113" s="206"/>
      <c r="CY113" s="206"/>
      <c r="CZ113" s="206"/>
      <c r="DA113" s="206"/>
      <c r="DB113" s="206"/>
      <c r="DC113" s="206"/>
      <c r="DD113" s="206"/>
      <c r="DE113" s="206"/>
      <c r="DF113" s="206"/>
      <c r="DG113" s="206"/>
      <c r="DH113" s="206"/>
      <c r="DI113" s="206"/>
      <c r="DJ113" s="206"/>
      <c r="DK113" s="206"/>
      <c r="DL113" s="206"/>
      <c r="DM113" s="206"/>
      <c r="DN113" s="206"/>
      <c r="DO113" s="206"/>
      <c r="DP113" s="206"/>
      <c r="DQ113" s="206"/>
      <c r="DR113" s="206"/>
      <c r="DS113" s="206"/>
      <c r="DT113" s="206"/>
      <c r="DU113" s="206"/>
      <c r="DV113" s="206"/>
      <c r="DW113" s="206"/>
      <c r="DX113" s="206"/>
      <c r="DY113" s="206"/>
      <c r="DZ113" s="206"/>
      <c r="EA113" s="206"/>
      <c r="EB113" s="206"/>
      <c r="EC113" s="206"/>
      <c r="ED113" s="206"/>
      <c r="EE113" s="206"/>
      <c r="EF113" s="206"/>
      <c r="EG113" s="206"/>
      <c r="EH113" s="206"/>
      <c r="EI113" s="206"/>
      <c r="EJ113" s="206"/>
      <c r="EK113" s="206"/>
      <c r="EL113" s="206"/>
      <c r="EM113" s="206"/>
      <c r="EN113" s="206"/>
      <c r="EO113" s="206"/>
      <c r="EP113" s="206"/>
      <c r="EQ113" s="206"/>
      <c r="ER113" s="206"/>
      <c r="ES113" s="206"/>
      <c r="ET113" s="206"/>
      <c r="EU113" s="206"/>
      <c r="EV113" s="206"/>
      <c r="EW113" s="206"/>
      <c r="EX113" s="206"/>
      <c r="EY113" s="206"/>
      <c r="EZ113" s="206"/>
      <c r="FA113" s="206"/>
      <c r="FB113" s="206"/>
      <c r="FC113" s="206"/>
      <c r="FD113" s="206"/>
      <c r="FE113" s="206"/>
      <c r="FF113" s="206"/>
      <c r="FG113" s="206"/>
      <c r="FH113" s="206"/>
      <c r="FI113" s="206"/>
      <c r="FJ113" s="206"/>
      <c r="FK113" s="206"/>
      <c r="FL113" s="206"/>
      <c r="FM113" s="206"/>
      <c r="FN113" s="206"/>
      <c r="FO113" s="206"/>
      <c r="FP113" s="206"/>
      <c r="FQ113" s="206"/>
      <c r="FR113" s="206"/>
      <c r="FS113" s="206"/>
      <c r="FT113" s="206"/>
      <c r="FU113" s="206"/>
      <c r="FV113" s="206"/>
      <c r="FW113" s="206"/>
      <c r="FX113" s="206"/>
      <c r="FY113" s="206"/>
      <c r="FZ113" s="206"/>
      <c r="GA113" s="206"/>
      <c r="GB113" s="206"/>
      <c r="GC113" s="206"/>
      <c r="GD113" s="206"/>
      <c r="GE113" s="206"/>
      <c r="GF113" s="206"/>
      <c r="GG113" s="206"/>
      <c r="GH113" s="206"/>
      <c r="GI113" s="206"/>
      <c r="GJ113" s="206"/>
      <c r="GK113" s="206"/>
      <c r="GL113" s="206"/>
      <c r="GM113" s="206"/>
      <c r="GN113" s="206"/>
      <c r="GO113" s="206"/>
      <c r="GP113" s="206"/>
      <c r="GQ113" s="206"/>
      <c r="GR113" s="206"/>
      <c r="GS113" s="206"/>
      <c r="GT113" s="206"/>
      <c r="GU113" s="206"/>
      <c r="GV113" s="206"/>
      <c r="GW113" s="206"/>
      <c r="GX113" s="206"/>
      <c r="GY113" s="206"/>
      <c r="GZ113" s="206"/>
      <c r="HA113" s="206"/>
      <c r="HB113" s="206"/>
      <c r="HC113" s="206"/>
      <c r="HD113" s="206"/>
      <c r="HE113" s="206"/>
      <c r="HF113" s="206"/>
      <c r="HG113" s="206"/>
      <c r="HH113" s="206"/>
      <c r="HI113" s="206"/>
      <c r="HJ113" s="206"/>
      <c r="HK113" s="206"/>
      <c r="HL113" s="206"/>
      <c r="HM113" s="206"/>
      <c r="HN113" s="206"/>
      <c r="HO113" s="206"/>
      <c r="HP113" s="206"/>
      <c r="HQ113" s="206"/>
      <c r="HR113" s="206"/>
      <c r="HS113" s="206"/>
      <c r="HT113" s="206"/>
      <c r="HU113" s="206"/>
      <c r="HV113" s="206"/>
      <c r="HW113" s="206"/>
      <c r="HX113" s="206"/>
      <c r="HY113" s="206"/>
      <c r="HZ113" s="206"/>
      <c r="IA113" s="206"/>
      <c r="IB113" s="206"/>
      <c r="IC113" s="206"/>
      <c r="ID113" s="206"/>
      <c r="IE113" s="206"/>
      <c r="IF113" s="206"/>
      <c r="IG113" s="206"/>
      <c r="IH113" s="206"/>
      <c r="II113" s="206"/>
      <c r="IJ113" s="206"/>
      <c r="IK113" s="206"/>
      <c r="IL113" s="206"/>
      <c r="IM113" s="206"/>
      <c r="IN113" s="206"/>
      <c r="IO113" s="206"/>
      <c r="IP113" s="206"/>
    </row>
    <row r="114" spans="1:250" ht="13.5" customHeight="1" x14ac:dyDescent="0.2">
      <c r="A114" s="367"/>
      <c r="B114" s="375" t="s">
        <v>312</v>
      </c>
      <c r="C114" s="376" t="s">
        <v>531</v>
      </c>
      <c r="D114" s="579"/>
      <c r="E114" s="367"/>
      <c r="F114" s="581">
        <f>('(3)Invest.'!G53+'(3)Invest.'!H53)*G8</f>
        <v>0</v>
      </c>
      <c r="G114" s="384">
        <v>0</v>
      </c>
      <c r="H114" s="384">
        <v>0</v>
      </c>
      <c r="I114" s="384">
        <f t="shared" ref="I114:U114" si="254">$F$114</f>
        <v>0</v>
      </c>
      <c r="J114" s="384">
        <f t="shared" si="254"/>
        <v>0</v>
      </c>
      <c r="K114" s="384">
        <f t="shared" si="254"/>
        <v>0</v>
      </c>
      <c r="L114" s="384">
        <f t="shared" si="254"/>
        <v>0</v>
      </c>
      <c r="M114" s="384">
        <f t="shared" si="254"/>
        <v>0</v>
      </c>
      <c r="N114" s="384">
        <f t="shared" si="254"/>
        <v>0</v>
      </c>
      <c r="O114" s="384">
        <f t="shared" si="254"/>
        <v>0</v>
      </c>
      <c r="P114" s="384">
        <f t="shared" si="254"/>
        <v>0</v>
      </c>
      <c r="Q114" s="384">
        <f t="shared" si="254"/>
        <v>0</v>
      </c>
      <c r="R114" s="384">
        <f t="shared" si="254"/>
        <v>0</v>
      </c>
      <c r="S114" s="384">
        <f t="shared" si="254"/>
        <v>0</v>
      </c>
      <c r="T114" s="384">
        <f t="shared" si="254"/>
        <v>0</v>
      </c>
      <c r="U114" s="384">
        <f t="shared" si="254"/>
        <v>0</v>
      </c>
      <c r="V114" s="550">
        <v>0</v>
      </c>
      <c r="W114" s="206"/>
      <c r="X114" s="206"/>
      <c r="Y114" s="206"/>
      <c r="Z114" s="206"/>
      <c r="AA114" s="206"/>
      <c r="AB114" s="206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206"/>
      <c r="AR114" s="206"/>
      <c r="AS114" s="206"/>
      <c r="AT114" s="206"/>
      <c r="AU114" s="206"/>
      <c r="AV114" s="206"/>
      <c r="AW114" s="206"/>
      <c r="AX114" s="206"/>
      <c r="AY114" s="206"/>
      <c r="AZ114" s="206"/>
      <c r="BA114" s="206"/>
      <c r="BB114" s="206"/>
      <c r="BC114" s="206"/>
      <c r="BD114" s="206"/>
      <c r="BE114" s="206"/>
      <c r="BF114" s="206"/>
      <c r="BG114" s="206"/>
      <c r="BH114" s="206"/>
      <c r="BI114" s="206"/>
      <c r="BJ114" s="206"/>
      <c r="BK114" s="206"/>
      <c r="BL114" s="206"/>
      <c r="BM114" s="206"/>
      <c r="BN114" s="206"/>
      <c r="BO114" s="206"/>
      <c r="BP114" s="206"/>
      <c r="BQ114" s="206"/>
      <c r="BR114" s="206"/>
      <c r="BS114" s="206"/>
      <c r="BT114" s="206"/>
      <c r="BU114" s="206"/>
      <c r="BV114" s="206"/>
      <c r="BW114" s="206"/>
      <c r="BX114" s="206"/>
      <c r="BY114" s="206"/>
      <c r="BZ114" s="206"/>
      <c r="CA114" s="206"/>
      <c r="CB114" s="206"/>
      <c r="CC114" s="206"/>
      <c r="CD114" s="206"/>
      <c r="CE114" s="206"/>
      <c r="CF114" s="206"/>
      <c r="CG114" s="206"/>
      <c r="CH114" s="206"/>
      <c r="CI114" s="206"/>
      <c r="CJ114" s="206"/>
      <c r="CK114" s="206"/>
      <c r="CL114" s="206"/>
      <c r="CM114" s="206"/>
      <c r="CN114" s="206"/>
      <c r="CO114" s="206"/>
      <c r="CP114" s="206"/>
      <c r="CQ114" s="206"/>
      <c r="CR114" s="206"/>
      <c r="CS114" s="206"/>
      <c r="CT114" s="206"/>
      <c r="CU114" s="206"/>
      <c r="CV114" s="206"/>
      <c r="CW114" s="206"/>
      <c r="CX114" s="206"/>
      <c r="CY114" s="206"/>
      <c r="CZ114" s="206"/>
      <c r="DA114" s="206"/>
      <c r="DB114" s="206"/>
      <c r="DC114" s="206"/>
      <c r="DD114" s="206"/>
      <c r="DE114" s="206"/>
      <c r="DF114" s="206"/>
      <c r="DG114" s="206"/>
      <c r="DH114" s="206"/>
      <c r="DI114" s="206"/>
      <c r="DJ114" s="206"/>
      <c r="DK114" s="206"/>
      <c r="DL114" s="206"/>
      <c r="DM114" s="206"/>
      <c r="DN114" s="206"/>
      <c r="DO114" s="206"/>
      <c r="DP114" s="206"/>
      <c r="DQ114" s="206"/>
      <c r="DR114" s="206"/>
      <c r="DS114" s="206"/>
      <c r="DT114" s="206"/>
      <c r="DU114" s="206"/>
      <c r="DV114" s="206"/>
      <c r="DW114" s="206"/>
      <c r="DX114" s="206"/>
      <c r="DY114" s="206"/>
      <c r="DZ114" s="206"/>
      <c r="EA114" s="206"/>
      <c r="EB114" s="206"/>
      <c r="EC114" s="206"/>
      <c r="ED114" s="206"/>
      <c r="EE114" s="206"/>
      <c r="EF114" s="206"/>
      <c r="EG114" s="206"/>
      <c r="EH114" s="206"/>
      <c r="EI114" s="206"/>
      <c r="EJ114" s="206"/>
      <c r="EK114" s="206"/>
      <c r="EL114" s="206"/>
      <c r="EM114" s="206"/>
      <c r="EN114" s="206"/>
      <c r="EO114" s="206"/>
      <c r="EP114" s="206"/>
      <c r="EQ114" s="206"/>
      <c r="ER114" s="206"/>
      <c r="ES114" s="206"/>
      <c r="ET114" s="206"/>
      <c r="EU114" s="206"/>
      <c r="EV114" s="206"/>
      <c r="EW114" s="206"/>
      <c r="EX114" s="206"/>
      <c r="EY114" s="206"/>
      <c r="EZ114" s="206"/>
      <c r="FA114" s="206"/>
      <c r="FB114" s="206"/>
      <c r="FC114" s="206"/>
      <c r="FD114" s="206"/>
      <c r="FE114" s="206"/>
      <c r="FF114" s="206"/>
      <c r="FG114" s="206"/>
      <c r="FH114" s="206"/>
      <c r="FI114" s="206"/>
      <c r="FJ114" s="206"/>
      <c r="FK114" s="206"/>
      <c r="FL114" s="206"/>
      <c r="FM114" s="206"/>
      <c r="FN114" s="206"/>
      <c r="FO114" s="206"/>
      <c r="FP114" s="206"/>
      <c r="FQ114" s="206"/>
      <c r="FR114" s="206"/>
      <c r="FS114" s="206"/>
      <c r="FT114" s="206"/>
      <c r="FU114" s="206"/>
      <c r="FV114" s="206"/>
      <c r="FW114" s="206"/>
      <c r="FX114" s="206"/>
      <c r="FY114" s="206"/>
      <c r="FZ114" s="206"/>
      <c r="GA114" s="206"/>
      <c r="GB114" s="206"/>
      <c r="GC114" s="206"/>
      <c r="GD114" s="206"/>
      <c r="GE114" s="206"/>
      <c r="GF114" s="206"/>
      <c r="GG114" s="206"/>
      <c r="GH114" s="206"/>
      <c r="GI114" s="206"/>
      <c r="GJ114" s="206"/>
      <c r="GK114" s="206"/>
      <c r="GL114" s="206"/>
      <c r="GM114" s="206"/>
      <c r="GN114" s="206"/>
      <c r="GO114" s="206"/>
      <c r="GP114" s="206"/>
      <c r="GQ114" s="206"/>
      <c r="GR114" s="206"/>
      <c r="GS114" s="206"/>
      <c r="GT114" s="206"/>
      <c r="GU114" s="206"/>
      <c r="GV114" s="206"/>
      <c r="GW114" s="206"/>
      <c r="GX114" s="206"/>
      <c r="GY114" s="206"/>
      <c r="GZ114" s="206"/>
      <c r="HA114" s="206"/>
      <c r="HB114" s="206"/>
      <c r="HC114" s="206"/>
      <c r="HD114" s="206"/>
      <c r="HE114" s="206"/>
      <c r="HF114" s="206"/>
      <c r="HG114" s="206"/>
      <c r="HH114" s="206"/>
      <c r="HI114" s="206"/>
      <c r="HJ114" s="206"/>
      <c r="HK114" s="206"/>
      <c r="HL114" s="206"/>
      <c r="HM114" s="206"/>
      <c r="HN114" s="206"/>
      <c r="HO114" s="206"/>
      <c r="HP114" s="206"/>
      <c r="HQ114" s="206"/>
      <c r="HR114" s="206"/>
      <c r="HS114" s="206"/>
      <c r="HT114" s="206"/>
      <c r="HU114" s="206"/>
      <c r="HV114" s="206"/>
      <c r="HW114" s="206"/>
      <c r="HX114" s="206"/>
      <c r="HY114" s="206"/>
      <c r="HZ114" s="206"/>
      <c r="IA114" s="206"/>
      <c r="IB114" s="206"/>
      <c r="IC114" s="206"/>
      <c r="ID114" s="206"/>
      <c r="IE114" s="206"/>
      <c r="IF114" s="206"/>
      <c r="IG114" s="206"/>
      <c r="IH114" s="206"/>
      <c r="II114" s="206"/>
      <c r="IJ114" s="206"/>
      <c r="IK114" s="206"/>
      <c r="IL114" s="206"/>
      <c r="IM114" s="206"/>
      <c r="IN114" s="206"/>
      <c r="IO114" s="206"/>
      <c r="IP114" s="206"/>
    </row>
    <row r="115" spans="1:250" s="22" customFormat="1" ht="5.0999999999999996" customHeight="1" x14ac:dyDescent="0.2">
      <c r="A115" s="23"/>
      <c r="B115" s="34"/>
      <c r="D115" s="34"/>
      <c r="E115" s="394"/>
      <c r="F115" s="394"/>
      <c r="G115" s="395"/>
      <c r="H115" s="395"/>
      <c r="I115" s="395"/>
      <c r="J115" s="395"/>
      <c r="K115" s="395"/>
      <c r="L115" s="395"/>
      <c r="M115" s="395"/>
      <c r="N115" s="395"/>
      <c r="O115" s="395"/>
      <c r="P115" s="395"/>
      <c r="Q115" s="395"/>
      <c r="R115" s="395"/>
      <c r="S115" s="395"/>
      <c r="T115" s="395"/>
      <c r="U115" s="395"/>
      <c r="V115" s="395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</row>
    <row r="116" spans="1:250" ht="14.1" customHeight="1" x14ac:dyDescent="0.2">
      <c r="A116" s="577" t="s">
        <v>532</v>
      </c>
      <c r="B116" s="370" t="s">
        <v>648</v>
      </c>
      <c r="C116" s="367"/>
      <c r="D116" s="370"/>
      <c r="E116" s="401"/>
      <c r="F116" s="401"/>
      <c r="G116" s="567">
        <f t="shared" ref="G116:I116" si="255">SUM(G117:G119)</f>
        <v>0</v>
      </c>
      <c r="H116" s="416">
        <f t="shared" ref="H116" si="256">SUM(H117:H119)</f>
        <v>0</v>
      </c>
      <c r="I116" s="416">
        <f t="shared" si="255"/>
        <v>0</v>
      </c>
      <c r="J116" s="416">
        <f>SUM(J117:J119)</f>
        <v>0</v>
      </c>
      <c r="K116" s="212">
        <f>SUM(K117:K119)</f>
        <v>0</v>
      </c>
      <c r="L116" s="212">
        <f t="shared" ref="L116:V116" si="257">SUM(L117:L119)</f>
        <v>0</v>
      </c>
      <c r="M116" s="212">
        <f t="shared" si="257"/>
        <v>0</v>
      </c>
      <c r="N116" s="212">
        <f t="shared" si="257"/>
        <v>0</v>
      </c>
      <c r="O116" s="212">
        <f t="shared" si="257"/>
        <v>0</v>
      </c>
      <c r="P116" s="212">
        <f t="shared" si="257"/>
        <v>0</v>
      </c>
      <c r="Q116" s="212">
        <f t="shared" si="257"/>
        <v>0</v>
      </c>
      <c r="R116" s="212">
        <f t="shared" si="257"/>
        <v>0</v>
      </c>
      <c r="S116" s="212">
        <f t="shared" si="257"/>
        <v>0</v>
      </c>
      <c r="T116" s="212">
        <f t="shared" si="257"/>
        <v>0</v>
      </c>
      <c r="U116" s="212">
        <f t="shared" ref="U116" si="258">SUM(U117:U119)</f>
        <v>0</v>
      </c>
      <c r="V116" s="212">
        <f t="shared" si="257"/>
        <v>0</v>
      </c>
      <c r="W116" s="205"/>
      <c r="X116" s="205"/>
      <c r="Y116" s="205"/>
      <c r="Z116" s="205"/>
      <c r="AA116" s="205"/>
      <c r="AB116" s="205"/>
      <c r="AC116" s="205"/>
      <c r="AD116" s="205"/>
      <c r="AE116" s="205"/>
      <c r="AF116" s="205"/>
      <c r="AG116" s="205"/>
      <c r="AH116" s="205"/>
      <c r="AI116" s="205"/>
      <c r="AJ116" s="205"/>
      <c r="AK116" s="205"/>
      <c r="AL116" s="205"/>
      <c r="AM116" s="205"/>
      <c r="AN116" s="205"/>
      <c r="AO116" s="205"/>
      <c r="AP116" s="205"/>
      <c r="AQ116" s="205"/>
      <c r="AR116" s="205"/>
      <c r="AS116" s="205"/>
      <c r="AT116" s="205"/>
      <c r="AU116" s="205"/>
      <c r="AV116" s="205"/>
      <c r="AW116" s="205"/>
      <c r="AX116" s="205"/>
      <c r="AY116" s="205"/>
      <c r="AZ116" s="205"/>
      <c r="BA116" s="205"/>
      <c r="BB116" s="205"/>
      <c r="BC116" s="205"/>
      <c r="BD116" s="205"/>
      <c r="BE116" s="205"/>
      <c r="BF116" s="205"/>
      <c r="BG116" s="205"/>
      <c r="BH116" s="205"/>
      <c r="BI116" s="205"/>
      <c r="BJ116" s="205"/>
      <c r="BK116" s="205"/>
      <c r="BL116" s="205"/>
      <c r="BM116" s="205"/>
      <c r="BN116" s="205"/>
      <c r="BO116" s="205"/>
      <c r="BP116" s="205"/>
      <c r="BQ116" s="205"/>
      <c r="BR116" s="205"/>
      <c r="BS116" s="205"/>
      <c r="BT116" s="205"/>
      <c r="BU116" s="205"/>
      <c r="BV116" s="205"/>
      <c r="BW116" s="205"/>
      <c r="BX116" s="205"/>
      <c r="BY116" s="205"/>
      <c r="BZ116" s="205"/>
      <c r="CA116" s="205"/>
      <c r="CB116" s="205"/>
      <c r="CC116" s="205"/>
      <c r="CD116" s="205"/>
      <c r="CE116" s="205"/>
      <c r="CF116" s="205"/>
      <c r="CG116" s="205"/>
      <c r="CH116" s="205"/>
      <c r="CI116" s="205"/>
      <c r="CJ116" s="205"/>
      <c r="CK116" s="205"/>
      <c r="CL116" s="205"/>
      <c r="CM116" s="205"/>
      <c r="CN116" s="205"/>
      <c r="CO116" s="205"/>
      <c r="CP116" s="205"/>
      <c r="CQ116" s="205"/>
      <c r="CR116" s="205"/>
      <c r="CS116" s="205"/>
      <c r="CT116" s="205"/>
      <c r="CU116" s="205"/>
      <c r="CV116" s="205"/>
      <c r="CW116" s="205"/>
      <c r="CX116" s="205"/>
      <c r="CY116" s="205"/>
      <c r="CZ116" s="205"/>
      <c r="DA116" s="205"/>
      <c r="DB116" s="205"/>
      <c r="DC116" s="205"/>
      <c r="DD116" s="205"/>
      <c r="DE116" s="205"/>
      <c r="DF116" s="205"/>
      <c r="DG116" s="205"/>
      <c r="DH116" s="205"/>
      <c r="DI116" s="205"/>
      <c r="DJ116" s="205"/>
      <c r="DK116" s="205"/>
      <c r="DL116" s="205"/>
      <c r="DM116" s="205"/>
      <c r="DN116" s="205"/>
      <c r="DO116" s="205"/>
      <c r="DP116" s="205"/>
      <c r="DQ116" s="205"/>
      <c r="DR116" s="205"/>
      <c r="DS116" s="205"/>
      <c r="DT116" s="205"/>
      <c r="DU116" s="205"/>
      <c r="DV116" s="205"/>
      <c r="DW116" s="205"/>
      <c r="DX116" s="205"/>
      <c r="DY116" s="205"/>
      <c r="DZ116" s="205"/>
      <c r="EA116" s="205"/>
      <c r="EB116" s="205"/>
      <c r="EC116" s="205"/>
      <c r="ED116" s="205"/>
      <c r="EE116" s="205"/>
      <c r="EF116" s="205"/>
      <c r="EG116" s="205"/>
      <c r="EH116" s="205"/>
      <c r="EI116" s="205"/>
      <c r="EJ116" s="205"/>
      <c r="EK116" s="205"/>
      <c r="EL116" s="205"/>
      <c r="EM116" s="205"/>
      <c r="EN116" s="205"/>
      <c r="EO116" s="205"/>
      <c r="EP116" s="205"/>
      <c r="EQ116" s="205"/>
      <c r="ER116" s="205"/>
      <c r="ES116" s="205"/>
      <c r="ET116" s="205"/>
      <c r="EU116" s="205"/>
      <c r="EV116" s="205"/>
      <c r="EW116" s="205"/>
      <c r="EX116" s="205"/>
      <c r="EY116" s="205"/>
      <c r="EZ116" s="205"/>
      <c r="FA116" s="205"/>
      <c r="FB116" s="205"/>
      <c r="FC116" s="205"/>
      <c r="FD116" s="205"/>
      <c r="FE116" s="205"/>
      <c r="FF116" s="205"/>
      <c r="FG116" s="205"/>
      <c r="FH116" s="205"/>
      <c r="FI116" s="205"/>
      <c r="FJ116" s="205"/>
      <c r="FK116" s="205"/>
      <c r="FL116" s="205"/>
      <c r="FM116" s="205"/>
      <c r="FN116" s="205"/>
      <c r="FO116" s="205"/>
      <c r="FP116" s="205"/>
      <c r="FQ116" s="205"/>
      <c r="FR116" s="205"/>
      <c r="FS116" s="205"/>
      <c r="FT116" s="205"/>
      <c r="FU116" s="205"/>
      <c r="FV116" s="205"/>
      <c r="FW116" s="205"/>
      <c r="FX116" s="205"/>
      <c r="FY116" s="205"/>
      <c r="FZ116" s="205"/>
      <c r="GA116" s="205"/>
      <c r="GB116" s="205"/>
      <c r="GC116" s="205"/>
      <c r="GD116" s="205"/>
      <c r="GE116" s="205"/>
      <c r="GF116" s="205"/>
      <c r="GG116" s="205"/>
      <c r="GH116" s="205"/>
      <c r="GI116" s="205"/>
      <c r="GJ116" s="205"/>
      <c r="GK116" s="205"/>
      <c r="GL116" s="205"/>
      <c r="GM116" s="205"/>
      <c r="GN116" s="205"/>
      <c r="GO116" s="205"/>
      <c r="GP116" s="205"/>
      <c r="GQ116" s="205"/>
      <c r="GR116" s="205"/>
      <c r="GS116" s="205"/>
      <c r="GT116" s="205"/>
      <c r="GU116" s="205"/>
      <c r="GV116" s="205"/>
      <c r="GW116" s="205"/>
      <c r="GX116" s="205"/>
      <c r="GY116" s="205"/>
      <c r="GZ116" s="205"/>
      <c r="HA116" s="205"/>
      <c r="HB116" s="205"/>
      <c r="HC116" s="205"/>
      <c r="HD116" s="205"/>
      <c r="HE116" s="205"/>
      <c r="HF116" s="205"/>
      <c r="HG116" s="205"/>
      <c r="HH116" s="205"/>
      <c r="HI116" s="205"/>
      <c r="HJ116" s="205"/>
      <c r="HK116" s="205"/>
      <c r="HL116" s="205"/>
      <c r="HM116" s="205"/>
      <c r="HN116" s="205"/>
      <c r="HO116" s="205"/>
      <c r="HP116" s="205"/>
      <c r="HQ116" s="205"/>
      <c r="HR116" s="205"/>
      <c r="HS116" s="205"/>
      <c r="HT116" s="205"/>
      <c r="HU116" s="205"/>
      <c r="HV116" s="205"/>
      <c r="HW116" s="205"/>
      <c r="HX116" s="205"/>
      <c r="HY116" s="205"/>
      <c r="HZ116" s="205"/>
      <c r="IA116" s="205"/>
      <c r="IB116" s="205"/>
      <c r="IC116" s="205"/>
      <c r="ID116" s="205"/>
      <c r="IE116" s="205"/>
      <c r="IF116" s="205"/>
      <c r="IG116" s="205"/>
      <c r="IH116" s="205"/>
      <c r="II116" s="205"/>
      <c r="IJ116" s="205"/>
      <c r="IK116" s="205"/>
      <c r="IL116" s="205"/>
      <c r="IM116" s="205"/>
      <c r="IN116" s="205"/>
      <c r="IO116" s="205"/>
      <c r="IP116" s="205"/>
    </row>
    <row r="117" spans="1:250" ht="14.1" customHeight="1" x14ac:dyDescent="0.2">
      <c r="A117" s="367"/>
      <c r="B117" s="396" t="s">
        <v>255</v>
      </c>
      <c r="C117" s="376" t="s">
        <v>291</v>
      </c>
      <c r="D117" s="393"/>
      <c r="E117" s="401"/>
      <c r="F117" s="401"/>
      <c r="G117" s="209">
        <v>0</v>
      </c>
      <c r="H117" s="209">
        <v>0</v>
      </c>
      <c r="I117" s="209">
        <v>0</v>
      </c>
      <c r="J117" s="209">
        <v>0</v>
      </c>
      <c r="K117" s="209">
        <v>0</v>
      </c>
      <c r="L117" s="209">
        <v>0</v>
      </c>
      <c r="M117" s="209">
        <v>0</v>
      </c>
      <c r="N117" s="209">
        <v>0</v>
      </c>
      <c r="O117" s="209">
        <v>0</v>
      </c>
      <c r="P117" s="209">
        <v>0</v>
      </c>
      <c r="Q117" s="209">
        <v>0</v>
      </c>
      <c r="R117" s="209">
        <v>0</v>
      </c>
      <c r="S117" s="209">
        <v>0</v>
      </c>
      <c r="T117" s="209">
        <v>0</v>
      </c>
      <c r="U117" s="209">
        <v>0</v>
      </c>
      <c r="V117" s="209">
        <f>'(11)Proj.Deprec.'!P23*G8</f>
        <v>0</v>
      </c>
      <c r="W117" s="206"/>
      <c r="X117" s="206"/>
      <c r="Y117" s="206"/>
      <c r="Z117" s="206"/>
      <c r="AA117" s="206"/>
      <c r="AB117" s="206"/>
      <c r="AC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06"/>
      <c r="BN117" s="206"/>
      <c r="BO117" s="206"/>
      <c r="BP117" s="206"/>
      <c r="BQ117" s="206"/>
      <c r="BR117" s="206"/>
      <c r="BS117" s="206"/>
      <c r="BT117" s="206"/>
      <c r="BU117" s="206"/>
      <c r="BV117" s="206"/>
      <c r="BW117" s="206"/>
      <c r="BX117" s="206"/>
      <c r="BY117" s="206"/>
      <c r="BZ117" s="206"/>
      <c r="CA117" s="206"/>
      <c r="CB117" s="206"/>
      <c r="CC117" s="206"/>
      <c r="CD117" s="206"/>
      <c r="CE117" s="206"/>
      <c r="CF117" s="206"/>
      <c r="CG117" s="206"/>
      <c r="CH117" s="206"/>
      <c r="CI117" s="206"/>
      <c r="CJ117" s="206"/>
      <c r="CK117" s="206"/>
      <c r="CL117" s="206"/>
      <c r="CM117" s="206"/>
      <c r="CN117" s="206"/>
      <c r="CO117" s="206"/>
      <c r="CP117" s="206"/>
      <c r="CQ117" s="206"/>
      <c r="CR117" s="206"/>
      <c r="CS117" s="206"/>
      <c r="CT117" s="206"/>
      <c r="CU117" s="206"/>
      <c r="CV117" s="206"/>
      <c r="CW117" s="206"/>
      <c r="CX117" s="206"/>
      <c r="CY117" s="206"/>
      <c r="CZ117" s="206"/>
      <c r="DA117" s="206"/>
      <c r="DB117" s="206"/>
      <c r="DC117" s="206"/>
      <c r="DD117" s="206"/>
      <c r="DE117" s="206"/>
      <c r="DF117" s="206"/>
      <c r="DG117" s="206"/>
      <c r="DH117" s="206"/>
      <c r="DI117" s="206"/>
      <c r="DJ117" s="206"/>
      <c r="DK117" s="206"/>
      <c r="DL117" s="206"/>
      <c r="DM117" s="206"/>
      <c r="DN117" s="206"/>
      <c r="DO117" s="206"/>
      <c r="DP117" s="206"/>
      <c r="DQ117" s="206"/>
      <c r="DR117" s="206"/>
      <c r="DS117" s="206"/>
      <c r="DT117" s="206"/>
      <c r="DU117" s="206"/>
      <c r="DV117" s="206"/>
      <c r="DW117" s="206"/>
      <c r="DX117" s="206"/>
      <c r="DY117" s="206"/>
      <c r="DZ117" s="206"/>
      <c r="EA117" s="206"/>
      <c r="EB117" s="206"/>
      <c r="EC117" s="206"/>
      <c r="ED117" s="206"/>
      <c r="EE117" s="206"/>
      <c r="EF117" s="206"/>
      <c r="EG117" s="206"/>
      <c r="EH117" s="206"/>
      <c r="EI117" s="206"/>
      <c r="EJ117" s="206"/>
      <c r="EK117" s="206"/>
      <c r="EL117" s="206"/>
      <c r="EM117" s="206"/>
      <c r="EN117" s="206"/>
      <c r="EO117" s="206"/>
      <c r="EP117" s="206"/>
      <c r="EQ117" s="206"/>
      <c r="ER117" s="206"/>
      <c r="ES117" s="206"/>
      <c r="ET117" s="206"/>
      <c r="EU117" s="206"/>
      <c r="EV117" s="206"/>
      <c r="EW117" s="206"/>
      <c r="EX117" s="206"/>
      <c r="EY117" s="206"/>
      <c r="EZ117" s="206"/>
      <c r="FA117" s="206"/>
      <c r="FB117" s="206"/>
      <c r="FC117" s="206"/>
      <c r="FD117" s="206"/>
      <c r="FE117" s="206"/>
      <c r="FF117" s="206"/>
      <c r="FG117" s="206"/>
      <c r="FH117" s="206"/>
      <c r="FI117" s="206"/>
      <c r="FJ117" s="206"/>
      <c r="FK117" s="206"/>
      <c r="FL117" s="206"/>
      <c r="FM117" s="206"/>
      <c r="FN117" s="206"/>
      <c r="FO117" s="206"/>
      <c r="FP117" s="206"/>
      <c r="FQ117" s="206"/>
      <c r="FR117" s="206"/>
      <c r="FS117" s="206"/>
      <c r="FT117" s="206"/>
      <c r="FU117" s="206"/>
      <c r="FV117" s="206"/>
      <c r="FW117" s="206"/>
      <c r="FX117" s="206"/>
      <c r="FY117" s="206"/>
      <c r="FZ117" s="206"/>
      <c r="GA117" s="206"/>
      <c r="GB117" s="206"/>
      <c r="GC117" s="206"/>
      <c r="GD117" s="206"/>
      <c r="GE117" s="206"/>
      <c r="GF117" s="206"/>
      <c r="GG117" s="206"/>
      <c r="GH117" s="206"/>
      <c r="GI117" s="206"/>
      <c r="GJ117" s="206"/>
      <c r="GK117" s="206"/>
      <c r="GL117" s="206"/>
      <c r="GM117" s="206"/>
      <c r="GN117" s="206"/>
      <c r="GO117" s="206"/>
      <c r="GP117" s="206"/>
      <c r="GQ117" s="206"/>
      <c r="GR117" s="206"/>
      <c r="GS117" s="206"/>
      <c r="GT117" s="206"/>
      <c r="GU117" s="206"/>
      <c r="GV117" s="206"/>
      <c r="GW117" s="206"/>
      <c r="GX117" s="206"/>
      <c r="GY117" s="206"/>
      <c r="GZ117" s="206"/>
      <c r="HA117" s="206"/>
      <c r="HB117" s="206"/>
      <c r="HC117" s="206"/>
      <c r="HD117" s="206"/>
      <c r="HE117" s="206"/>
      <c r="HF117" s="206"/>
      <c r="HG117" s="206"/>
      <c r="HH117" s="206"/>
      <c r="HI117" s="206"/>
      <c r="HJ117" s="206"/>
      <c r="HK117" s="206"/>
      <c r="HL117" s="206"/>
      <c r="HM117" s="206"/>
      <c r="HN117" s="206"/>
      <c r="HO117" s="206"/>
      <c r="HP117" s="206"/>
      <c r="HQ117" s="206"/>
      <c r="HR117" s="206"/>
      <c r="HS117" s="206"/>
      <c r="HT117" s="206"/>
      <c r="HU117" s="206"/>
      <c r="HV117" s="206"/>
      <c r="HW117" s="206"/>
      <c r="HX117" s="206"/>
      <c r="HY117" s="206"/>
      <c r="HZ117" s="206"/>
      <c r="IA117" s="206"/>
      <c r="IB117" s="206"/>
      <c r="IC117" s="206"/>
      <c r="ID117" s="206"/>
      <c r="IE117" s="206"/>
      <c r="IF117" s="206"/>
      <c r="IG117" s="206"/>
      <c r="IH117" s="206"/>
      <c r="II117" s="206"/>
      <c r="IJ117" s="206"/>
      <c r="IK117" s="206"/>
      <c r="IL117" s="206"/>
      <c r="IM117" s="206"/>
      <c r="IN117" s="206"/>
      <c r="IO117" s="206"/>
      <c r="IP117" s="206"/>
    </row>
    <row r="118" spans="1:250" ht="14.1" customHeight="1" x14ac:dyDescent="0.2">
      <c r="A118" s="367"/>
      <c r="B118" s="396" t="s">
        <v>256</v>
      </c>
      <c r="C118" s="376" t="s">
        <v>293</v>
      </c>
      <c r="D118" s="393"/>
      <c r="E118" s="401"/>
      <c r="F118" s="401"/>
      <c r="G118" s="383">
        <v>0</v>
      </c>
      <c r="H118" s="383">
        <v>0</v>
      </c>
      <c r="I118" s="383">
        <v>0</v>
      </c>
      <c r="J118" s="383">
        <v>0</v>
      </c>
      <c r="K118" s="383">
        <v>0</v>
      </c>
      <c r="L118" s="383">
        <v>0</v>
      </c>
      <c r="M118" s="383">
        <v>0</v>
      </c>
      <c r="N118" s="383">
        <v>0</v>
      </c>
      <c r="O118" s="383">
        <v>0</v>
      </c>
      <c r="P118" s="383">
        <v>0</v>
      </c>
      <c r="Q118" s="383">
        <v>0</v>
      </c>
      <c r="R118" s="383">
        <v>0</v>
      </c>
      <c r="S118" s="383">
        <v>0</v>
      </c>
      <c r="T118" s="383">
        <v>0</v>
      </c>
      <c r="U118" s="383">
        <v>0</v>
      </c>
      <c r="V118" s="383">
        <f>'(11)Proj.Deprec.'!P45*G8</f>
        <v>0</v>
      </c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  <c r="CY118" s="206"/>
      <c r="CZ118" s="206"/>
      <c r="DA118" s="206"/>
      <c r="DB118" s="206"/>
      <c r="DC118" s="206"/>
      <c r="DD118" s="206"/>
      <c r="DE118" s="206"/>
      <c r="DF118" s="206"/>
      <c r="DG118" s="206"/>
      <c r="DH118" s="206"/>
      <c r="DI118" s="206"/>
      <c r="DJ118" s="206"/>
      <c r="DK118" s="206"/>
      <c r="DL118" s="206"/>
      <c r="DM118" s="206"/>
      <c r="DN118" s="206"/>
      <c r="DO118" s="206"/>
      <c r="DP118" s="206"/>
      <c r="DQ118" s="206"/>
      <c r="DR118" s="206"/>
      <c r="DS118" s="206"/>
      <c r="DT118" s="206"/>
      <c r="DU118" s="206"/>
      <c r="DV118" s="206"/>
      <c r="DW118" s="206"/>
      <c r="DX118" s="206"/>
      <c r="DY118" s="206"/>
      <c r="DZ118" s="206"/>
      <c r="EA118" s="206"/>
      <c r="EB118" s="206"/>
      <c r="EC118" s="206"/>
      <c r="ED118" s="206"/>
      <c r="EE118" s="206"/>
      <c r="EF118" s="206"/>
      <c r="EG118" s="206"/>
      <c r="EH118" s="206"/>
      <c r="EI118" s="206"/>
      <c r="EJ118" s="206"/>
      <c r="EK118" s="206"/>
      <c r="EL118" s="206"/>
      <c r="EM118" s="206"/>
      <c r="EN118" s="206"/>
      <c r="EO118" s="206"/>
      <c r="EP118" s="206"/>
      <c r="EQ118" s="206"/>
      <c r="ER118" s="206"/>
      <c r="ES118" s="206"/>
      <c r="ET118" s="206"/>
      <c r="EU118" s="206"/>
      <c r="EV118" s="206"/>
      <c r="EW118" s="206"/>
      <c r="EX118" s="206"/>
      <c r="EY118" s="206"/>
      <c r="EZ118" s="206"/>
      <c r="FA118" s="206"/>
      <c r="FB118" s="206"/>
      <c r="FC118" s="206"/>
      <c r="FD118" s="206"/>
      <c r="FE118" s="206"/>
      <c r="FF118" s="206"/>
      <c r="FG118" s="206"/>
      <c r="FH118" s="206"/>
      <c r="FI118" s="206"/>
      <c r="FJ118" s="206"/>
      <c r="FK118" s="206"/>
      <c r="FL118" s="206"/>
      <c r="FM118" s="206"/>
      <c r="FN118" s="206"/>
      <c r="FO118" s="206"/>
      <c r="FP118" s="206"/>
      <c r="FQ118" s="206"/>
      <c r="FR118" s="206"/>
      <c r="FS118" s="206"/>
      <c r="FT118" s="206"/>
      <c r="FU118" s="206"/>
      <c r="FV118" s="206"/>
      <c r="FW118" s="206"/>
      <c r="FX118" s="206"/>
      <c r="FY118" s="206"/>
      <c r="FZ118" s="206"/>
      <c r="GA118" s="206"/>
      <c r="GB118" s="206"/>
      <c r="GC118" s="206"/>
      <c r="GD118" s="206"/>
      <c r="GE118" s="206"/>
      <c r="GF118" s="206"/>
      <c r="GG118" s="206"/>
      <c r="GH118" s="206"/>
      <c r="GI118" s="206"/>
      <c r="GJ118" s="206"/>
      <c r="GK118" s="206"/>
      <c r="GL118" s="206"/>
      <c r="GM118" s="206"/>
      <c r="GN118" s="206"/>
      <c r="GO118" s="206"/>
      <c r="GP118" s="206"/>
      <c r="GQ118" s="206"/>
      <c r="GR118" s="206"/>
      <c r="GS118" s="206"/>
      <c r="GT118" s="206"/>
      <c r="GU118" s="206"/>
      <c r="GV118" s="206"/>
      <c r="GW118" s="206"/>
      <c r="GX118" s="206"/>
      <c r="GY118" s="206"/>
      <c r="GZ118" s="206"/>
      <c r="HA118" s="206"/>
      <c r="HB118" s="206"/>
      <c r="HC118" s="206"/>
      <c r="HD118" s="206"/>
      <c r="HE118" s="206"/>
      <c r="HF118" s="206"/>
      <c r="HG118" s="206"/>
      <c r="HH118" s="206"/>
      <c r="HI118" s="206"/>
      <c r="HJ118" s="206"/>
      <c r="HK118" s="206"/>
      <c r="HL118" s="206"/>
      <c r="HM118" s="206"/>
      <c r="HN118" s="206"/>
      <c r="HO118" s="206"/>
      <c r="HP118" s="206"/>
      <c r="HQ118" s="206"/>
      <c r="HR118" s="206"/>
      <c r="HS118" s="206"/>
      <c r="HT118" s="206"/>
      <c r="HU118" s="206"/>
      <c r="HV118" s="206"/>
      <c r="HW118" s="206"/>
      <c r="HX118" s="206"/>
      <c r="HY118" s="206"/>
      <c r="HZ118" s="206"/>
      <c r="IA118" s="206"/>
      <c r="IB118" s="206"/>
      <c r="IC118" s="206"/>
      <c r="ID118" s="206"/>
      <c r="IE118" s="206"/>
      <c r="IF118" s="206"/>
      <c r="IG118" s="206"/>
      <c r="IH118" s="206"/>
      <c r="II118" s="206"/>
      <c r="IJ118" s="206"/>
      <c r="IK118" s="206"/>
      <c r="IL118" s="206"/>
      <c r="IM118" s="206"/>
      <c r="IN118" s="206"/>
      <c r="IO118" s="206"/>
      <c r="IP118" s="206"/>
    </row>
    <row r="119" spans="1:250" ht="14.1" customHeight="1" x14ac:dyDescent="0.2">
      <c r="A119" s="367"/>
      <c r="B119" s="396" t="s">
        <v>257</v>
      </c>
      <c r="C119" s="376" t="s">
        <v>295</v>
      </c>
      <c r="D119" s="393"/>
      <c r="E119" s="401"/>
      <c r="F119" s="401"/>
      <c r="G119" s="384">
        <v>0</v>
      </c>
      <c r="H119" s="384">
        <v>0</v>
      </c>
      <c r="I119" s="384">
        <v>0</v>
      </c>
      <c r="J119" s="384">
        <v>0</v>
      </c>
      <c r="K119" s="384">
        <v>0</v>
      </c>
      <c r="L119" s="384">
        <v>0</v>
      </c>
      <c r="M119" s="384">
        <v>0</v>
      </c>
      <c r="N119" s="384">
        <v>0</v>
      </c>
      <c r="O119" s="384">
        <v>0</v>
      </c>
      <c r="P119" s="384">
        <v>0</v>
      </c>
      <c r="Q119" s="384">
        <v>0</v>
      </c>
      <c r="R119" s="384">
        <v>0</v>
      </c>
      <c r="S119" s="384">
        <v>0</v>
      </c>
      <c r="T119" s="384">
        <v>0</v>
      </c>
      <c r="U119" s="384">
        <v>0</v>
      </c>
      <c r="V119" s="384">
        <f>'(11)Proj.Deprec.'!P67*G8</f>
        <v>0</v>
      </c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06"/>
      <c r="BN119" s="206"/>
      <c r="BO119" s="206"/>
      <c r="BP119" s="206"/>
      <c r="BQ119" s="206"/>
      <c r="BR119" s="206"/>
      <c r="BS119" s="206"/>
      <c r="BT119" s="206"/>
      <c r="BU119" s="206"/>
      <c r="BV119" s="206"/>
      <c r="BW119" s="206"/>
      <c r="BX119" s="206"/>
      <c r="BY119" s="206"/>
      <c r="BZ119" s="206"/>
      <c r="CA119" s="206"/>
      <c r="CB119" s="206"/>
      <c r="CC119" s="206"/>
      <c r="CD119" s="206"/>
      <c r="CE119" s="206"/>
      <c r="CF119" s="206"/>
      <c r="CG119" s="206"/>
      <c r="CH119" s="206"/>
      <c r="CI119" s="206"/>
      <c r="CJ119" s="206"/>
      <c r="CK119" s="206"/>
      <c r="CL119" s="206"/>
      <c r="CM119" s="206"/>
      <c r="CN119" s="206"/>
      <c r="CO119" s="206"/>
      <c r="CP119" s="206"/>
      <c r="CQ119" s="206"/>
      <c r="CR119" s="206"/>
      <c r="CS119" s="206"/>
      <c r="CT119" s="206"/>
      <c r="CU119" s="206"/>
      <c r="CV119" s="206"/>
      <c r="CW119" s="206"/>
      <c r="CX119" s="206"/>
      <c r="CY119" s="206"/>
      <c r="CZ119" s="206"/>
      <c r="DA119" s="206"/>
      <c r="DB119" s="206"/>
      <c r="DC119" s="206"/>
      <c r="DD119" s="206"/>
      <c r="DE119" s="206"/>
      <c r="DF119" s="206"/>
      <c r="DG119" s="206"/>
      <c r="DH119" s="206"/>
      <c r="DI119" s="206"/>
      <c r="DJ119" s="206"/>
      <c r="DK119" s="206"/>
      <c r="DL119" s="206"/>
      <c r="DM119" s="206"/>
      <c r="DN119" s="206"/>
      <c r="DO119" s="206"/>
      <c r="DP119" s="206"/>
      <c r="DQ119" s="206"/>
      <c r="DR119" s="206"/>
      <c r="DS119" s="206"/>
      <c r="DT119" s="206"/>
      <c r="DU119" s="206"/>
      <c r="DV119" s="206"/>
      <c r="DW119" s="206"/>
      <c r="DX119" s="206"/>
      <c r="DY119" s="206"/>
      <c r="DZ119" s="206"/>
      <c r="EA119" s="206"/>
      <c r="EB119" s="206"/>
      <c r="EC119" s="206"/>
      <c r="ED119" s="206"/>
      <c r="EE119" s="206"/>
      <c r="EF119" s="206"/>
      <c r="EG119" s="206"/>
      <c r="EH119" s="206"/>
      <c r="EI119" s="206"/>
      <c r="EJ119" s="206"/>
      <c r="EK119" s="206"/>
      <c r="EL119" s="206"/>
      <c r="EM119" s="206"/>
      <c r="EN119" s="206"/>
      <c r="EO119" s="206"/>
      <c r="EP119" s="206"/>
      <c r="EQ119" s="206"/>
      <c r="ER119" s="206"/>
      <c r="ES119" s="206"/>
      <c r="ET119" s="206"/>
      <c r="EU119" s="206"/>
      <c r="EV119" s="206"/>
      <c r="EW119" s="206"/>
      <c r="EX119" s="206"/>
      <c r="EY119" s="206"/>
      <c r="EZ119" s="206"/>
      <c r="FA119" s="206"/>
      <c r="FB119" s="206"/>
      <c r="FC119" s="206"/>
      <c r="FD119" s="206"/>
      <c r="FE119" s="206"/>
      <c r="FF119" s="206"/>
      <c r="FG119" s="206"/>
      <c r="FH119" s="206"/>
      <c r="FI119" s="206"/>
      <c r="FJ119" s="206"/>
      <c r="FK119" s="206"/>
      <c r="FL119" s="206"/>
      <c r="FM119" s="206"/>
      <c r="FN119" s="206"/>
      <c r="FO119" s="206"/>
      <c r="FP119" s="206"/>
      <c r="FQ119" s="206"/>
      <c r="FR119" s="206"/>
      <c r="FS119" s="206"/>
      <c r="FT119" s="206"/>
      <c r="FU119" s="206"/>
      <c r="FV119" s="206"/>
      <c r="FW119" s="206"/>
      <c r="FX119" s="206"/>
      <c r="FY119" s="206"/>
      <c r="FZ119" s="206"/>
      <c r="GA119" s="206"/>
      <c r="GB119" s="206"/>
      <c r="GC119" s="206"/>
      <c r="GD119" s="206"/>
      <c r="GE119" s="206"/>
      <c r="GF119" s="206"/>
      <c r="GG119" s="206"/>
      <c r="GH119" s="206"/>
      <c r="GI119" s="206"/>
      <c r="GJ119" s="206"/>
      <c r="GK119" s="206"/>
      <c r="GL119" s="206"/>
      <c r="GM119" s="206"/>
      <c r="GN119" s="206"/>
      <c r="GO119" s="206"/>
      <c r="GP119" s="206"/>
      <c r="GQ119" s="206"/>
      <c r="GR119" s="206"/>
      <c r="GS119" s="206"/>
      <c r="GT119" s="206"/>
      <c r="GU119" s="206"/>
      <c r="GV119" s="206"/>
      <c r="GW119" s="206"/>
      <c r="GX119" s="206"/>
      <c r="GY119" s="206"/>
      <c r="GZ119" s="206"/>
      <c r="HA119" s="206"/>
      <c r="HB119" s="206"/>
      <c r="HC119" s="206"/>
      <c r="HD119" s="206"/>
      <c r="HE119" s="206"/>
      <c r="HF119" s="206"/>
      <c r="HG119" s="206"/>
      <c r="HH119" s="206"/>
      <c r="HI119" s="206"/>
      <c r="HJ119" s="206"/>
      <c r="HK119" s="206"/>
      <c r="HL119" s="206"/>
      <c r="HM119" s="206"/>
      <c r="HN119" s="206"/>
      <c r="HO119" s="206"/>
      <c r="HP119" s="206"/>
      <c r="HQ119" s="206"/>
      <c r="HR119" s="206"/>
      <c r="HS119" s="206"/>
      <c r="HT119" s="206"/>
      <c r="HU119" s="206"/>
      <c r="HV119" s="206"/>
      <c r="HW119" s="206"/>
      <c r="HX119" s="206"/>
      <c r="HY119" s="206"/>
      <c r="HZ119" s="206"/>
      <c r="IA119" s="206"/>
      <c r="IB119" s="206"/>
      <c r="IC119" s="206"/>
      <c r="ID119" s="206"/>
      <c r="IE119" s="206"/>
      <c r="IF119" s="206"/>
      <c r="IG119" s="206"/>
      <c r="IH119" s="206"/>
      <c r="II119" s="206"/>
      <c r="IJ119" s="206"/>
      <c r="IK119" s="206"/>
      <c r="IL119" s="206"/>
      <c r="IM119" s="206"/>
      <c r="IN119" s="206"/>
      <c r="IO119" s="206"/>
      <c r="IP119" s="206"/>
    </row>
    <row r="120" spans="1:250" s="22" customFormat="1" ht="5.0999999999999996" customHeight="1" x14ac:dyDescent="0.2">
      <c r="A120" s="23"/>
      <c r="B120" s="34"/>
      <c r="D120" s="34"/>
      <c r="E120" s="394"/>
      <c r="F120" s="395"/>
      <c r="G120" s="395"/>
      <c r="H120" s="395"/>
      <c r="I120" s="395"/>
      <c r="J120" s="395"/>
      <c r="K120" s="395"/>
      <c r="L120" s="395"/>
      <c r="M120" s="395"/>
      <c r="N120" s="395"/>
      <c r="O120" s="395"/>
      <c r="P120" s="395"/>
      <c r="Q120" s="395"/>
      <c r="R120" s="395"/>
      <c r="S120" s="395"/>
      <c r="T120" s="395"/>
      <c r="U120" s="395"/>
      <c r="V120" s="395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  <c r="IP120" s="34"/>
    </row>
    <row r="121" spans="1:250" ht="14.1" customHeight="1" x14ac:dyDescent="0.2">
      <c r="A121" s="577" t="s">
        <v>533</v>
      </c>
      <c r="B121" s="370" t="s">
        <v>649</v>
      </c>
      <c r="C121" s="367"/>
      <c r="D121" s="370"/>
      <c r="E121" s="367"/>
      <c r="F121" s="541">
        <f>-F103</f>
        <v>0</v>
      </c>
      <c r="G121" s="570" t="e">
        <f>G101-G103+G116</f>
        <v>#DIV/0!</v>
      </c>
      <c r="H121" s="207" t="e">
        <f>H101-H103+H116</f>
        <v>#DIV/0!</v>
      </c>
      <c r="I121" s="207" t="e">
        <f t="shared" ref="I121:V121" si="259">I101-I103+I116</f>
        <v>#DIV/0!</v>
      </c>
      <c r="J121" s="207" t="e">
        <f t="shared" si="259"/>
        <v>#DIV/0!</v>
      </c>
      <c r="K121" s="207" t="e">
        <f t="shared" si="259"/>
        <v>#DIV/0!</v>
      </c>
      <c r="L121" s="207" t="e">
        <f t="shared" si="259"/>
        <v>#DIV/0!</v>
      </c>
      <c r="M121" s="207" t="e">
        <f t="shared" si="259"/>
        <v>#DIV/0!</v>
      </c>
      <c r="N121" s="207" t="e">
        <f t="shared" si="259"/>
        <v>#DIV/0!</v>
      </c>
      <c r="O121" s="207" t="e">
        <f t="shared" si="259"/>
        <v>#DIV/0!</v>
      </c>
      <c r="P121" s="207" t="e">
        <f t="shared" si="259"/>
        <v>#DIV/0!</v>
      </c>
      <c r="Q121" s="207" t="e">
        <f t="shared" si="259"/>
        <v>#DIV/0!</v>
      </c>
      <c r="R121" s="207" t="e">
        <f t="shared" si="259"/>
        <v>#DIV/0!</v>
      </c>
      <c r="S121" s="207" t="e">
        <f t="shared" si="259"/>
        <v>#DIV/0!</v>
      </c>
      <c r="T121" s="207" t="e">
        <f t="shared" si="259"/>
        <v>#DIV/0!</v>
      </c>
      <c r="U121" s="207" t="e">
        <f t="shared" si="259"/>
        <v>#DIV/0!</v>
      </c>
      <c r="V121" s="207">
        <f t="shared" si="259"/>
        <v>0</v>
      </c>
      <c r="W121" s="36"/>
      <c r="X121" s="205"/>
      <c r="Y121" s="205"/>
      <c r="Z121" s="205"/>
      <c r="AA121" s="205"/>
      <c r="AB121" s="205"/>
      <c r="AC121" s="205"/>
      <c r="AD121" s="205"/>
      <c r="AE121" s="205"/>
      <c r="AF121" s="205"/>
      <c r="AG121" s="205"/>
      <c r="AH121" s="205"/>
      <c r="AI121" s="205"/>
      <c r="AJ121" s="205"/>
      <c r="AK121" s="205"/>
      <c r="AL121" s="205"/>
      <c r="AM121" s="205"/>
      <c r="AN121" s="205"/>
      <c r="AO121" s="205"/>
      <c r="AP121" s="205"/>
      <c r="AQ121" s="205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5"/>
      <c r="BB121" s="205"/>
      <c r="BC121" s="205"/>
      <c r="BD121" s="205"/>
      <c r="BE121" s="205"/>
      <c r="BF121" s="205"/>
      <c r="BG121" s="205"/>
      <c r="BH121" s="205"/>
      <c r="BI121" s="205"/>
      <c r="BJ121" s="205"/>
      <c r="BK121" s="205"/>
      <c r="BL121" s="205"/>
      <c r="BM121" s="205"/>
      <c r="BN121" s="205"/>
      <c r="BO121" s="205"/>
      <c r="BP121" s="205"/>
      <c r="BQ121" s="205"/>
      <c r="BR121" s="205"/>
      <c r="BS121" s="205"/>
      <c r="BT121" s="205"/>
      <c r="BU121" s="205"/>
      <c r="BV121" s="205"/>
      <c r="BW121" s="205"/>
      <c r="BX121" s="205"/>
      <c r="BY121" s="205"/>
      <c r="BZ121" s="205"/>
      <c r="CA121" s="205"/>
      <c r="CB121" s="205"/>
      <c r="CC121" s="205"/>
      <c r="CD121" s="205"/>
      <c r="CE121" s="205"/>
      <c r="CF121" s="205"/>
      <c r="CG121" s="205"/>
      <c r="CH121" s="205"/>
      <c r="CI121" s="205"/>
      <c r="CJ121" s="205"/>
      <c r="CK121" s="205"/>
      <c r="CL121" s="205"/>
      <c r="CM121" s="205"/>
      <c r="CN121" s="205"/>
      <c r="CO121" s="205"/>
      <c r="CP121" s="205"/>
      <c r="CQ121" s="205"/>
      <c r="CR121" s="205"/>
      <c r="CS121" s="205"/>
      <c r="CT121" s="205"/>
      <c r="CU121" s="205"/>
      <c r="CV121" s="205"/>
      <c r="CW121" s="205"/>
      <c r="CX121" s="205"/>
      <c r="CY121" s="205"/>
      <c r="CZ121" s="205"/>
      <c r="DA121" s="205"/>
      <c r="DB121" s="205"/>
      <c r="DC121" s="205"/>
      <c r="DD121" s="205"/>
      <c r="DE121" s="205"/>
      <c r="DF121" s="205"/>
      <c r="DG121" s="205"/>
      <c r="DH121" s="205"/>
      <c r="DI121" s="205"/>
      <c r="DJ121" s="205"/>
      <c r="DK121" s="205"/>
      <c r="DL121" s="205"/>
      <c r="DM121" s="205"/>
      <c r="DN121" s="205"/>
      <c r="DO121" s="205"/>
      <c r="DP121" s="205"/>
      <c r="DQ121" s="205"/>
      <c r="DR121" s="205"/>
      <c r="DS121" s="205"/>
      <c r="DT121" s="205"/>
      <c r="DU121" s="205"/>
      <c r="DV121" s="205"/>
      <c r="DW121" s="205"/>
      <c r="DX121" s="205"/>
      <c r="DY121" s="205"/>
      <c r="DZ121" s="205"/>
      <c r="EA121" s="205"/>
      <c r="EB121" s="205"/>
      <c r="EC121" s="205"/>
      <c r="ED121" s="205"/>
      <c r="EE121" s="205"/>
      <c r="EF121" s="205"/>
      <c r="EG121" s="205"/>
      <c r="EH121" s="205"/>
      <c r="EI121" s="205"/>
      <c r="EJ121" s="205"/>
      <c r="EK121" s="205"/>
      <c r="EL121" s="205"/>
      <c r="EM121" s="205"/>
      <c r="EN121" s="205"/>
      <c r="EO121" s="205"/>
      <c r="EP121" s="205"/>
      <c r="EQ121" s="205"/>
      <c r="ER121" s="205"/>
      <c r="ES121" s="205"/>
      <c r="ET121" s="205"/>
      <c r="EU121" s="205"/>
      <c r="EV121" s="205"/>
      <c r="EW121" s="205"/>
      <c r="EX121" s="205"/>
      <c r="EY121" s="205"/>
      <c r="EZ121" s="205"/>
      <c r="FA121" s="205"/>
      <c r="FB121" s="205"/>
      <c r="FC121" s="205"/>
      <c r="FD121" s="205"/>
      <c r="FE121" s="205"/>
      <c r="FF121" s="205"/>
      <c r="FG121" s="205"/>
      <c r="FH121" s="205"/>
      <c r="FI121" s="205"/>
      <c r="FJ121" s="205"/>
      <c r="FK121" s="205"/>
      <c r="FL121" s="205"/>
      <c r="FM121" s="205"/>
      <c r="FN121" s="205"/>
      <c r="FO121" s="205"/>
      <c r="FP121" s="205"/>
      <c r="FQ121" s="205"/>
      <c r="FR121" s="205"/>
      <c r="FS121" s="205"/>
      <c r="FT121" s="205"/>
      <c r="FU121" s="205"/>
      <c r="FV121" s="205"/>
      <c r="FW121" s="205"/>
      <c r="FX121" s="205"/>
      <c r="FY121" s="205"/>
      <c r="FZ121" s="205"/>
      <c r="GA121" s="205"/>
      <c r="GB121" s="205"/>
      <c r="GC121" s="205"/>
      <c r="GD121" s="205"/>
      <c r="GE121" s="205"/>
      <c r="GF121" s="205"/>
      <c r="GG121" s="205"/>
      <c r="GH121" s="205"/>
      <c r="GI121" s="205"/>
      <c r="GJ121" s="205"/>
      <c r="GK121" s="205"/>
      <c r="GL121" s="205"/>
      <c r="GM121" s="205"/>
      <c r="GN121" s="205"/>
      <c r="GO121" s="205"/>
      <c r="GP121" s="205"/>
      <c r="GQ121" s="205"/>
      <c r="GR121" s="205"/>
      <c r="GS121" s="205"/>
      <c r="GT121" s="205"/>
      <c r="GU121" s="205"/>
      <c r="GV121" s="205"/>
      <c r="GW121" s="205"/>
      <c r="GX121" s="205"/>
      <c r="GY121" s="205"/>
      <c r="GZ121" s="205"/>
      <c r="HA121" s="205"/>
      <c r="HB121" s="205"/>
      <c r="HC121" s="205"/>
      <c r="HD121" s="205"/>
      <c r="HE121" s="205"/>
      <c r="HF121" s="205"/>
      <c r="HG121" s="205"/>
      <c r="HH121" s="205"/>
      <c r="HI121" s="205"/>
      <c r="HJ121" s="205"/>
      <c r="HK121" s="205"/>
      <c r="HL121" s="205"/>
      <c r="HM121" s="205"/>
      <c r="HN121" s="205"/>
      <c r="HO121" s="205"/>
      <c r="HP121" s="205"/>
      <c r="HQ121" s="205"/>
      <c r="HR121" s="205"/>
      <c r="HS121" s="205"/>
      <c r="HT121" s="205"/>
      <c r="HU121" s="205"/>
      <c r="HV121" s="205"/>
      <c r="HW121" s="205"/>
      <c r="HX121" s="205"/>
      <c r="HY121" s="205"/>
      <c r="HZ121" s="205"/>
      <c r="IA121" s="205"/>
      <c r="IB121" s="205"/>
      <c r="IC121" s="205"/>
      <c r="ID121" s="205"/>
      <c r="IE121" s="205"/>
      <c r="IF121" s="205"/>
      <c r="IG121" s="205"/>
      <c r="IH121" s="205"/>
      <c r="II121" s="205"/>
      <c r="IJ121" s="205"/>
      <c r="IK121" s="205"/>
      <c r="IL121" s="205"/>
      <c r="IM121" s="205"/>
      <c r="IN121" s="205"/>
      <c r="IO121" s="205"/>
      <c r="IP121" s="205"/>
    </row>
    <row r="122" spans="1:250" s="22" customFormat="1" ht="5.0999999999999996" customHeight="1" x14ac:dyDescent="0.2">
      <c r="A122" s="23"/>
      <c r="B122" s="34"/>
      <c r="D122" s="34"/>
      <c r="F122" s="395"/>
      <c r="G122" s="395"/>
      <c r="H122" s="395"/>
      <c r="I122" s="395"/>
      <c r="J122" s="395"/>
      <c r="K122" s="395"/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395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  <c r="HU122" s="34"/>
      <c r="HV122" s="34"/>
      <c r="HW122" s="34"/>
      <c r="HX122" s="34"/>
      <c r="HY122" s="34"/>
      <c r="HZ122" s="34"/>
      <c r="IA122" s="34"/>
      <c r="IB122" s="34"/>
      <c r="IC122" s="34"/>
      <c r="ID122" s="34"/>
      <c r="IE122" s="34"/>
      <c r="IF122" s="34"/>
      <c r="IG122" s="34"/>
      <c r="IH122" s="34"/>
      <c r="II122" s="34"/>
      <c r="IJ122" s="34"/>
      <c r="IK122" s="34"/>
      <c r="IL122" s="34"/>
      <c r="IM122" s="34"/>
      <c r="IN122" s="34"/>
      <c r="IO122" s="34"/>
      <c r="IP122" s="34"/>
    </row>
    <row r="123" spans="1:250" ht="14.1" customHeight="1" x14ac:dyDescent="0.2">
      <c r="A123" s="577" t="s">
        <v>534</v>
      </c>
      <c r="B123" s="370" t="s">
        <v>650</v>
      </c>
      <c r="C123" s="367"/>
      <c r="D123" s="370"/>
      <c r="F123" s="541">
        <f>F121</f>
        <v>0</v>
      </c>
      <c r="G123" s="570" t="e">
        <f>F123+G121</f>
        <v>#DIV/0!</v>
      </c>
      <c r="H123" s="207" t="e">
        <f>G123+H121</f>
        <v>#DIV/0!</v>
      </c>
      <c r="I123" s="207" t="e">
        <f t="shared" ref="I123:V123" si="260">H123+I121</f>
        <v>#DIV/0!</v>
      </c>
      <c r="J123" s="207" t="e">
        <f t="shared" si="260"/>
        <v>#DIV/0!</v>
      </c>
      <c r="K123" s="207" t="e">
        <f t="shared" si="260"/>
        <v>#DIV/0!</v>
      </c>
      <c r="L123" s="207" t="e">
        <f t="shared" si="260"/>
        <v>#DIV/0!</v>
      </c>
      <c r="M123" s="207" t="e">
        <f t="shared" si="260"/>
        <v>#DIV/0!</v>
      </c>
      <c r="N123" s="207" t="e">
        <f t="shared" si="260"/>
        <v>#DIV/0!</v>
      </c>
      <c r="O123" s="207" t="e">
        <f t="shared" si="260"/>
        <v>#DIV/0!</v>
      </c>
      <c r="P123" s="207" t="e">
        <f t="shared" si="260"/>
        <v>#DIV/0!</v>
      </c>
      <c r="Q123" s="207" t="e">
        <f t="shared" si="260"/>
        <v>#DIV/0!</v>
      </c>
      <c r="R123" s="207" t="e">
        <f t="shared" si="260"/>
        <v>#DIV/0!</v>
      </c>
      <c r="S123" s="207" t="e">
        <f t="shared" si="260"/>
        <v>#DIV/0!</v>
      </c>
      <c r="T123" s="207" t="e">
        <f t="shared" si="260"/>
        <v>#DIV/0!</v>
      </c>
      <c r="U123" s="207" t="e">
        <f t="shared" si="260"/>
        <v>#DIV/0!</v>
      </c>
      <c r="V123" s="207" t="e">
        <f t="shared" si="260"/>
        <v>#DIV/0!</v>
      </c>
      <c r="W123" s="205"/>
      <c r="X123" s="205"/>
      <c r="Y123" s="205"/>
      <c r="Z123" s="205"/>
      <c r="AA123" s="205"/>
      <c r="AB123" s="205"/>
      <c r="AC123" s="205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205"/>
      <c r="BN123" s="205"/>
      <c r="BO123" s="205"/>
      <c r="BP123" s="205"/>
      <c r="BQ123" s="205"/>
      <c r="BR123" s="205"/>
      <c r="BS123" s="205"/>
      <c r="BT123" s="205"/>
      <c r="BU123" s="205"/>
      <c r="BV123" s="205"/>
      <c r="BW123" s="205"/>
      <c r="BX123" s="205"/>
      <c r="BY123" s="205"/>
      <c r="BZ123" s="205"/>
      <c r="CA123" s="205"/>
      <c r="CB123" s="205"/>
      <c r="CC123" s="205"/>
      <c r="CD123" s="205"/>
      <c r="CE123" s="205"/>
      <c r="CF123" s="205"/>
      <c r="CG123" s="205"/>
      <c r="CH123" s="205"/>
      <c r="CI123" s="205"/>
      <c r="CJ123" s="205"/>
      <c r="CK123" s="205"/>
      <c r="CL123" s="205"/>
      <c r="CM123" s="205"/>
      <c r="CN123" s="205"/>
      <c r="CO123" s="205"/>
      <c r="CP123" s="205"/>
      <c r="CQ123" s="205"/>
      <c r="CR123" s="205"/>
      <c r="CS123" s="205"/>
      <c r="CT123" s="205"/>
      <c r="CU123" s="205"/>
      <c r="CV123" s="205"/>
      <c r="CW123" s="205"/>
      <c r="CX123" s="205"/>
      <c r="CY123" s="205"/>
      <c r="CZ123" s="205"/>
      <c r="DA123" s="205"/>
      <c r="DB123" s="205"/>
      <c r="DC123" s="205"/>
      <c r="DD123" s="205"/>
      <c r="DE123" s="205"/>
      <c r="DF123" s="205"/>
      <c r="DG123" s="205"/>
      <c r="DH123" s="205"/>
      <c r="DI123" s="205"/>
      <c r="DJ123" s="205"/>
      <c r="DK123" s="205"/>
      <c r="DL123" s="205"/>
      <c r="DM123" s="205"/>
      <c r="DN123" s="205"/>
      <c r="DO123" s="205"/>
      <c r="DP123" s="205"/>
      <c r="DQ123" s="205"/>
      <c r="DR123" s="205"/>
      <c r="DS123" s="205"/>
      <c r="DT123" s="205"/>
      <c r="DU123" s="205"/>
      <c r="DV123" s="205"/>
      <c r="DW123" s="205"/>
      <c r="DX123" s="205"/>
      <c r="DY123" s="205"/>
      <c r="DZ123" s="205"/>
      <c r="EA123" s="205"/>
      <c r="EB123" s="205"/>
      <c r="EC123" s="205"/>
      <c r="ED123" s="205"/>
      <c r="EE123" s="205"/>
      <c r="EF123" s="205"/>
      <c r="EG123" s="205"/>
      <c r="EH123" s="205"/>
      <c r="EI123" s="205"/>
      <c r="EJ123" s="205"/>
      <c r="EK123" s="205"/>
      <c r="EL123" s="205"/>
      <c r="EM123" s="205"/>
      <c r="EN123" s="205"/>
      <c r="EO123" s="205"/>
      <c r="EP123" s="205"/>
      <c r="EQ123" s="205"/>
      <c r="ER123" s="205"/>
      <c r="ES123" s="205"/>
      <c r="ET123" s="205"/>
      <c r="EU123" s="205"/>
      <c r="EV123" s="205"/>
      <c r="EW123" s="205"/>
      <c r="EX123" s="205"/>
      <c r="EY123" s="205"/>
      <c r="EZ123" s="205"/>
      <c r="FA123" s="205"/>
      <c r="FB123" s="205"/>
      <c r="FC123" s="205"/>
      <c r="FD123" s="205"/>
      <c r="FE123" s="205"/>
      <c r="FF123" s="205"/>
      <c r="FG123" s="205"/>
      <c r="FH123" s="205"/>
      <c r="FI123" s="205"/>
      <c r="FJ123" s="205"/>
      <c r="FK123" s="205"/>
      <c r="FL123" s="205"/>
      <c r="FM123" s="205"/>
      <c r="FN123" s="205"/>
      <c r="FO123" s="205"/>
      <c r="FP123" s="205"/>
      <c r="FQ123" s="205"/>
      <c r="FR123" s="205"/>
      <c r="FS123" s="205"/>
      <c r="FT123" s="205"/>
      <c r="FU123" s="205"/>
      <c r="FV123" s="205"/>
      <c r="FW123" s="205"/>
      <c r="FX123" s="205"/>
      <c r="FY123" s="205"/>
      <c r="FZ123" s="205"/>
      <c r="GA123" s="205"/>
      <c r="GB123" s="205"/>
      <c r="GC123" s="205"/>
      <c r="GD123" s="205"/>
      <c r="GE123" s="205"/>
      <c r="GF123" s="205"/>
      <c r="GG123" s="205"/>
      <c r="GH123" s="205"/>
      <c r="GI123" s="205"/>
      <c r="GJ123" s="205"/>
      <c r="GK123" s="205"/>
      <c r="GL123" s="205"/>
      <c r="GM123" s="205"/>
      <c r="GN123" s="205"/>
      <c r="GO123" s="205"/>
      <c r="GP123" s="205"/>
      <c r="GQ123" s="205"/>
      <c r="GR123" s="205"/>
      <c r="GS123" s="205"/>
      <c r="GT123" s="205"/>
      <c r="GU123" s="205"/>
      <c r="GV123" s="205"/>
      <c r="GW123" s="205"/>
      <c r="GX123" s="205"/>
      <c r="GY123" s="205"/>
      <c r="GZ123" s="205"/>
      <c r="HA123" s="205"/>
      <c r="HB123" s="205"/>
      <c r="HC123" s="205"/>
      <c r="HD123" s="205"/>
      <c r="HE123" s="205"/>
      <c r="HF123" s="205"/>
      <c r="HG123" s="205"/>
      <c r="HH123" s="205"/>
      <c r="HI123" s="205"/>
      <c r="HJ123" s="205"/>
      <c r="HK123" s="205"/>
      <c r="HL123" s="205"/>
      <c r="HM123" s="205"/>
      <c r="HN123" s="205"/>
      <c r="HO123" s="205"/>
      <c r="HP123" s="205"/>
      <c r="HQ123" s="205"/>
      <c r="HR123" s="205"/>
      <c r="HS123" s="205"/>
      <c r="HT123" s="205"/>
      <c r="HU123" s="205"/>
      <c r="HV123" s="205"/>
      <c r="HW123" s="205"/>
      <c r="HX123" s="205"/>
      <c r="HY123" s="205"/>
      <c r="HZ123" s="205"/>
      <c r="IA123" s="205"/>
      <c r="IB123" s="205"/>
      <c r="IC123" s="205"/>
      <c r="ID123" s="205"/>
      <c r="IE123" s="205"/>
      <c r="IF123" s="205"/>
      <c r="IG123" s="205"/>
      <c r="IH123" s="205"/>
      <c r="II123" s="205"/>
      <c r="IJ123" s="205"/>
      <c r="IK123" s="205"/>
      <c r="IL123" s="205"/>
      <c r="IM123" s="205"/>
      <c r="IN123" s="205"/>
      <c r="IO123" s="205"/>
      <c r="IP123" s="205"/>
    </row>
    <row r="124" spans="1:250" ht="13.5" customHeight="1" x14ac:dyDescent="0.2">
      <c r="A124" s="379"/>
      <c r="B124" s="379"/>
      <c r="C124" s="367"/>
      <c r="D124" s="370"/>
      <c r="F124" s="20">
        <v>0</v>
      </c>
      <c r="G124" s="20">
        <v>1</v>
      </c>
      <c r="H124" s="20">
        <f>G124+1</f>
        <v>2</v>
      </c>
      <c r="I124" s="20">
        <f t="shared" ref="I124:V124" si="261">H124+1</f>
        <v>3</v>
      </c>
      <c r="J124" s="20">
        <f t="shared" si="261"/>
        <v>4</v>
      </c>
      <c r="K124" s="20">
        <f t="shared" si="261"/>
        <v>5</v>
      </c>
      <c r="L124" s="20">
        <f t="shared" si="261"/>
        <v>6</v>
      </c>
      <c r="M124" s="20">
        <f t="shared" si="261"/>
        <v>7</v>
      </c>
      <c r="N124" s="20">
        <f t="shared" si="261"/>
        <v>8</v>
      </c>
      <c r="O124" s="20">
        <f t="shared" si="261"/>
        <v>9</v>
      </c>
      <c r="P124" s="20">
        <f t="shared" si="261"/>
        <v>10</v>
      </c>
      <c r="Q124" s="20">
        <f t="shared" si="261"/>
        <v>11</v>
      </c>
      <c r="R124" s="20">
        <f t="shared" si="261"/>
        <v>12</v>
      </c>
      <c r="S124" s="20">
        <f t="shared" si="261"/>
        <v>13</v>
      </c>
      <c r="T124" s="20">
        <f t="shared" si="261"/>
        <v>14</v>
      </c>
      <c r="U124" s="20">
        <f t="shared" si="261"/>
        <v>15</v>
      </c>
      <c r="V124" s="20">
        <f t="shared" si="261"/>
        <v>16</v>
      </c>
    </row>
    <row r="125" spans="1:250" ht="14.1" customHeight="1" x14ac:dyDescent="0.2">
      <c r="A125" s="366" t="s">
        <v>535</v>
      </c>
      <c r="B125" s="34" t="s">
        <v>43</v>
      </c>
      <c r="C125" s="367"/>
      <c r="D125" s="34"/>
      <c r="F125" s="417"/>
      <c r="G125" s="417" t="e">
        <f>IF(SUM(F125:$F$125)&gt;0,0,IF(SUM($F121:G$121)&gt;0,G124-SUM($F121:G$121)/G121,0))</f>
        <v>#DIV/0!</v>
      </c>
      <c r="H125" s="417" t="e">
        <f>IF(SUM($F125:G$125)&gt;0,0,IF(SUM($F121:H$121)&gt;0,H124-SUM($F121:H$121)/H121,0))</f>
        <v>#DIV/0!</v>
      </c>
      <c r="I125" s="417" t="e">
        <f>IF(SUM($F125:H$125)&gt;0,0,IF(SUM($F121:I$121)&gt;0,I124-SUM($F121:I$121)/I121,0))</f>
        <v>#DIV/0!</v>
      </c>
      <c r="J125" s="417" t="e">
        <f>IF(SUM($F125:I$125)&gt;0,0,IF(SUM($F121:J$121)&gt;0,J124-SUM($F121:J$121)/J121,0))</f>
        <v>#DIV/0!</v>
      </c>
      <c r="K125" s="417" t="e">
        <f>IF(SUM($F125:J$125)&gt;0,0,IF(SUM($F121:K$121)&gt;0,K124-SUM($F121:K$121)/K121,0))</f>
        <v>#DIV/0!</v>
      </c>
      <c r="L125" s="417" t="e">
        <f>IF(SUM($F125:K$125)&gt;0,0,IF(SUM($F121:L$121)&gt;0,L124-SUM($F121:L$121)/L121,0))</f>
        <v>#DIV/0!</v>
      </c>
      <c r="M125" s="417" t="e">
        <f>IF(SUM($F125:L$125)&gt;0,0,IF(SUM($F121:M$121)&gt;0,M124-SUM($F121:M$121)/M121,0))</f>
        <v>#DIV/0!</v>
      </c>
      <c r="N125" s="417" t="e">
        <f>IF(SUM($F125:M$125)&gt;0,0,IF(SUM($F121:N$121)&gt;0,N124-SUM($F121:N$121)/N121,0))</f>
        <v>#DIV/0!</v>
      </c>
      <c r="O125" s="417" t="e">
        <f>IF(SUM($F125:N$125)&gt;0,0,IF(SUM($F121:O$121)&gt;0,O124-SUM($F121:O$121)/O121,0))</f>
        <v>#DIV/0!</v>
      </c>
      <c r="P125" s="417" t="e">
        <f>IF(SUM($F125:O$125)&gt;0,0,IF(SUM($F121:P$121)&gt;0,P124-SUM($F121:P$121)/P121,0))</f>
        <v>#DIV/0!</v>
      </c>
      <c r="Q125" s="417" t="e">
        <f>IF(SUM($F125:P$125)&gt;0,0,IF(SUM($F121:Q$121)&gt;0,Q124-SUM($F121:Q$121)/Q121,0))</f>
        <v>#DIV/0!</v>
      </c>
      <c r="R125" s="417" t="e">
        <f>IF(SUM($F125:Q$125)&gt;0,0,IF(SUM($F121:R$121)&gt;0,R124-SUM($F121:R$121)/R121,0))</f>
        <v>#DIV/0!</v>
      </c>
      <c r="S125" s="417" t="e">
        <f>IF(SUM($F125:R$125)&gt;0,0,IF(SUM($F121:S$121)&gt;0,S124-SUM($F121:S$121)/S121,0))</f>
        <v>#DIV/0!</v>
      </c>
      <c r="T125" s="417" t="e">
        <f>IF(SUM($F125:S$125)&gt;0,0,IF(SUM($F121:T$121)&gt;0,T124-SUM($F121:T$121)/T121,0))</f>
        <v>#DIV/0!</v>
      </c>
      <c r="U125" s="417" t="e">
        <f>IF(SUM($F125:T$125)&gt;0,0,IF(SUM($F121:U$121)&gt;0,U124-SUM($F121:U$121)/U121,0))</f>
        <v>#DIV/0!</v>
      </c>
      <c r="V125" s="417" t="e">
        <f>IF(SUM($F125:U$125)&gt;0,0,IF(SUM($F121:V$121)&gt;0,V124-SUM($F121:V$121)/V121,0))</f>
        <v>#DIV/0!</v>
      </c>
      <c r="W125" s="205"/>
      <c r="X125" s="205"/>
      <c r="Y125" s="205"/>
      <c r="Z125" s="205"/>
      <c r="AA125" s="205"/>
      <c r="AB125" s="205"/>
      <c r="AC125" s="205"/>
      <c r="AD125" s="205"/>
      <c r="AE125" s="205"/>
      <c r="AF125" s="205"/>
      <c r="AG125" s="205"/>
      <c r="AH125" s="205"/>
      <c r="AI125" s="205"/>
      <c r="AJ125" s="205"/>
      <c r="AK125" s="205"/>
      <c r="AL125" s="205"/>
      <c r="AM125" s="205"/>
      <c r="AN125" s="205"/>
      <c r="AO125" s="205"/>
      <c r="AP125" s="205"/>
      <c r="AQ125" s="205"/>
      <c r="AR125" s="205"/>
      <c r="AS125" s="205"/>
      <c r="AT125" s="205"/>
      <c r="AU125" s="205"/>
      <c r="AV125" s="205"/>
      <c r="AW125" s="205"/>
      <c r="AX125" s="205"/>
      <c r="AY125" s="205"/>
      <c r="AZ125" s="205"/>
      <c r="BA125" s="205"/>
      <c r="BB125" s="205"/>
      <c r="BC125" s="205"/>
      <c r="BD125" s="205"/>
      <c r="BE125" s="205"/>
      <c r="BF125" s="205"/>
      <c r="BG125" s="205"/>
      <c r="BH125" s="205"/>
      <c r="BI125" s="205"/>
      <c r="BJ125" s="205"/>
      <c r="BK125" s="205"/>
      <c r="BL125" s="205"/>
      <c r="BM125" s="205"/>
      <c r="BN125" s="205"/>
      <c r="BO125" s="205"/>
      <c r="BP125" s="205"/>
      <c r="BQ125" s="205"/>
      <c r="BR125" s="205"/>
      <c r="BS125" s="205"/>
      <c r="BT125" s="205"/>
      <c r="BU125" s="205"/>
      <c r="BV125" s="205"/>
      <c r="BW125" s="205"/>
      <c r="BX125" s="205"/>
      <c r="BY125" s="205"/>
      <c r="BZ125" s="205"/>
      <c r="CA125" s="205"/>
      <c r="CB125" s="205"/>
      <c r="CC125" s="205"/>
      <c r="CD125" s="205"/>
      <c r="CE125" s="205"/>
      <c r="CF125" s="205"/>
      <c r="CG125" s="205"/>
      <c r="CH125" s="205"/>
      <c r="CI125" s="205"/>
      <c r="CJ125" s="205"/>
      <c r="CK125" s="205"/>
      <c r="CL125" s="205"/>
      <c r="CM125" s="205"/>
      <c r="CN125" s="205"/>
      <c r="CO125" s="205"/>
      <c r="CP125" s="205"/>
      <c r="CQ125" s="205"/>
      <c r="CR125" s="205"/>
      <c r="CS125" s="205"/>
      <c r="CT125" s="205"/>
      <c r="CU125" s="205"/>
      <c r="CV125" s="205"/>
      <c r="CW125" s="205"/>
      <c r="CX125" s="205"/>
      <c r="CY125" s="205"/>
      <c r="CZ125" s="205"/>
      <c r="DA125" s="205"/>
      <c r="DB125" s="205"/>
      <c r="DC125" s="205"/>
      <c r="DD125" s="205"/>
      <c r="DE125" s="205"/>
      <c r="DF125" s="205"/>
      <c r="DG125" s="205"/>
      <c r="DH125" s="205"/>
      <c r="DI125" s="205"/>
      <c r="DJ125" s="205"/>
      <c r="DK125" s="205"/>
      <c r="DL125" s="205"/>
      <c r="DM125" s="205"/>
      <c r="DN125" s="205"/>
      <c r="DO125" s="205"/>
      <c r="DP125" s="205"/>
      <c r="DQ125" s="205"/>
      <c r="DR125" s="205"/>
      <c r="DS125" s="205"/>
      <c r="DT125" s="205"/>
      <c r="DU125" s="205"/>
      <c r="DV125" s="205"/>
      <c r="DW125" s="205"/>
      <c r="DX125" s="205"/>
      <c r="DY125" s="205"/>
      <c r="DZ125" s="205"/>
      <c r="EA125" s="205"/>
      <c r="EB125" s="205"/>
      <c r="EC125" s="205"/>
      <c r="ED125" s="205"/>
      <c r="EE125" s="205"/>
      <c r="EF125" s="205"/>
      <c r="EG125" s="205"/>
      <c r="EH125" s="205"/>
      <c r="EI125" s="205"/>
      <c r="EJ125" s="205"/>
      <c r="EK125" s="205"/>
      <c r="EL125" s="205"/>
      <c r="EM125" s="205"/>
      <c r="EN125" s="205"/>
      <c r="EO125" s="205"/>
      <c r="EP125" s="205"/>
      <c r="EQ125" s="205"/>
      <c r="ER125" s="205"/>
      <c r="ES125" s="205"/>
      <c r="ET125" s="205"/>
      <c r="EU125" s="205"/>
      <c r="EV125" s="205"/>
      <c r="EW125" s="205"/>
      <c r="EX125" s="205"/>
      <c r="EY125" s="205"/>
      <c r="EZ125" s="205"/>
      <c r="FA125" s="205"/>
      <c r="FB125" s="205"/>
      <c r="FC125" s="205"/>
      <c r="FD125" s="205"/>
      <c r="FE125" s="205"/>
      <c r="FF125" s="205"/>
      <c r="FG125" s="205"/>
      <c r="FH125" s="205"/>
      <c r="FI125" s="205"/>
      <c r="FJ125" s="205"/>
      <c r="FK125" s="205"/>
      <c r="FL125" s="205"/>
      <c r="FM125" s="205"/>
      <c r="FN125" s="205"/>
      <c r="FO125" s="205"/>
      <c r="FP125" s="205"/>
      <c r="FQ125" s="205"/>
      <c r="FR125" s="205"/>
      <c r="FS125" s="205"/>
      <c r="FT125" s="205"/>
      <c r="FU125" s="205"/>
      <c r="FV125" s="205"/>
      <c r="FW125" s="205"/>
      <c r="FX125" s="205"/>
      <c r="FY125" s="205"/>
      <c r="FZ125" s="205"/>
      <c r="GA125" s="205"/>
      <c r="GB125" s="205"/>
      <c r="GC125" s="205"/>
      <c r="GD125" s="205"/>
      <c r="GE125" s="205"/>
      <c r="GF125" s="205"/>
      <c r="GG125" s="205"/>
      <c r="GH125" s="205"/>
      <c r="GI125" s="205"/>
      <c r="GJ125" s="205"/>
      <c r="GK125" s="205"/>
      <c r="GL125" s="205"/>
      <c r="GM125" s="205"/>
      <c r="GN125" s="205"/>
      <c r="GO125" s="205"/>
      <c r="GP125" s="205"/>
      <c r="GQ125" s="205"/>
      <c r="GR125" s="205"/>
      <c r="GS125" s="205"/>
      <c r="GT125" s="205"/>
      <c r="GU125" s="205"/>
      <c r="GV125" s="205"/>
      <c r="GW125" s="205"/>
      <c r="GX125" s="205"/>
      <c r="GY125" s="205"/>
      <c r="GZ125" s="205"/>
      <c r="HA125" s="205"/>
      <c r="HB125" s="205"/>
      <c r="HC125" s="205"/>
      <c r="HD125" s="205"/>
      <c r="HE125" s="205"/>
      <c r="HF125" s="205"/>
      <c r="HG125" s="205"/>
      <c r="HH125" s="205"/>
      <c r="HI125" s="205"/>
      <c r="HJ125" s="205"/>
      <c r="HK125" s="205"/>
      <c r="HL125" s="205"/>
      <c r="HM125" s="205"/>
      <c r="HN125" s="205"/>
      <c r="HO125" s="205"/>
      <c r="HP125" s="205"/>
      <c r="HQ125" s="205"/>
      <c r="HR125" s="205"/>
      <c r="HS125" s="205"/>
      <c r="HT125" s="205"/>
      <c r="HU125" s="205"/>
      <c r="HV125" s="205"/>
      <c r="HW125" s="205"/>
      <c r="HX125" s="205"/>
      <c r="HY125" s="205"/>
      <c r="HZ125" s="205"/>
      <c r="IA125" s="205"/>
      <c r="IB125" s="205"/>
      <c r="IC125" s="205"/>
      <c r="ID125" s="205"/>
      <c r="IE125" s="205"/>
      <c r="IF125" s="205"/>
      <c r="IG125" s="205"/>
      <c r="IH125" s="205"/>
      <c r="II125" s="205"/>
      <c r="IJ125" s="205"/>
      <c r="IK125" s="205"/>
    </row>
    <row r="126" spans="1:250" ht="5.0999999999999996" customHeight="1" x14ac:dyDescent="0.2">
      <c r="A126" s="379"/>
      <c r="B126" s="379"/>
      <c r="C126" s="367"/>
      <c r="D126" s="367"/>
      <c r="E126" s="367"/>
      <c r="F126" s="367"/>
    </row>
    <row r="127" spans="1:250" ht="14.1" customHeight="1" x14ac:dyDescent="0.2">
      <c r="A127" s="23" t="s">
        <v>536</v>
      </c>
      <c r="B127" s="1306" t="s">
        <v>318</v>
      </c>
      <c r="C127" s="1307"/>
      <c r="D127" s="1308"/>
      <c r="E127" s="39"/>
      <c r="F127" s="39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16"/>
      <c r="DI127" s="16"/>
      <c r="DJ127" s="16"/>
      <c r="DK127" s="16"/>
      <c r="DL127" s="16"/>
      <c r="DM127" s="16"/>
      <c r="DN127" s="16"/>
      <c r="DO127" s="16"/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  <c r="FC127" s="16"/>
      <c r="FD127" s="16"/>
      <c r="FE127" s="16"/>
      <c r="FF127" s="16"/>
      <c r="FG127" s="16"/>
      <c r="FH127" s="16"/>
      <c r="FI127" s="16"/>
      <c r="FJ127" s="16"/>
      <c r="FK127" s="16"/>
      <c r="FL127" s="16"/>
      <c r="FM127" s="16"/>
      <c r="FN127" s="16"/>
      <c r="FO127" s="16"/>
      <c r="FP127" s="16"/>
      <c r="FQ127" s="16"/>
      <c r="FR127" s="16"/>
      <c r="FS127" s="16"/>
      <c r="FT127" s="16"/>
      <c r="FU127" s="16"/>
      <c r="FV127" s="16"/>
      <c r="FW127" s="16"/>
      <c r="FX127" s="16"/>
      <c r="FY127" s="16"/>
      <c r="FZ127" s="16"/>
      <c r="GA127" s="16"/>
      <c r="GB127" s="16"/>
      <c r="GC127" s="16"/>
      <c r="GD127" s="16"/>
      <c r="GE127" s="16"/>
      <c r="GF127" s="16"/>
      <c r="GG127" s="16"/>
      <c r="GH127" s="16"/>
      <c r="GI127" s="16"/>
      <c r="GJ127" s="16"/>
      <c r="GK127" s="16"/>
      <c r="GL127" s="16"/>
      <c r="GM127" s="16"/>
      <c r="GN127" s="16"/>
      <c r="GO127" s="16"/>
      <c r="GP127" s="16"/>
      <c r="GQ127" s="16"/>
      <c r="GR127" s="16"/>
      <c r="GS127" s="16"/>
      <c r="GT127" s="16"/>
      <c r="GU127" s="16"/>
      <c r="GV127" s="16"/>
      <c r="GW127" s="16"/>
      <c r="GX127" s="16"/>
      <c r="GY127" s="16"/>
      <c r="GZ127" s="16"/>
      <c r="HA127" s="16"/>
      <c r="HB127" s="16"/>
      <c r="HC127" s="16"/>
      <c r="HD127" s="16"/>
      <c r="HE127" s="16"/>
      <c r="HF127" s="16"/>
      <c r="HG127" s="16"/>
      <c r="HH127" s="16"/>
      <c r="HI127" s="16"/>
      <c r="HJ127" s="16"/>
      <c r="HK127" s="16"/>
      <c r="HL127" s="16"/>
      <c r="HM127" s="16"/>
      <c r="HN127" s="16"/>
      <c r="HO127" s="16"/>
      <c r="HP127" s="16"/>
      <c r="HQ127" s="16"/>
      <c r="HR127" s="16"/>
      <c r="HS127" s="16"/>
      <c r="HT127" s="16"/>
      <c r="HU127" s="16"/>
      <c r="HV127" s="16"/>
      <c r="HW127" s="16"/>
      <c r="HX127" s="16"/>
      <c r="HY127" s="16"/>
      <c r="HZ127" s="16"/>
      <c r="IA127" s="16"/>
      <c r="IB127" s="16"/>
      <c r="IC127" s="16"/>
      <c r="ID127" s="16"/>
      <c r="IE127" s="16"/>
      <c r="IF127" s="16"/>
      <c r="IG127" s="16"/>
      <c r="IH127" s="16"/>
      <c r="II127" s="16"/>
      <c r="IJ127" s="16"/>
      <c r="IK127" s="16"/>
      <c r="IL127" s="16"/>
      <c r="IM127" s="16"/>
      <c r="IN127" s="16"/>
      <c r="IO127" s="16"/>
      <c r="IP127" s="16"/>
    </row>
    <row r="128" spans="1:250" ht="14.1" customHeight="1" x14ac:dyDescent="0.2">
      <c r="A128" s="578" t="s">
        <v>537</v>
      </c>
      <c r="B128" s="38" t="s">
        <v>44</v>
      </c>
      <c r="C128" s="582"/>
      <c r="D128" s="601" t="e">
        <f>NPV(D130,F121:V121)</f>
        <v>#DIV/0!</v>
      </c>
      <c r="E128" s="39"/>
      <c r="F128" s="39"/>
      <c r="K128" s="37"/>
    </row>
    <row r="129" spans="1:11" ht="14.1" customHeight="1" x14ac:dyDescent="0.2">
      <c r="A129" s="578" t="s">
        <v>538</v>
      </c>
      <c r="B129" s="38" t="s">
        <v>45</v>
      </c>
      <c r="C129" s="582"/>
      <c r="D129" s="580" t="e">
        <f>IRR(F121:V121)</f>
        <v>#VALUE!</v>
      </c>
      <c r="E129" s="39"/>
      <c r="F129" s="39"/>
      <c r="K129" s="37"/>
    </row>
    <row r="130" spans="1:11" ht="14.1" customHeight="1" x14ac:dyDescent="0.2">
      <c r="A130" s="578" t="s">
        <v>539</v>
      </c>
      <c r="B130" s="38" t="s">
        <v>117</v>
      </c>
      <c r="C130" s="582"/>
      <c r="D130" s="580">
        <f>'(18)WACC'!G56</f>
        <v>7.1082721054571474E-2</v>
      </c>
      <c r="E130" s="39"/>
      <c r="F130" s="39"/>
    </row>
    <row r="131" spans="1:11" ht="14.1" customHeight="1" x14ac:dyDescent="0.2">
      <c r="A131" s="578" t="s">
        <v>540</v>
      </c>
      <c r="B131" s="583" t="s">
        <v>118</v>
      </c>
      <c r="C131" s="584"/>
      <c r="D131" s="585" t="e">
        <f>SUM(G125:V125)</f>
        <v>#DIV/0!</v>
      </c>
      <c r="E131" s="39"/>
      <c r="F131" s="39"/>
    </row>
    <row r="132" spans="1:11" ht="14.1" customHeight="1" x14ac:dyDescent="0.2">
      <c r="A132" s="396" t="s">
        <v>541</v>
      </c>
      <c r="B132" s="402" t="s">
        <v>654</v>
      </c>
      <c r="C132" s="241"/>
      <c r="D132" s="586">
        <f>F103</f>
        <v>0</v>
      </c>
      <c r="E132" s="39"/>
      <c r="F132" s="39"/>
    </row>
    <row r="133" spans="1:11" ht="14.1" customHeight="1" x14ac:dyDescent="0.2">
      <c r="A133" s="396" t="s">
        <v>542</v>
      </c>
      <c r="B133" s="402" t="s">
        <v>543</v>
      </c>
      <c r="C133" s="241"/>
      <c r="D133" s="726" t="s">
        <v>328</v>
      </c>
      <c r="E133" s="39"/>
      <c r="F133" s="39"/>
    </row>
    <row r="134" spans="1:11" ht="14.1" customHeight="1" x14ac:dyDescent="0.2">
      <c r="A134" s="396" t="s">
        <v>544</v>
      </c>
      <c r="B134" s="402" t="s">
        <v>561</v>
      </c>
      <c r="C134" s="241"/>
      <c r="D134" s="726">
        <f>D130</f>
        <v>7.1082721054571474E-2</v>
      </c>
      <c r="E134" s="39"/>
      <c r="F134" s="39"/>
    </row>
    <row r="135" spans="1:11" s="40" customFormat="1" ht="14.1" customHeight="1" x14ac:dyDescent="0.2">
      <c r="A135" s="396" t="s">
        <v>545</v>
      </c>
      <c r="B135" s="402" t="s">
        <v>546</v>
      </c>
      <c r="C135" s="241"/>
      <c r="D135" s="727">
        <v>0.4</v>
      </c>
      <c r="E135" s="39"/>
      <c r="F135" s="39"/>
    </row>
    <row r="136" spans="1:11" s="40" customFormat="1" ht="14.1" customHeight="1" x14ac:dyDescent="0.2">
      <c r="A136" s="396" t="s">
        <v>547</v>
      </c>
      <c r="B136" s="402" t="s">
        <v>436</v>
      </c>
      <c r="C136" s="241"/>
      <c r="D136" s="727">
        <v>0.95</v>
      </c>
      <c r="E136" s="39"/>
      <c r="F136" s="39"/>
    </row>
    <row r="137" spans="1:11" s="40" customFormat="1" ht="14.1" customHeight="1" x14ac:dyDescent="0.2">
      <c r="A137" s="204" t="s">
        <v>767</v>
      </c>
      <c r="B137" s="402" t="s">
        <v>521</v>
      </c>
      <c r="C137" s="241"/>
      <c r="D137" s="727">
        <f>D136*D135</f>
        <v>0.38</v>
      </c>
      <c r="E137" s="39"/>
      <c r="F137" s="39"/>
      <c r="G137" s="39"/>
      <c r="H137" s="39"/>
      <c r="I137" s="39"/>
      <c r="J137" s="39"/>
    </row>
    <row r="138" spans="1:11" s="40" customFormat="1" ht="14.1" customHeight="1" x14ac:dyDescent="0.2">
      <c r="A138" s="396" t="s">
        <v>548</v>
      </c>
      <c r="B138" s="402" t="s">
        <v>844</v>
      </c>
      <c r="C138" s="241"/>
      <c r="D138" s="1465">
        <v>0</v>
      </c>
      <c r="E138" s="39"/>
      <c r="F138" s="39"/>
    </row>
    <row r="139" spans="1:11" s="40" customFormat="1" ht="14.1" customHeight="1" x14ac:dyDescent="0.2">
      <c r="A139" s="396" t="s">
        <v>549</v>
      </c>
      <c r="B139" s="402" t="s">
        <v>655</v>
      </c>
      <c r="C139" s="241"/>
      <c r="D139" s="1539">
        <v>0</v>
      </c>
      <c r="E139" s="39"/>
      <c r="F139" s="39"/>
    </row>
    <row r="140" spans="1:11" s="40" customFormat="1" ht="14.1" customHeight="1" x14ac:dyDescent="0.2">
      <c r="A140" s="396" t="s">
        <v>550</v>
      </c>
      <c r="B140" s="402" t="s">
        <v>657</v>
      </c>
      <c r="C140" s="241"/>
      <c r="D140" s="1539">
        <v>0</v>
      </c>
      <c r="E140" s="39"/>
      <c r="F140" s="39"/>
    </row>
    <row r="141" spans="1:11" s="40" customFormat="1" ht="14.1" customHeight="1" x14ac:dyDescent="0.2">
      <c r="A141" s="396" t="s">
        <v>551</v>
      </c>
      <c r="B141" s="402" t="s">
        <v>656</v>
      </c>
      <c r="C141" s="241"/>
      <c r="D141" s="403">
        <v>50</v>
      </c>
      <c r="E141" s="39"/>
      <c r="F141" s="39"/>
    </row>
    <row r="142" spans="1:11" s="40" customFormat="1" ht="14.1" customHeight="1" x14ac:dyDescent="0.2">
      <c r="A142" s="396" t="s">
        <v>552</v>
      </c>
      <c r="B142" s="723" t="s">
        <v>560</v>
      </c>
      <c r="C142" s="724"/>
      <c r="D142" s="725">
        <f>D140-D141</f>
        <v>-50</v>
      </c>
      <c r="E142" s="39"/>
      <c r="F142" s="39"/>
    </row>
    <row r="143" spans="1:11" s="722" customFormat="1" ht="14.1" customHeight="1" x14ac:dyDescent="0.2">
      <c r="A143" s="396"/>
      <c r="B143" s="241"/>
      <c r="C143" s="241"/>
      <c r="D143" s="721"/>
      <c r="E143" s="39"/>
      <c r="F143" s="39"/>
    </row>
    <row r="144" spans="1:11" s="1515" customFormat="1" ht="14.1" customHeight="1" x14ac:dyDescent="0.2">
      <c r="A144" s="1482"/>
      <c r="B144" s="1482"/>
      <c r="C144" s="1516" t="s">
        <v>858</v>
      </c>
      <c r="D144" s="1546">
        <f>'(9)Comp.Motoc.'!D91</f>
        <v>0</v>
      </c>
      <c r="E144" s="1541" t="s">
        <v>854</v>
      </c>
      <c r="F144" s="1546">
        <f>'(9)Comp.Motoc.'!F91</f>
        <v>0</v>
      </c>
      <c r="G144" s="1541" t="s">
        <v>854</v>
      </c>
      <c r="H144" s="1449">
        <f>'(9)Comp.Motoc.'!H91</f>
        <v>0</v>
      </c>
    </row>
    <row r="145" spans="1:8" s="1515" customFormat="1" ht="14.1" customHeight="1" x14ac:dyDescent="0.2">
      <c r="B145" s="1482"/>
      <c r="C145" s="1482"/>
      <c r="D145" s="1482"/>
      <c r="E145" s="1514"/>
      <c r="F145" s="1514"/>
      <c r="G145" s="1514"/>
    </row>
    <row r="146" spans="1:8" s="1515" customFormat="1" ht="14.1" customHeight="1" x14ac:dyDescent="0.2">
      <c r="B146" s="1482"/>
      <c r="C146" s="1482"/>
      <c r="D146" s="1482"/>
      <c r="E146" s="1514"/>
      <c r="F146" s="1514"/>
      <c r="G146" s="1514"/>
    </row>
    <row r="147" spans="1:8" s="1515" customFormat="1" ht="14.1" customHeight="1" x14ac:dyDescent="0.2">
      <c r="B147" s="1482"/>
      <c r="C147" s="1482"/>
      <c r="D147" s="1482"/>
      <c r="E147" s="1514"/>
      <c r="F147" s="1514"/>
      <c r="G147" s="1514"/>
    </row>
    <row r="148" spans="1:8" s="1515" customFormat="1" ht="14.1" customHeight="1" x14ac:dyDescent="0.2">
      <c r="B148" s="1482"/>
      <c r="C148" s="1482"/>
      <c r="D148" s="1482"/>
      <c r="E148" s="1514"/>
      <c r="F148" s="1514"/>
      <c r="G148" s="1514"/>
    </row>
    <row r="149" spans="1:8" s="1515" customFormat="1" ht="14.1" customHeight="1" x14ac:dyDescent="0.2">
      <c r="B149" s="1542"/>
      <c r="C149" s="1542"/>
      <c r="D149" s="1542"/>
      <c r="E149" s="1542"/>
      <c r="F149" s="1542"/>
      <c r="G149" s="1514"/>
    </row>
    <row r="150" spans="1:8" s="1515" customFormat="1" ht="14.1" customHeight="1" x14ac:dyDescent="0.2">
      <c r="A150" s="1518"/>
      <c r="D150" s="1481" t="str">
        <f>'(9)Comp.Motoc.'!D97:H97</f>
        <v>Nome completo do representante legal da Licitante</v>
      </c>
      <c r="E150" s="1481"/>
      <c r="F150" s="1481"/>
      <c r="G150" s="1481"/>
      <c r="H150" s="1481"/>
    </row>
    <row r="151" spans="1:8" s="1515" customFormat="1" ht="14.1" customHeight="1" x14ac:dyDescent="0.2">
      <c r="A151" s="1514"/>
      <c r="D151" s="1458" t="str">
        <f>'(9)Comp.Motoc.'!D98:H98</f>
        <v>Cargo/Função</v>
      </c>
      <c r="E151" s="1458"/>
      <c r="F151" s="1458"/>
      <c r="G151" s="1458"/>
      <c r="H151" s="1458"/>
    </row>
    <row r="152" spans="1:8" s="1515" customFormat="1" ht="14.1" customHeight="1" x14ac:dyDescent="0.2">
      <c r="A152" s="1514"/>
      <c r="D152" s="1458" t="str">
        <f>'(9)Comp.Motoc.'!D99:H99</f>
        <v>Razão Social da Licitante</v>
      </c>
      <c r="E152" s="1458"/>
      <c r="F152" s="1458"/>
      <c r="G152" s="1458"/>
      <c r="H152" s="1458"/>
    </row>
    <row r="162" spans="9:9" ht="14.1" customHeight="1" x14ac:dyDescent="0.2">
      <c r="I162" s="404"/>
    </row>
  </sheetData>
  <sheetProtection password="933F" sheet="1" objects="1" scenarios="1" selectLockedCells="1"/>
  <mergeCells count="15">
    <mergeCell ref="D150:H150"/>
    <mergeCell ref="D151:H151"/>
    <mergeCell ref="D152:H152"/>
    <mergeCell ref="B127:D127"/>
    <mergeCell ref="V5:V6"/>
    <mergeCell ref="V98:V99"/>
    <mergeCell ref="A1:V1"/>
    <mergeCell ref="A98:F99"/>
    <mergeCell ref="V3:V4"/>
    <mergeCell ref="G98:G99"/>
    <mergeCell ref="H98:U99"/>
    <mergeCell ref="F3:F4"/>
    <mergeCell ref="A5:F6"/>
    <mergeCell ref="H5:U6"/>
    <mergeCell ref="G5:G6"/>
  </mergeCells>
  <printOptions horizontalCentered="1"/>
  <pageMargins left="0.78740157480314965" right="0.78740157480314965" top="1.1811023622047245" bottom="0.78740157480314965" header="0.59055118110236227" footer="0.31496062992125984"/>
  <pageSetup paperSize="9" scale="38" orientation="landscape" r:id="rId1"/>
  <headerFooter>
    <oddHeader>&amp;L&amp;"Calibri,Negrito"&amp;9Estado de Santa Catarina
Município de Lages - SC
Serviço de Estacionamento Rotativo Pago – Área Azul&amp;R&amp;G</oddHeader>
    <oddFooter>&amp;L&amp;"Calibri,Negrito"&amp;9Planilha 17 - Fluxo de Caixa Projetado&amp;R&amp;"Calibri,Negrito"&amp;9Pág.: &amp;P de &amp;N</oddFooter>
  </headerFooter>
  <rowBreaks count="1" manualBreakCount="1">
    <brk id="97" max="21" man="1"/>
  </row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K87"/>
  <sheetViews>
    <sheetView zoomScaleNormal="100" workbookViewId="0">
      <selection sqref="A1:H1"/>
    </sheetView>
  </sheetViews>
  <sheetFormatPr defaultRowHeight="12" x14ac:dyDescent="0.2"/>
  <cols>
    <col min="1" max="1" width="10.140625" style="618" customWidth="1"/>
    <col min="2" max="2" width="9.85546875" style="618" customWidth="1"/>
    <col min="3" max="3" width="16.7109375" style="715" customWidth="1"/>
    <col min="4" max="4" width="16.7109375" style="618" customWidth="1"/>
    <col min="5" max="6" width="48.28515625" style="618" customWidth="1"/>
    <col min="7" max="7" width="9.28515625" style="715" customWidth="1"/>
    <col min="8" max="8" width="7.140625" style="716" customWidth="1"/>
    <col min="9" max="256" width="9.140625" style="618"/>
    <col min="257" max="257" width="9.5703125" style="618" customWidth="1"/>
    <col min="258" max="258" width="9.85546875" style="618" customWidth="1"/>
    <col min="259" max="259" width="13.140625" style="618" customWidth="1"/>
    <col min="260" max="260" width="14" style="618" customWidth="1"/>
    <col min="261" max="261" width="42.5703125" style="618" customWidth="1"/>
    <col min="262" max="262" width="49.28515625" style="618" customWidth="1"/>
    <col min="263" max="263" width="8.28515625" style="618" customWidth="1"/>
    <col min="264" max="264" width="5" style="618" customWidth="1"/>
    <col min="265" max="512" width="9.140625" style="618"/>
    <col min="513" max="513" width="9.5703125" style="618" customWidth="1"/>
    <col min="514" max="514" width="9.85546875" style="618" customWidth="1"/>
    <col min="515" max="515" width="13.140625" style="618" customWidth="1"/>
    <col min="516" max="516" width="14" style="618" customWidth="1"/>
    <col min="517" max="517" width="42.5703125" style="618" customWidth="1"/>
    <col min="518" max="518" width="49.28515625" style="618" customWidth="1"/>
    <col min="519" max="519" width="8.28515625" style="618" customWidth="1"/>
    <col min="520" max="520" width="5" style="618" customWidth="1"/>
    <col min="521" max="768" width="9.140625" style="618"/>
    <col min="769" max="769" width="9.5703125" style="618" customWidth="1"/>
    <col min="770" max="770" width="9.85546875" style="618" customWidth="1"/>
    <col min="771" max="771" width="13.140625" style="618" customWidth="1"/>
    <col min="772" max="772" width="14" style="618" customWidth="1"/>
    <col min="773" max="773" width="42.5703125" style="618" customWidth="1"/>
    <col min="774" max="774" width="49.28515625" style="618" customWidth="1"/>
    <col min="775" max="775" width="8.28515625" style="618" customWidth="1"/>
    <col min="776" max="776" width="5" style="618" customWidth="1"/>
    <col min="777" max="1024" width="9.140625" style="618"/>
    <col min="1025" max="1025" width="9.5703125" style="618" customWidth="1"/>
    <col min="1026" max="1026" width="9.85546875" style="618" customWidth="1"/>
    <col min="1027" max="1027" width="13.140625" style="618" customWidth="1"/>
    <col min="1028" max="1028" width="14" style="618" customWidth="1"/>
    <col min="1029" max="1029" width="42.5703125" style="618" customWidth="1"/>
    <col min="1030" max="1030" width="49.28515625" style="618" customWidth="1"/>
    <col min="1031" max="1031" width="8.28515625" style="618" customWidth="1"/>
    <col min="1032" max="1032" width="5" style="618" customWidth="1"/>
    <col min="1033" max="1280" width="9.140625" style="618"/>
    <col min="1281" max="1281" width="9.5703125" style="618" customWidth="1"/>
    <col min="1282" max="1282" width="9.85546875" style="618" customWidth="1"/>
    <col min="1283" max="1283" width="13.140625" style="618" customWidth="1"/>
    <col min="1284" max="1284" width="14" style="618" customWidth="1"/>
    <col min="1285" max="1285" width="42.5703125" style="618" customWidth="1"/>
    <col min="1286" max="1286" width="49.28515625" style="618" customWidth="1"/>
    <col min="1287" max="1287" width="8.28515625" style="618" customWidth="1"/>
    <col min="1288" max="1288" width="5" style="618" customWidth="1"/>
    <col min="1289" max="1536" width="9.140625" style="618"/>
    <col min="1537" max="1537" width="9.5703125" style="618" customWidth="1"/>
    <col min="1538" max="1538" width="9.85546875" style="618" customWidth="1"/>
    <col min="1539" max="1539" width="13.140625" style="618" customWidth="1"/>
    <col min="1540" max="1540" width="14" style="618" customWidth="1"/>
    <col min="1541" max="1541" width="42.5703125" style="618" customWidth="1"/>
    <col min="1542" max="1542" width="49.28515625" style="618" customWidth="1"/>
    <col min="1543" max="1543" width="8.28515625" style="618" customWidth="1"/>
    <col min="1544" max="1544" width="5" style="618" customWidth="1"/>
    <col min="1545" max="1792" width="9.140625" style="618"/>
    <col min="1793" max="1793" width="9.5703125" style="618" customWidth="1"/>
    <col min="1794" max="1794" width="9.85546875" style="618" customWidth="1"/>
    <col min="1795" max="1795" width="13.140625" style="618" customWidth="1"/>
    <col min="1796" max="1796" width="14" style="618" customWidth="1"/>
    <col min="1797" max="1797" width="42.5703125" style="618" customWidth="1"/>
    <col min="1798" max="1798" width="49.28515625" style="618" customWidth="1"/>
    <col min="1799" max="1799" width="8.28515625" style="618" customWidth="1"/>
    <col min="1800" max="1800" width="5" style="618" customWidth="1"/>
    <col min="1801" max="2048" width="9.140625" style="618"/>
    <col min="2049" max="2049" width="9.5703125" style="618" customWidth="1"/>
    <col min="2050" max="2050" width="9.85546875" style="618" customWidth="1"/>
    <col min="2051" max="2051" width="13.140625" style="618" customWidth="1"/>
    <col min="2052" max="2052" width="14" style="618" customWidth="1"/>
    <col min="2053" max="2053" width="42.5703125" style="618" customWidth="1"/>
    <col min="2054" max="2054" width="49.28515625" style="618" customWidth="1"/>
    <col min="2055" max="2055" width="8.28515625" style="618" customWidth="1"/>
    <col min="2056" max="2056" width="5" style="618" customWidth="1"/>
    <col min="2057" max="2304" width="9.140625" style="618"/>
    <col min="2305" max="2305" width="9.5703125" style="618" customWidth="1"/>
    <col min="2306" max="2306" width="9.85546875" style="618" customWidth="1"/>
    <col min="2307" max="2307" width="13.140625" style="618" customWidth="1"/>
    <col min="2308" max="2308" width="14" style="618" customWidth="1"/>
    <col min="2309" max="2309" width="42.5703125" style="618" customWidth="1"/>
    <col min="2310" max="2310" width="49.28515625" style="618" customWidth="1"/>
    <col min="2311" max="2311" width="8.28515625" style="618" customWidth="1"/>
    <col min="2312" max="2312" width="5" style="618" customWidth="1"/>
    <col min="2313" max="2560" width="9.140625" style="618"/>
    <col min="2561" max="2561" width="9.5703125" style="618" customWidth="1"/>
    <col min="2562" max="2562" width="9.85546875" style="618" customWidth="1"/>
    <col min="2563" max="2563" width="13.140625" style="618" customWidth="1"/>
    <col min="2564" max="2564" width="14" style="618" customWidth="1"/>
    <col min="2565" max="2565" width="42.5703125" style="618" customWidth="1"/>
    <col min="2566" max="2566" width="49.28515625" style="618" customWidth="1"/>
    <col min="2567" max="2567" width="8.28515625" style="618" customWidth="1"/>
    <col min="2568" max="2568" width="5" style="618" customWidth="1"/>
    <col min="2569" max="2816" width="9.140625" style="618"/>
    <col min="2817" max="2817" width="9.5703125" style="618" customWidth="1"/>
    <col min="2818" max="2818" width="9.85546875" style="618" customWidth="1"/>
    <col min="2819" max="2819" width="13.140625" style="618" customWidth="1"/>
    <col min="2820" max="2820" width="14" style="618" customWidth="1"/>
    <col min="2821" max="2821" width="42.5703125" style="618" customWidth="1"/>
    <col min="2822" max="2822" width="49.28515625" style="618" customWidth="1"/>
    <col min="2823" max="2823" width="8.28515625" style="618" customWidth="1"/>
    <col min="2824" max="2824" width="5" style="618" customWidth="1"/>
    <col min="2825" max="3072" width="9.140625" style="618"/>
    <col min="3073" max="3073" width="9.5703125" style="618" customWidth="1"/>
    <col min="3074" max="3074" width="9.85546875" style="618" customWidth="1"/>
    <col min="3075" max="3075" width="13.140625" style="618" customWidth="1"/>
    <col min="3076" max="3076" width="14" style="618" customWidth="1"/>
    <col min="3077" max="3077" width="42.5703125" style="618" customWidth="1"/>
    <col min="3078" max="3078" width="49.28515625" style="618" customWidth="1"/>
    <col min="3079" max="3079" width="8.28515625" style="618" customWidth="1"/>
    <col min="3080" max="3080" width="5" style="618" customWidth="1"/>
    <col min="3081" max="3328" width="9.140625" style="618"/>
    <col min="3329" max="3329" width="9.5703125" style="618" customWidth="1"/>
    <col min="3330" max="3330" width="9.85546875" style="618" customWidth="1"/>
    <col min="3331" max="3331" width="13.140625" style="618" customWidth="1"/>
    <col min="3332" max="3332" width="14" style="618" customWidth="1"/>
    <col min="3333" max="3333" width="42.5703125" style="618" customWidth="1"/>
    <col min="3334" max="3334" width="49.28515625" style="618" customWidth="1"/>
    <col min="3335" max="3335" width="8.28515625" style="618" customWidth="1"/>
    <col min="3336" max="3336" width="5" style="618" customWidth="1"/>
    <col min="3337" max="3584" width="9.140625" style="618"/>
    <col min="3585" max="3585" width="9.5703125" style="618" customWidth="1"/>
    <col min="3586" max="3586" width="9.85546875" style="618" customWidth="1"/>
    <col min="3587" max="3587" width="13.140625" style="618" customWidth="1"/>
    <col min="3588" max="3588" width="14" style="618" customWidth="1"/>
    <col min="3589" max="3589" width="42.5703125" style="618" customWidth="1"/>
    <col min="3590" max="3590" width="49.28515625" style="618" customWidth="1"/>
    <col min="3591" max="3591" width="8.28515625" style="618" customWidth="1"/>
    <col min="3592" max="3592" width="5" style="618" customWidth="1"/>
    <col min="3593" max="3840" width="9.140625" style="618"/>
    <col min="3841" max="3841" width="9.5703125" style="618" customWidth="1"/>
    <col min="3842" max="3842" width="9.85546875" style="618" customWidth="1"/>
    <col min="3843" max="3843" width="13.140625" style="618" customWidth="1"/>
    <col min="3844" max="3844" width="14" style="618" customWidth="1"/>
    <col min="3845" max="3845" width="42.5703125" style="618" customWidth="1"/>
    <col min="3846" max="3846" width="49.28515625" style="618" customWidth="1"/>
    <col min="3847" max="3847" width="8.28515625" style="618" customWidth="1"/>
    <col min="3848" max="3848" width="5" style="618" customWidth="1"/>
    <col min="3849" max="4096" width="9.140625" style="618"/>
    <col min="4097" max="4097" width="9.5703125" style="618" customWidth="1"/>
    <col min="4098" max="4098" width="9.85546875" style="618" customWidth="1"/>
    <col min="4099" max="4099" width="13.140625" style="618" customWidth="1"/>
    <col min="4100" max="4100" width="14" style="618" customWidth="1"/>
    <col min="4101" max="4101" width="42.5703125" style="618" customWidth="1"/>
    <col min="4102" max="4102" width="49.28515625" style="618" customWidth="1"/>
    <col min="4103" max="4103" width="8.28515625" style="618" customWidth="1"/>
    <col min="4104" max="4104" width="5" style="618" customWidth="1"/>
    <col min="4105" max="4352" width="9.140625" style="618"/>
    <col min="4353" max="4353" width="9.5703125" style="618" customWidth="1"/>
    <col min="4354" max="4354" width="9.85546875" style="618" customWidth="1"/>
    <col min="4355" max="4355" width="13.140625" style="618" customWidth="1"/>
    <col min="4356" max="4356" width="14" style="618" customWidth="1"/>
    <col min="4357" max="4357" width="42.5703125" style="618" customWidth="1"/>
    <col min="4358" max="4358" width="49.28515625" style="618" customWidth="1"/>
    <col min="4359" max="4359" width="8.28515625" style="618" customWidth="1"/>
    <col min="4360" max="4360" width="5" style="618" customWidth="1"/>
    <col min="4361" max="4608" width="9.140625" style="618"/>
    <col min="4609" max="4609" width="9.5703125" style="618" customWidth="1"/>
    <col min="4610" max="4610" width="9.85546875" style="618" customWidth="1"/>
    <col min="4611" max="4611" width="13.140625" style="618" customWidth="1"/>
    <col min="4612" max="4612" width="14" style="618" customWidth="1"/>
    <col min="4613" max="4613" width="42.5703125" style="618" customWidth="1"/>
    <col min="4614" max="4614" width="49.28515625" style="618" customWidth="1"/>
    <col min="4615" max="4615" width="8.28515625" style="618" customWidth="1"/>
    <col min="4616" max="4616" width="5" style="618" customWidth="1"/>
    <col min="4617" max="4864" width="9.140625" style="618"/>
    <col min="4865" max="4865" width="9.5703125" style="618" customWidth="1"/>
    <col min="4866" max="4866" width="9.85546875" style="618" customWidth="1"/>
    <col min="4867" max="4867" width="13.140625" style="618" customWidth="1"/>
    <col min="4868" max="4868" width="14" style="618" customWidth="1"/>
    <col min="4869" max="4869" width="42.5703125" style="618" customWidth="1"/>
    <col min="4870" max="4870" width="49.28515625" style="618" customWidth="1"/>
    <col min="4871" max="4871" width="8.28515625" style="618" customWidth="1"/>
    <col min="4872" max="4872" width="5" style="618" customWidth="1"/>
    <col min="4873" max="5120" width="9.140625" style="618"/>
    <col min="5121" max="5121" width="9.5703125" style="618" customWidth="1"/>
    <col min="5122" max="5122" width="9.85546875" style="618" customWidth="1"/>
    <col min="5123" max="5123" width="13.140625" style="618" customWidth="1"/>
    <col min="5124" max="5124" width="14" style="618" customWidth="1"/>
    <col min="5125" max="5125" width="42.5703125" style="618" customWidth="1"/>
    <col min="5126" max="5126" width="49.28515625" style="618" customWidth="1"/>
    <col min="5127" max="5127" width="8.28515625" style="618" customWidth="1"/>
    <col min="5128" max="5128" width="5" style="618" customWidth="1"/>
    <col min="5129" max="5376" width="9.140625" style="618"/>
    <col min="5377" max="5377" width="9.5703125" style="618" customWidth="1"/>
    <col min="5378" max="5378" width="9.85546875" style="618" customWidth="1"/>
    <col min="5379" max="5379" width="13.140625" style="618" customWidth="1"/>
    <col min="5380" max="5380" width="14" style="618" customWidth="1"/>
    <col min="5381" max="5381" width="42.5703125" style="618" customWidth="1"/>
    <col min="5382" max="5382" width="49.28515625" style="618" customWidth="1"/>
    <col min="5383" max="5383" width="8.28515625" style="618" customWidth="1"/>
    <col min="5384" max="5384" width="5" style="618" customWidth="1"/>
    <col min="5385" max="5632" width="9.140625" style="618"/>
    <col min="5633" max="5633" width="9.5703125" style="618" customWidth="1"/>
    <col min="5634" max="5634" width="9.85546875" style="618" customWidth="1"/>
    <col min="5635" max="5635" width="13.140625" style="618" customWidth="1"/>
    <col min="5636" max="5636" width="14" style="618" customWidth="1"/>
    <col min="5637" max="5637" width="42.5703125" style="618" customWidth="1"/>
    <col min="5638" max="5638" width="49.28515625" style="618" customWidth="1"/>
    <col min="5639" max="5639" width="8.28515625" style="618" customWidth="1"/>
    <col min="5640" max="5640" width="5" style="618" customWidth="1"/>
    <col min="5641" max="5888" width="9.140625" style="618"/>
    <col min="5889" max="5889" width="9.5703125" style="618" customWidth="1"/>
    <col min="5890" max="5890" width="9.85546875" style="618" customWidth="1"/>
    <col min="5891" max="5891" width="13.140625" style="618" customWidth="1"/>
    <col min="5892" max="5892" width="14" style="618" customWidth="1"/>
    <col min="5893" max="5893" width="42.5703125" style="618" customWidth="1"/>
    <col min="5894" max="5894" width="49.28515625" style="618" customWidth="1"/>
    <col min="5895" max="5895" width="8.28515625" style="618" customWidth="1"/>
    <col min="5896" max="5896" width="5" style="618" customWidth="1"/>
    <col min="5897" max="6144" width="9.140625" style="618"/>
    <col min="6145" max="6145" width="9.5703125" style="618" customWidth="1"/>
    <col min="6146" max="6146" width="9.85546875" style="618" customWidth="1"/>
    <col min="6147" max="6147" width="13.140625" style="618" customWidth="1"/>
    <col min="6148" max="6148" width="14" style="618" customWidth="1"/>
    <col min="6149" max="6149" width="42.5703125" style="618" customWidth="1"/>
    <col min="6150" max="6150" width="49.28515625" style="618" customWidth="1"/>
    <col min="6151" max="6151" width="8.28515625" style="618" customWidth="1"/>
    <col min="6152" max="6152" width="5" style="618" customWidth="1"/>
    <col min="6153" max="6400" width="9.140625" style="618"/>
    <col min="6401" max="6401" width="9.5703125" style="618" customWidth="1"/>
    <col min="6402" max="6402" width="9.85546875" style="618" customWidth="1"/>
    <col min="6403" max="6403" width="13.140625" style="618" customWidth="1"/>
    <col min="6404" max="6404" width="14" style="618" customWidth="1"/>
    <col min="6405" max="6405" width="42.5703125" style="618" customWidth="1"/>
    <col min="6406" max="6406" width="49.28515625" style="618" customWidth="1"/>
    <col min="6407" max="6407" width="8.28515625" style="618" customWidth="1"/>
    <col min="6408" max="6408" width="5" style="618" customWidth="1"/>
    <col min="6409" max="6656" width="9.140625" style="618"/>
    <col min="6657" max="6657" width="9.5703125" style="618" customWidth="1"/>
    <col min="6658" max="6658" width="9.85546875" style="618" customWidth="1"/>
    <col min="6659" max="6659" width="13.140625" style="618" customWidth="1"/>
    <col min="6660" max="6660" width="14" style="618" customWidth="1"/>
    <col min="6661" max="6661" width="42.5703125" style="618" customWidth="1"/>
    <col min="6662" max="6662" width="49.28515625" style="618" customWidth="1"/>
    <col min="6663" max="6663" width="8.28515625" style="618" customWidth="1"/>
    <col min="6664" max="6664" width="5" style="618" customWidth="1"/>
    <col min="6665" max="6912" width="9.140625" style="618"/>
    <col min="6913" max="6913" width="9.5703125" style="618" customWidth="1"/>
    <col min="6914" max="6914" width="9.85546875" style="618" customWidth="1"/>
    <col min="6915" max="6915" width="13.140625" style="618" customWidth="1"/>
    <col min="6916" max="6916" width="14" style="618" customWidth="1"/>
    <col min="6917" max="6917" width="42.5703125" style="618" customWidth="1"/>
    <col min="6918" max="6918" width="49.28515625" style="618" customWidth="1"/>
    <col min="6919" max="6919" width="8.28515625" style="618" customWidth="1"/>
    <col min="6920" max="6920" width="5" style="618" customWidth="1"/>
    <col min="6921" max="7168" width="9.140625" style="618"/>
    <col min="7169" max="7169" width="9.5703125" style="618" customWidth="1"/>
    <col min="7170" max="7170" width="9.85546875" style="618" customWidth="1"/>
    <col min="7171" max="7171" width="13.140625" style="618" customWidth="1"/>
    <col min="7172" max="7172" width="14" style="618" customWidth="1"/>
    <col min="7173" max="7173" width="42.5703125" style="618" customWidth="1"/>
    <col min="7174" max="7174" width="49.28515625" style="618" customWidth="1"/>
    <col min="7175" max="7175" width="8.28515625" style="618" customWidth="1"/>
    <col min="7176" max="7176" width="5" style="618" customWidth="1"/>
    <col min="7177" max="7424" width="9.140625" style="618"/>
    <col min="7425" max="7425" width="9.5703125" style="618" customWidth="1"/>
    <col min="7426" max="7426" width="9.85546875" style="618" customWidth="1"/>
    <col min="7427" max="7427" width="13.140625" style="618" customWidth="1"/>
    <col min="7428" max="7428" width="14" style="618" customWidth="1"/>
    <col min="7429" max="7429" width="42.5703125" style="618" customWidth="1"/>
    <col min="7430" max="7430" width="49.28515625" style="618" customWidth="1"/>
    <col min="7431" max="7431" width="8.28515625" style="618" customWidth="1"/>
    <col min="7432" max="7432" width="5" style="618" customWidth="1"/>
    <col min="7433" max="7680" width="9.140625" style="618"/>
    <col min="7681" max="7681" width="9.5703125" style="618" customWidth="1"/>
    <col min="7682" max="7682" width="9.85546875" style="618" customWidth="1"/>
    <col min="7683" max="7683" width="13.140625" style="618" customWidth="1"/>
    <col min="7684" max="7684" width="14" style="618" customWidth="1"/>
    <col min="7685" max="7685" width="42.5703125" style="618" customWidth="1"/>
    <col min="7686" max="7686" width="49.28515625" style="618" customWidth="1"/>
    <col min="7687" max="7687" width="8.28515625" style="618" customWidth="1"/>
    <col min="7688" max="7688" width="5" style="618" customWidth="1"/>
    <col min="7689" max="7936" width="9.140625" style="618"/>
    <col min="7937" max="7937" width="9.5703125" style="618" customWidth="1"/>
    <col min="7938" max="7938" width="9.85546875" style="618" customWidth="1"/>
    <col min="7939" max="7939" width="13.140625" style="618" customWidth="1"/>
    <col min="7940" max="7940" width="14" style="618" customWidth="1"/>
    <col min="7941" max="7941" width="42.5703125" style="618" customWidth="1"/>
    <col min="7942" max="7942" width="49.28515625" style="618" customWidth="1"/>
    <col min="7943" max="7943" width="8.28515625" style="618" customWidth="1"/>
    <col min="7944" max="7944" width="5" style="618" customWidth="1"/>
    <col min="7945" max="8192" width="9.140625" style="618"/>
    <col min="8193" max="8193" width="9.5703125" style="618" customWidth="1"/>
    <col min="8194" max="8194" width="9.85546875" style="618" customWidth="1"/>
    <col min="8195" max="8195" width="13.140625" style="618" customWidth="1"/>
    <col min="8196" max="8196" width="14" style="618" customWidth="1"/>
    <col min="8197" max="8197" width="42.5703125" style="618" customWidth="1"/>
    <col min="8198" max="8198" width="49.28515625" style="618" customWidth="1"/>
    <col min="8199" max="8199" width="8.28515625" style="618" customWidth="1"/>
    <col min="8200" max="8200" width="5" style="618" customWidth="1"/>
    <col min="8201" max="8448" width="9.140625" style="618"/>
    <col min="8449" max="8449" width="9.5703125" style="618" customWidth="1"/>
    <col min="8450" max="8450" width="9.85546875" style="618" customWidth="1"/>
    <col min="8451" max="8451" width="13.140625" style="618" customWidth="1"/>
    <col min="8452" max="8452" width="14" style="618" customWidth="1"/>
    <col min="8453" max="8453" width="42.5703125" style="618" customWidth="1"/>
    <col min="8454" max="8454" width="49.28515625" style="618" customWidth="1"/>
    <col min="8455" max="8455" width="8.28515625" style="618" customWidth="1"/>
    <col min="8456" max="8456" width="5" style="618" customWidth="1"/>
    <col min="8457" max="8704" width="9.140625" style="618"/>
    <col min="8705" max="8705" width="9.5703125" style="618" customWidth="1"/>
    <col min="8706" max="8706" width="9.85546875" style="618" customWidth="1"/>
    <col min="8707" max="8707" width="13.140625" style="618" customWidth="1"/>
    <col min="8708" max="8708" width="14" style="618" customWidth="1"/>
    <col min="8709" max="8709" width="42.5703125" style="618" customWidth="1"/>
    <col min="8710" max="8710" width="49.28515625" style="618" customWidth="1"/>
    <col min="8711" max="8711" width="8.28515625" style="618" customWidth="1"/>
    <col min="8712" max="8712" width="5" style="618" customWidth="1"/>
    <col min="8713" max="8960" width="9.140625" style="618"/>
    <col min="8961" max="8961" width="9.5703125" style="618" customWidth="1"/>
    <col min="8962" max="8962" width="9.85546875" style="618" customWidth="1"/>
    <col min="8963" max="8963" width="13.140625" style="618" customWidth="1"/>
    <col min="8964" max="8964" width="14" style="618" customWidth="1"/>
    <col min="8965" max="8965" width="42.5703125" style="618" customWidth="1"/>
    <col min="8966" max="8966" width="49.28515625" style="618" customWidth="1"/>
    <col min="8967" max="8967" width="8.28515625" style="618" customWidth="1"/>
    <col min="8968" max="8968" width="5" style="618" customWidth="1"/>
    <col min="8969" max="9216" width="9.140625" style="618"/>
    <col min="9217" max="9217" width="9.5703125" style="618" customWidth="1"/>
    <col min="9218" max="9218" width="9.85546875" style="618" customWidth="1"/>
    <col min="9219" max="9219" width="13.140625" style="618" customWidth="1"/>
    <col min="9220" max="9220" width="14" style="618" customWidth="1"/>
    <col min="9221" max="9221" width="42.5703125" style="618" customWidth="1"/>
    <col min="9222" max="9222" width="49.28515625" style="618" customWidth="1"/>
    <col min="9223" max="9223" width="8.28515625" style="618" customWidth="1"/>
    <col min="9224" max="9224" width="5" style="618" customWidth="1"/>
    <col min="9225" max="9472" width="9.140625" style="618"/>
    <col min="9473" max="9473" width="9.5703125" style="618" customWidth="1"/>
    <col min="9474" max="9474" width="9.85546875" style="618" customWidth="1"/>
    <col min="9475" max="9475" width="13.140625" style="618" customWidth="1"/>
    <col min="9476" max="9476" width="14" style="618" customWidth="1"/>
    <col min="9477" max="9477" width="42.5703125" style="618" customWidth="1"/>
    <col min="9478" max="9478" width="49.28515625" style="618" customWidth="1"/>
    <col min="9479" max="9479" width="8.28515625" style="618" customWidth="1"/>
    <col min="9480" max="9480" width="5" style="618" customWidth="1"/>
    <col min="9481" max="9728" width="9.140625" style="618"/>
    <col min="9729" max="9729" width="9.5703125" style="618" customWidth="1"/>
    <col min="9730" max="9730" width="9.85546875" style="618" customWidth="1"/>
    <col min="9731" max="9731" width="13.140625" style="618" customWidth="1"/>
    <col min="9732" max="9732" width="14" style="618" customWidth="1"/>
    <col min="9733" max="9733" width="42.5703125" style="618" customWidth="1"/>
    <col min="9734" max="9734" width="49.28515625" style="618" customWidth="1"/>
    <col min="9735" max="9735" width="8.28515625" style="618" customWidth="1"/>
    <col min="9736" max="9736" width="5" style="618" customWidth="1"/>
    <col min="9737" max="9984" width="9.140625" style="618"/>
    <col min="9985" max="9985" width="9.5703125" style="618" customWidth="1"/>
    <col min="9986" max="9986" width="9.85546875" style="618" customWidth="1"/>
    <col min="9987" max="9987" width="13.140625" style="618" customWidth="1"/>
    <col min="9988" max="9988" width="14" style="618" customWidth="1"/>
    <col min="9989" max="9989" width="42.5703125" style="618" customWidth="1"/>
    <col min="9990" max="9990" width="49.28515625" style="618" customWidth="1"/>
    <col min="9991" max="9991" width="8.28515625" style="618" customWidth="1"/>
    <col min="9992" max="9992" width="5" style="618" customWidth="1"/>
    <col min="9993" max="10240" width="9.140625" style="618"/>
    <col min="10241" max="10241" width="9.5703125" style="618" customWidth="1"/>
    <col min="10242" max="10242" width="9.85546875" style="618" customWidth="1"/>
    <col min="10243" max="10243" width="13.140625" style="618" customWidth="1"/>
    <col min="10244" max="10244" width="14" style="618" customWidth="1"/>
    <col min="10245" max="10245" width="42.5703125" style="618" customWidth="1"/>
    <col min="10246" max="10246" width="49.28515625" style="618" customWidth="1"/>
    <col min="10247" max="10247" width="8.28515625" style="618" customWidth="1"/>
    <col min="10248" max="10248" width="5" style="618" customWidth="1"/>
    <col min="10249" max="10496" width="9.140625" style="618"/>
    <col min="10497" max="10497" width="9.5703125" style="618" customWidth="1"/>
    <col min="10498" max="10498" width="9.85546875" style="618" customWidth="1"/>
    <col min="10499" max="10499" width="13.140625" style="618" customWidth="1"/>
    <col min="10500" max="10500" width="14" style="618" customWidth="1"/>
    <col min="10501" max="10501" width="42.5703125" style="618" customWidth="1"/>
    <col min="10502" max="10502" width="49.28515625" style="618" customWidth="1"/>
    <col min="10503" max="10503" width="8.28515625" style="618" customWidth="1"/>
    <col min="10504" max="10504" width="5" style="618" customWidth="1"/>
    <col min="10505" max="10752" width="9.140625" style="618"/>
    <col min="10753" max="10753" width="9.5703125" style="618" customWidth="1"/>
    <col min="10754" max="10754" width="9.85546875" style="618" customWidth="1"/>
    <col min="10755" max="10755" width="13.140625" style="618" customWidth="1"/>
    <col min="10756" max="10756" width="14" style="618" customWidth="1"/>
    <col min="10757" max="10757" width="42.5703125" style="618" customWidth="1"/>
    <col min="10758" max="10758" width="49.28515625" style="618" customWidth="1"/>
    <col min="10759" max="10759" width="8.28515625" style="618" customWidth="1"/>
    <col min="10760" max="10760" width="5" style="618" customWidth="1"/>
    <col min="10761" max="11008" width="9.140625" style="618"/>
    <col min="11009" max="11009" width="9.5703125" style="618" customWidth="1"/>
    <col min="11010" max="11010" width="9.85546875" style="618" customWidth="1"/>
    <col min="11011" max="11011" width="13.140625" style="618" customWidth="1"/>
    <col min="11012" max="11012" width="14" style="618" customWidth="1"/>
    <col min="11013" max="11013" width="42.5703125" style="618" customWidth="1"/>
    <col min="11014" max="11014" width="49.28515625" style="618" customWidth="1"/>
    <col min="11015" max="11015" width="8.28515625" style="618" customWidth="1"/>
    <col min="11016" max="11016" width="5" style="618" customWidth="1"/>
    <col min="11017" max="11264" width="9.140625" style="618"/>
    <col min="11265" max="11265" width="9.5703125" style="618" customWidth="1"/>
    <col min="11266" max="11266" width="9.85546875" style="618" customWidth="1"/>
    <col min="11267" max="11267" width="13.140625" style="618" customWidth="1"/>
    <col min="11268" max="11268" width="14" style="618" customWidth="1"/>
    <col min="11269" max="11269" width="42.5703125" style="618" customWidth="1"/>
    <col min="11270" max="11270" width="49.28515625" style="618" customWidth="1"/>
    <col min="11271" max="11271" width="8.28515625" style="618" customWidth="1"/>
    <col min="11272" max="11272" width="5" style="618" customWidth="1"/>
    <col min="11273" max="11520" width="9.140625" style="618"/>
    <col min="11521" max="11521" width="9.5703125" style="618" customWidth="1"/>
    <col min="11522" max="11522" width="9.85546875" style="618" customWidth="1"/>
    <col min="11523" max="11523" width="13.140625" style="618" customWidth="1"/>
    <col min="11524" max="11524" width="14" style="618" customWidth="1"/>
    <col min="11525" max="11525" width="42.5703125" style="618" customWidth="1"/>
    <col min="11526" max="11526" width="49.28515625" style="618" customWidth="1"/>
    <col min="11527" max="11527" width="8.28515625" style="618" customWidth="1"/>
    <col min="11528" max="11528" width="5" style="618" customWidth="1"/>
    <col min="11529" max="11776" width="9.140625" style="618"/>
    <col min="11777" max="11777" width="9.5703125" style="618" customWidth="1"/>
    <col min="11778" max="11778" width="9.85546875" style="618" customWidth="1"/>
    <col min="11779" max="11779" width="13.140625" style="618" customWidth="1"/>
    <col min="11780" max="11780" width="14" style="618" customWidth="1"/>
    <col min="11781" max="11781" width="42.5703125" style="618" customWidth="1"/>
    <col min="11782" max="11782" width="49.28515625" style="618" customWidth="1"/>
    <col min="11783" max="11783" width="8.28515625" style="618" customWidth="1"/>
    <col min="11784" max="11784" width="5" style="618" customWidth="1"/>
    <col min="11785" max="12032" width="9.140625" style="618"/>
    <col min="12033" max="12033" width="9.5703125" style="618" customWidth="1"/>
    <col min="12034" max="12034" width="9.85546875" style="618" customWidth="1"/>
    <col min="12035" max="12035" width="13.140625" style="618" customWidth="1"/>
    <col min="12036" max="12036" width="14" style="618" customWidth="1"/>
    <col min="12037" max="12037" width="42.5703125" style="618" customWidth="1"/>
    <col min="12038" max="12038" width="49.28515625" style="618" customWidth="1"/>
    <col min="12039" max="12039" width="8.28515625" style="618" customWidth="1"/>
    <col min="12040" max="12040" width="5" style="618" customWidth="1"/>
    <col min="12041" max="12288" width="9.140625" style="618"/>
    <col min="12289" max="12289" width="9.5703125" style="618" customWidth="1"/>
    <col min="12290" max="12290" width="9.85546875" style="618" customWidth="1"/>
    <col min="12291" max="12291" width="13.140625" style="618" customWidth="1"/>
    <col min="12292" max="12292" width="14" style="618" customWidth="1"/>
    <col min="12293" max="12293" width="42.5703125" style="618" customWidth="1"/>
    <col min="12294" max="12294" width="49.28515625" style="618" customWidth="1"/>
    <col min="12295" max="12295" width="8.28515625" style="618" customWidth="1"/>
    <col min="12296" max="12296" width="5" style="618" customWidth="1"/>
    <col min="12297" max="12544" width="9.140625" style="618"/>
    <col min="12545" max="12545" width="9.5703125" style="618" customWidth="1"/>
    <col min="12546" max="12546" width="9.85546875" style="618" customWidth="1"/>
    <col min="12547" max="12547" width="13.140625" style="618" customWidth="1"/>
    <col min="12548" max="12548" width="14" style="618" customWidth="1"/>
    <col min="12549" max="12549" width="42.5703125" style="618" customWidth="1"/>
    <col min="12550" max="12550" width="49.28515625" style="618" customWidth="1"/>
    <col min="12551" max="12551" width="8.28515625" style="618" customWidth="1"/>
    <col min="12552" max="12552" width="5" style="618" customWidth="1"/>
    <col min="12553" max="12800" width="9.140625" style="618"/>
    <col min="12801" max="12801" width="9.5703125" style="618" customWidth="1"/>
    <col min="12802" max="12802" width="9.85546875" style="618" customWidth="1"/>
    <col min="12803" max="12803" width="13.140625" style="618" customWidth="1"/>
    <col min="12804" max="12804" width="14" style="618" customWidth="1"/>
    <col min="12805" max="12805" width="42.5703125" style="618" customWidth="1"/>
    <col min="12806" max="12806" width="49.28515625" style="618" customWidth="1"/>
    <col min="12807" max="12807" width="8.28515625" style="618" customWidth="1"/>
    <col min="12808" max="12808" width="5" style="618" customWidth="1"/>
    <col min="12809" max="13056" width="9.140625" style="618"/>
    <col min="13057" max="13057" width="9.5703125" style="618" customWidth="1"/>
    <col min="13058" max="13058" width="9.85546875" style="618" customWidth="1"/>
    <col min="13059" max="13059" width="13.140625" style="618" customWidth="1"/>
    <col min="13060" max="13060" width="14" style="618" customWidth="1"/>
    <col min="13061" max="13061" width="42.5703125" style="618" customWidth="1"/>
    <col min="13062" max="13062" width="49.28515625" style="618" customWidth="1"/>
    <col min="13063" max="13063" width="8.28515625" style="618" customWidth="1"/>
    <col min="13064" max="13064" width="5" style="618" customWidth="1"/>
    <col min="13065" max="13312" width="9.140625" style="618"/>
    <col min="13313" max="13313" width="9.5703125" style="618" customWidth="1"/>
    <col min="13314" max="13314" width="9.85546875" style="618" customWidth="1"/>
    <col min="13315" max="13315" width="13.140625" style="618" customWidth="1"/>
    <col min="13316" max="13316" width="14" style="618" customWidth="1"/>
    <col min="13317" max="13317" width="42.5703125" style="618" customWidth="1"/>
    <col min="13318" max="13318" width="49.28515625" style="618" customWidth="1"/>
    <col min="13319" max="13319" width="8.28515625" style="618" customWidth="1"/>
    <col min="13320" max="13320" width="5" style="618" customWidth="1"/>
    <col min="13321" max="13568" width="9.140625" style="618"/>
    <col min="13569" max="13569" width="9.5703125" style="618" customWidth="1"/>
    <col min="13570" max="13570" width="9.85546875" style="618" customWidth="1"/>
    <col min="13571" max="13571" width="13.140625" style="618" customWidth="1"/>
    <col min="13572" max="13572" width="14" style="618" customWidth="1"/>
    <col min="13573" max="13573" width="42.5703125" style="618" customWidth="1"/>
    <col min="13574" max="13574" width="49.28515625" style="618" customWidth="1"/>
    <col min="13575" max="13575" width="8.28515625" style="618" customWidth="1"/>
    <col min="13576" max="13576" width="5" style="618" customWidth="1"/>
    <col min="13577" max="13824" width="9.140625" style="618"/>
    <col min="13825" max="13825" width="9.5703125" style="618" customWidth="1"/>
    <col min="13826" max="13826" width="9.85546875" style="618" customWidth="1"/>
    <col min="13827" max="13827" width="13.140625" style="618" customWidth="1"/>
    <col min="13828" max="13828" width="14" style="618" customWidth="1"/>
    <col min="13829" max="13829" width="42.5703125" style="618" customWidth="1"/>
    <col min="13830" max="13830" width="49.28515625" style="618" customWidth="1"/>
    <col min="13831" max="13831" width="8.28515625" style="618" customWidth="1"/>
    <col min="13832" max="13832" width="5" style="618" customWidth="1"/>
    <col min="13833" max="14080" width="9.140625" style="618"/>
    <col min="14081" max="14081" width="9.5703125" style="618" customWidth="1"/>
    <col min="14082" max="14082" width="9.85546875" style="618" customWidth="1"/>
    <col min="14083" max="14083" width="13.140625" style="618" customWidth="1"/>
    <col min="14084" max="14084" width="14" style="618" customWidth="1"/>
    <col min="14085" max="14085" width="42.5703125" style="618" customWidth="1"/>
    <col min="14086" max="14086" width="49.28515625" style="618" customWidth="1"/>
    <col min="14087" max="14087" width="8.28515625" style="618" customWidth="1"/>
    <col min="14088" max="14088" width="5" style="618" customWidth="1"/>
    <col min="14089" max="14336" width="9.140625" style="618"/>
    <col min="14337" max="14337" width="9.5703125" style="618" customWidth="1"/>
    <col min="14338" max="14338" width="9.85546875" style="618" customWidth="1"/>
    <col min="14339" max="14339" width="13.140625" style="618" customWidth="1"/>
    <col min="14340" max="14340" width="14" style="618" customWidth="1"/>
    <col min="14341" max="14341" width="42.5703125" style="618" customWidth="1"/>
    <col min="14342" max="14342" width="49.28515625" style="618" customWidth="1"/>
    <col min="14343" max="14343" width="8.28515625" style="618" customWidth="1"/>
    <col min="14344" max="14344" width="5" style="618" customWidth="1"/>
    <col min="14345" max="14592" width="9.140625" style="618"/>
    <col min="14593" max="14593" width="9.5703125" style="618" customWidth="1"/>
    <col min="14594" max="14594" width="9.85546875" style="618" customWidth="1"/>
    <col min="14595" max="14595" width="13.140625" style="618" customWidth="1"/>
    <col min="14596" max="14596" width="14" style="618" customWidth="1"/>
    <col min="14597" max="14597" width="42.5703125" style="618" customWidth="1"/>
    <col min="14598" max="14598" width="49.28515625" style="618" customWidth="1"/>
    <col min="14599" max="14599" width="8.28515625" style="618" customWidth="1"/>
    <col min="14600" max="14600" width="5" style="618" customWidth="1"/>
    <col min="14601" max="14848" width="9.140625" style="618"/>
    <col min="14849" max="14849" width="9.5703125" style="618" customWidth="1"/>
    <col min="14850" max="14850" width="9.85546875" style="618" customWidth="1"/>
    <col min="14851" max="14851" width="13.140625" style="618" customWidth="1"/>
    <col min="14852" max="14852" width="14" style="618" customWidth="1"/>
    <col min="14853" max="14853" width="42.5703125" style="618" customWidth="1"/>
    <col min="14854" max="14854" width="49.28515625" style="618" customWidth="1"/>
    <col min="14855" max="14855" width="8.28515625" style="618" customWidth="1"/>
    <col min="14856" max="14856" width="5" style="618" customWidth="1"/>
    <col min="14857" max="15104" width="9.140625" style="618"/>
    <col min="15105" max="15105" width="9.5703125" style="618" customWidth="1"/>
    <col min="15106" max="15106" width="9.85546875" style="618" customWidth="1"/>
    <col min="15107" max="15107" width="13.140625" style="618" customWidth="1"/>
    <col min="15108" max="15108" width="14" style="618" customWidth="1"/>
    <col min="15109" max="15109" width="42.5703125" style="618" customWidth="1"/>
    <col min="15110" max="15110" width="49.28515625" style="618" customWidth="1"/>
    <col min="15111" max="15111" width="8.28515625" style="618" customWidth="1"/>
    <col min="15112" max="15112" width="5" style="618" customWidth="1"/>
    <col min="15113" max="15360" width="9.140625" style="618"/>
    <col min="15361" max="15361" width="9.5703125" style="618" customWidth="1"/>
    <col min="15362" max="15362" width="9.85546875" style="618" customWidth="1"/>
    <col min="15363" max="15363" width="13.140625" style="618" customWidth="1"/>
    <col min="15364" max="15364" width="14" style="618" customWidth="1"/>
    <col min="15365" max="15365" width="42.5703125" style="618" customWidth="1"/>
    <col min="15366" max="15366" width="49.28515625" style="618" customWidth="1"/>
    <col min="15367" max="15367" width="8.28515625" style="618" customWidth="1"/>
    <col min="15368" max="15368" width="5" style="618" customWidth="1"/>
    <col min="15369" max="15616" width="9.140625" style="618"/>
    <col min="15617" max="15617" width="9.5703125" style="618" customWidth="1"/>
    <col min="15618" max="15618" width="9.85546875" style="618" customWidth="1"/>
    <col min="15619" max="15619" width="13.140625" style="618" customWidth="1"/>
    <col min="15620" max="15620" width="14" style="618" customWidth="1"/>
    <col min="15621" max="15621" width="42.5703125" style="618" customWidth="1"/>
    <col min="15622" max="15622" width="49.28515625" style="618" customWidth="1"/>
    <col min="15623" max="15623" width="8.28515625" style="618" customWidth="1"/>
    <col min="15624" max="15624" width="5" style="618" customWidth="1"/>
    <col min="15625" max="15872" width="9.140625" style="618"/>
    <col min="15873" max="15873" width="9.5703125" style="618" customWidth="1"/>
    <col min="15874" max="15874" width="9.85546875" style="618" customWidth="1"/>
    <col min="15875" max="15875" width="13.140625" style="618" customWidth="1"/>
    <col min="15876" max="15876" width="14" style="618" customWidth="1"/>
    <col min="15877" max="15877" width="42.5703125" style="618" customWidth="1"/>
    <col min="15878" max="15878" width="49.28515625" style="618" customWidth="1"/>
    <col min="15879" max="15879" width="8.28515625" style="618" customWidth="1"/>
    <col min="15880" max="15880" width="5" style="618" customWidth="1"/>
    <col min="15881" max="16128" width="9.140625" style="618"/>
    <col min="16129" max="16129" width="9.5703125" style="618" customWidth="1"/>
    <col min="16130" max="16130" width="9.85546875" style="618" customWidth="1"/>
    <col min="16131" max="16131" width="13.140625" style="618" customWidth="1"/>
    <col min="16132" max="16132" width="14" style="618" customWidth="1"/>
    <col min="16133" max="16133" width="42.5703125" style="618" customWidth="1"/>
    <col min="16134" max="16134" width="49.28515625" style="618" customWidth="1"/>
    <col min="16135" max="16135" width="8.28515625" style="618" customWidth="1"/>
    <col min="16136" max="16136" width="5" style="618" customWidth="1"/>
    <col min="16137" max="16384" width="9.140625" style="618"/>
  </cols>
  <sheetData>
    <row r="1" spans="1:11" s="613" customFormat="1" ht="21.95" customHeight="1" x14ac:dyDescent="0.2">
      <c r="A1" s="1326" t="s">
        <v>782</v>
      </c>
      <c r="B1" s="1327"/>
      <c r="C1" s="1327"/>
      <c r="D1" s="1327"/>
      <c r="E1" s="1327"/>
      <c r="F1" s="1327"/>
      <c r="G1" s="1327"/>
      <c r="H1" s="1328"/>
      <c r="I1" s="612"/>
    </row>
    <row r="2" spans="1:11" s="612" customFormat="1" ht="5.0999999999999996" customHeight="1" x14ac:dyDescent="0.2">
      <c r="A2" s="1329"/>
      <c r="B2" s="1329"/>
      <c r="C2" s="1329"/>
      <c r="D2" s="1329"/>
      <c r="E2" s="1329"/>
      <c r="F2" s="1329"/>
      <c r="H2" s="614"/>
    </row>
    <row r="3" spans="1:11" ht="14.1" customHeight="1" x14ac:dyDescent="0.2">
      <c r="A3" s="615" t="s">
        <v>725</v>
      </c>
      <c r="B3" s="616"/>
      <c r="C3" s="616"/>
      <c r="D3" s="616"/>
      <c r="E3" s="616"/>
      <c r="F3" s="616"/>
      <c r="G3" s="616"/>
      <c r="H3" s="617"/>
    </row>
    <row r="4" spans="1:11" s="612" customFormat="1" ht="14.1" customHeight="1" x14ac:dyDescent="0.2">
      <c r="A4" s="1330" t="s">
        <v>46</v>
      </c>
      <c r="B4" s="1331"/>
      <c r="C4" s="1331"/>
      <c r="D4" s="858" t="s">
        <v>395</v>
      </c>
      <c r="E4" s="619"/>
      <c r="F4" s="619"/>
      <c r="G4" s="858" t="s">
        <v>726</v>
      </c>
      <c r="H4" s="620" t="s">
        <v>612</v>
      </c>
      <c r="J4" s="621"/>
      <c r="K4" s="621"/>
    </row>
    <row r="5" spans="1:11" s="621" customFormat="1" ht="14.1" customHeight="1" x14ac:dyDescent="0.2">
      <c r="A5" s="827" t="s">
        <v>727</v>
      </c>
      <c r="B5" s="622"/>
      <c r="C5" s="622"/>
      <c r="D5" s="623">
        <v>43647</v>
      </c>
      <c r="E5" s="624">
        <v>238</v>
      </c>
      <c r="F5" s="624" t="s">
        <v>122</v>
      </c>
      <c r="G5" s="625">
        <f>E5/10000</f>
        <v>2.3800000000000002E-2</v>
      </c>
      <c r="H5" s="626" t="s">
        <v>123</v>
      </c>
      <c r="J5" s="627" t="s">
        <v>728</v>
      </c>
    </row>
    <row r="6" spans="1:11" s="621" customFormat="1" ht="14.1" customHeight="1" x14ac:dyDescent="0.2">
      <c r="A6" s="827" t="s">
        <v>729</v>
      </c>
      <c r="B6" s="622"/>
      <c r="C6" s="624"/>
      <c r="D6" s="623">
        <v>43635</v>
      </c>
      <c r="E6" s="622"/>
      <c r="F6" s="622"/>
      <c r="G6" s="628">
        <v>0.06</v>
      </c>
      <c r="H6" s="626" t="s">
        <v>123</v>
      </c>
      <c r="J6" s="627" t="s">
        <v>730</v>
      </c>
    </row>
    <row r="7" spans="1:11" s="612" customFormat="1" ht="14.1" customHeight="1" x14ac:dyDescent="0.2">
      <c r="A7" s="827" t="s">
        <v>337</v>
      </c>
      <c r="B7" s="622"/>
      <c r="C7" s="622"/>
      <c r="D7" s="623">
        <v>43651</v>
      </c>
      <c r="E7" s="629"/>
      <c r="F7" s="629"/>
      <c r="G7" s="628">
        <v>3.8059000000000003E-2</v>
      </c>
      <c r="H7" s="626" t="s">
        <v>123</v>
      </c>
      <c r="J7" s="627" t="s">
        <v>731</v>
      </c>
      <c r="K7" s="621"/>
    </row>
    <row r="8" spans="1:11" s="612" customFormat="1" ht="14.1" customHeight="1" x14ac:dyDescent="0.2">
      <c r="A8" s="827" t="s">
        <v>336</v>
      </c>
      <c r="B8" s="622"/>
      <c r="C8" s="622"/>
      <c r="D8" s="623">
        <v>43647</v>
      </c>
      <c r="E8" s="629"/>
      <c r="F8" s="629"/>
      <c r="G8" s="628">
        <v>7.3400000000000007E-2</v>
      </c>
      <c r="H8" s="626" t="s">
        <v>123</v>
      </c>
      <c r="J8" s="627" t="s">
        <v>732</v>
      </c>
      <c r="K8" s="621"/>
    </row>
    <row r="9" spans="1:11" s="612" customFormat="1" ht="14.1" customHeight="1" x14ac:dyDescent="0.2">
      <c r="A9" s="827" t="s">
        <v>733</v>
      </c>
      <c r="B9" s="622"/>
      <c r="C9" s="622"/>
      <c r="D9" s="623">
        <v>43647</v>
      </c>
      <c r="E9" s="629"/>
      <c r="F9" s="629"/>
      <c r="G9" s="628">
        <v>2.0400000000000001E-2</v>
      </c>
      <c r="H9" s="626" t="s">
        <v>123</v>
      </c>
      <c r="J9" s="627" t="s">
        <v>734</v>
      </c>
      <c r="K9" s="621"/>
    </row>
    <row r="10" spans="1:11" s="612" customFormat="1" ht="14.1" customHeight="1" x14ac:dyDescent="0.2">
      <c r="A10" s="827" t="s">
        <v>338</v>
      </c>
      <c r="B10" s="622"/>
      <c r="C10" s="622"/>
      <c r="D10" s="623">
        <v>43647</v>
      </c>
      <c r="E10" s="629"/>
      <c r="F10" s="629"/>
      <c r="G10" s="628">
        <v>2.2499999999999999E-2</v>
      </c>
      <c r="H10" s="626" t="s">
        <v>123</v>
      </c>
      <c r="J10" s="627" t="s">
        <v>735</v>
      </c>
      <c r="K10" s="621"/>
    </row>
    <row r="11" spans="1:11" s="612" customFormat="1" ht="14.1" customHeight="1" x14ac:dyDescent="0.2">
      <c r="A11" s="827" t="s">
        <v>736</v>
      </c>
      <c r="B11" s="622"/>
      <c r="C11" s="622"/>
      <c r="D11" s="623">
        <v>43435</v>
      </c>
      <c r="E11" s="629"/>
      <c r="F11" s="629"/>
      <c r="G11" s="628">
        <v>1.7399999999999999E-2</v>
      </c>
      <c r="H11" s="626" t="s">
        <v>123</v>
      </c>
      <c r="J11" s="627" t="s">
        <v>737</v>
      </c>
      <c r="K11" s="621"/>
    </row>
    <row r="12" spans="1:11" s="612" customFormat="1" ht="14.1" customHeight="1" x14ac:dyDescent="0.2">
      <c r="A12" s="827" t="s">
        <v>738</v>
      </c>
      <c r="B12" s="622"/>
      <c r="C12" s="622"/>
      <c r="D12" s="623">
        <v>43586</v>
      </c>
      <c r="E12" s="629"/>
      <c r="F12" s="629"/>
      <c r="G12" s="628">
        <v>4.6589999999999999E-2</v>
      </c>
      <c r="H12" s="626" t="s">
        <v>123</v>
      </c>
      <c r="J12" s="627" t="s">
        <v>739</v>
      </c>
      <c r="K12" s="621"/>
    </row>
    <row r="13" spans="1:11" s="612" customFormat="1" ht="14.1" customHeight="1" x14ac:dyDescent="0.2">
      <c r="A13" s="827" t="s">
        <v>740</v>
      </c>
      <c r="B13" s="622"/>
      <c r="C13" s="622"/>
      <c r="D13" s="623">
        <v>43617</v>
      </c>
      <c r="E13" s="629"/>
      <c r="F13" s="629"/>
      <c r="G13" s="628">
        <v>7.0000000000000007E-2</v>
      </c>
      <c r="H13" s="626" t="s">
        <v>123</v>
      </c>
      <c r="J13" s="627" t="s">
        <v>402</v>
      </c>
      <c r="K13" s="621"/>
    </row>
    <row r="14" spans="1:11" s="612" customFormat="1" ht="14.1" customHeight="1" x14ac:dyDescent="0.2">
      <c r="A14" s="827" t="s">
        <v>351</v>
      </c>
      <c r="B14" s="622"/>
      <c r="C14" s="622"/>
      <c r="D14" s="623">
        <v>43647</v>
      </c>
      <c r="E14" s="629"/>
      <c r="F14" s="629"/>
      <c r="G14" s="630">
        <v>1</v>
      </c>
      <c r="H14" s="626" t="s">
        <v>123</v>
      </c>
      <c r="J14" s="627" t="s">
        <v>741</v>
      </c>
      <c r="K14" s="621"/>
    </row>
    <row r="15" spans="1:11" s="612" customFormat="1" ht="14.1" customHeight="1" x14ac:dyDescent="0.2">
      <c r="A15" s="827" t="s">
        <v>742</v>
      </c>
      <c r="B15" s="622"/>
      <c r="C15" s="622"/>
      <c r="D15" s="623">
        <f>D14</f>
        <v>43647</v>
      </c>
      <c r="E15" s="629"/>
      <c r="F15" s="629"/>
      <c r="G15" s="630">
        <v>0.34</v>
      </c>
      <c r="H15" s="626" t="s">
        <v>123</v>
      </c>
      <c r="J15" s="627" t="s">
        <v>741</v>
      </c>
      <c r="K15" s="621"/>
    </row>
    <row r="16" spans="1:11" s="612" customFormat="1" ht="14.1" customHeight="1" x14ac:dyDescent="0.2">
      <c r="A16" s="827" t="s">
        <v>743</v>
      </c>
      <c r="B16" s="622"/>
      <c r="C16" s="622"/>
      <c r="D16" s="623">
        <f t="shared" ref="D16:D21" si="0">D15</f>
        <v>43647</v>
      </c>
      <c r="E16" s="629"/>
      <c r="F16" s="629"/>
      <c r="G16" s="630">
        <v>1.4999999999999999E-2</v>
      </c>
      <c r="H16" s="626" t="s">
        <v>123</v>
      </c>
      <c r="J16" s="627" t="s">
        <v>402</v>
      </c>
      <c r="K16" s="621"/>
    </row>
    <row r="17" spans="1:11" s="612" customFormat="1" ht="14.1" customHeight="1" x14ac:dyDescent="0.2">
      <c r="A17" s="827" t="s">
        <v>744</v>
      </c>
      <c r="B17" s="622"/>
      <c r="C17" s="622"/>
      <c r="D17" s="623">
        <f t="shared" si="0"/>
        <v>43647</v>
      </c>
      <c r="E17" s="629"/>
      <c r="F17" s="629"/>
      <c r="G17" s="630">
        <v>0.03</v>
      </c>
      <c r="H17" s="626" t="s">
        <v>123</v>
      </c>
      <c r="J17" s="627" t="s">
        <v>402</v>
      </c>
      <c r="K17" s="621"/>
    </row>
    <row r="18" spans="1:11" s="612" customFormat="1" ht="14.1" customHeight="1" x14ac:dyDescent="0.2">
      <c r="A18" s="827" t="s">
        <v>378</v>
      </c>
      <c r="B18" s="622"/>
      <c r="C18" s="622"/>
      <c r="D18" s="623">
        <f t="shared" si="0"/>
        <v>43647</v>
      </c>
      <c r="E18" s="629"/>
      <c r="F18" s="629"/>
      <c r="G18" s="630">
        <v>0.01</v>
      </c>
      <c r="H18" s="626" t="s">
        <v>123</v>
      </c>
      <c r="J18" s="627" t="s">
        <v>402</v>
      </c>
      <c r="K18" s="621"/>
    </row>
    <row r="19" spans="1:11" s="612" customFormat="1" ht="14.1" customHeight="1" x14ac:dyDescent="0.2">
      <c r="A19" s="827" t="s">
        <v>380</v>
      </c>
      <c r="B19" s="622"/>
      <c r="C19" s="622"/>
      <c r="D19" s="623">
        <f t="shared" si="0"/>
        <v>43647</v>
      </c>
      <c r="E19" s="629"/>
      <c r="F19" s="629"/>
      <c r="G19" s="630">
        <v>0</v>
      </c>
      <c r="H19" s="626" t="s">
        <v>123</v>
      </c>
      <c r="J19" s="627"/>
      <c r="K19" s="621"/>
    </row>
    <row r="20" spans="1:11" s="612" customFormat="1" ht="14.1" customHeight="1" x14ac:dyDescent="0.2">
      <c r="A20" s="827" t="s">
        <v>745</v>
      </c>
      <c r="B20" s="622"/>
      <c r="C20" s="622"/>
      <c r="D20" s="623">
        <f t="shared" si="0"/>
        <v>43647</v>
      </c>
      <c r="E20" s="629"/>
      <c r="F20" s="629"/>
      <c r="G20" s="630">
        <v>0.5</v>
      </c>
      <c r="H20" s="626" t="s">
        <v>123</v>
      </c>
      <c r="J20" s="627"/>
      <c r="K20" s="621"/>
    </row>
    <row r="21" spans="1:11" s="612" customFormat="1" ht="14.1" customHeight="1" x14ac:dyDescent="0.2">
      <c r="A21" s="828" t="s">
        <v>746</v>
      </c>
      <c r="B21" s="631"/>
      <c r="C21" s="631"/>
      <c r="D21" s="632">
        <f t="shared" si="0"/>
        <v>43647</v>
      </c>
      <c r="E21" s="633"/>
      <c r="F21" s="633"/>
      <c r="G21" s="634">
        <v>0.5</v>
      </c>
      <c r="H21" s="635" t="s">
        <v>123</v>
      </c>
      <c r="J21" s="636"/>
    </row>
    <row r="22" spans="1:11" s="612" customFormat="1" ht="14.1" customHeight="1" x14ac:dyDescent="0.2">
      <c r="A22" s="637" t="s">
        <v>747</v>
      </c>
      <c r="B22" s="629"/>
      <c r="C22" s="629"/>
      <c r="D22" s="629"/>
      <c r="E22" s="629"/>
      <c r="F22" s="629"/>
      <c r="H22" s="638"/>
    </row>
    <row r="23" spans="1:11" ht="14.1" customHeight="1" x14ac:dyDescent="0.2">
      <c r="A23" s="639" t="s">
        <v>394</v>
      </c>
      <c r="B23" s="640" t="s">
        <v>395</v>
      </c>
      <c r="C23" s="640" t="s">
        <v>396</v>
      </c>
      <c r="D23" s="640" t="s">
        <v>4</v>
      </c>
      <c r="E23" s="640" t="s">
        <v>46</v>
      </c>
      <c r="F23" s="640" t="s">
        <v>340</v>
      </c>
      <c r="G23" s="640" t="s">
        <v>397</v>
      </c>
      <c r="H23" s="641"/>
    </row>
    <row r="24" spans="1:11" ht="156" x14ac:dyDescent="0.2">
      <c r="A24" s="642" t="s">
        <v>341</v>
      </c>
      <c r="B24" s="643">
        <f>D9</f>
        <v>43647</v>
      </c>
      <c r="C24" s="644" t="s">
        <v>342</v>
      </c>
      <c r="D24" s="645" t="s">
        <v>398</v>
      </c>
      <c r="E24" s="646" t="s">
        <v>343</v>
      </c>
      <c r="F24" s="646" t="s">
        <v>748</v>
      </c>
      <c r="G24" s="647">
        <f>G9</f>
        <v>2.0400000000000001E-2</v>
      </c>
      <c r="H24" s="648" t="s">
        <v>344</v>
      </c>
    </row>
    <row r="25" spans="1:11" ht="14.1" customHeight="1" x14ac:dyDescent="0.2">
      <c r="A25" s="642" t="s">
        <v>729</v>
      </c>
      <c r="B25" s="643">
        <f>D6</f>
        <v>43635</v>
      </c>
      <c r="C25" s="644" t="s">
        <v>345</v>
      </c>
      <c r="D25" s="645" t="s">
        <v>346</v>
      </c>
      <c r="E25" s="646"/>
      <c r="F25" s="646" t="s">
        <v>749</v>
      </c>
      <c r="G25" s="647">
        <f>G6</f>
        <v>0.06</v>
      </c>
      <c r="H25" s="648" t="s">
        <v>344</v>
      </c>
    </row>
    <row r="26" spans="1:11" ht="72" x14ac:dyDescent="0.2">
      <c r="A26" s="642" t="s">
        <v>399</v>
      </c>
      <c r="B26" s="645" t="s">
        <v>152</v>
      </c>
      <c r="C26" s="644" t="s">
        <v>347</v>
      </c>
      <c r="D26" s="645" t="s">
        <v>348</v>
      </c>
      <c r="E26" s="646" t="s">
        <v>349</v>
      </c>
      <c r="F26" s="646" t="s">
        <v>750</v>
      </c>
      <c r="G26" s="647">
        <f>G25-G24</f>
        <v>3.9599999999999996E-2</v>
      </c>
      <c r="H26" s="648" t="s">
        <v>344</v>
      </c>
    </row>
    <row r="27" spans="1:11" ht="60" x14ac:dyDescent="0.2">
      <c r="A27" s="649" t="s">
        <v>751</v>
      </c>
      <c r="B27" s="650">
        <f>D14</f>
        <v>43647</v>
      </c>
      <c r="C27" s="644" t="s">
        <v>350</v>
      </c>
      <c r="D27" s="645" t="s">
        <v>351</v>
      </c>
      <c r="E27" s="646" t="s">
        <v>352</v>
      </c>
      <c r="F27" s="646" t="s">
        <v>752</v>
      </c>
      <c r="G27" s="647">
        <f>G14</f>
        <v>1</v>
      </c>
      <c r="H27" s="651"/>
      <c r="J27" s="652"/>
    </row>
    <row r="28" spans="1:11" ht="24" customHeight="1" x14ac:dyDescent="0.2">
      <c r="A28" s="1332" t="s">
        <v>400</v>
      </c>
      <c r="B28" s="653" t="s">
        <v>152</v>
      </c>
      <c r="C28" s="654" t="s">
        <v>119</v>
      </c>
      <c r="D28" s="655" t="s">
        <v>353</v>
      </c>
      <c r="E28" s="1335" t="s">
        <v>354</v>
      </c>
      <c r="F28" s="656"/>
      <c r="G28" s="657">
        <f>G20</f>
        <v>0.5</v>
      </c>
      <c r="H28" s="658"/>
    </row>
    <row r="29" spans="1:11" ht="25.5" customHeight="1" x14ac:dyDescent="0.2">
      <c r="A29" s="1333"/>
      <c r="B29" s="659" t="s">
        <v>152</v>
      </c>
      <c r="C29" s="660" t="s">
        <v>120</v>
      </c>
      <c r="D29" s="661" t="s">
        <v>355</v>
      </c>
      <c r="E29" s="1336"/>
      <c r="F29" s="662" t="s">
        <v>753</v>
      </c>
      <c r="G29" s="663">
        <f>G21</f>
        <v>0.5</v>
      </c>
      <c r="H29" s="664"/>
    </row>
    <row r="30" spans="1:11" ht="25.5" customHeight="1" x14ac:dyDescent="0.2">
      <c r="A30" s="1334"/>
      <c r="B30" s="665" t="s">
        <v>152</v>
      </c>
      <c r="C30" s="666" t="s">
        <v>356</v>
      </c>
      <c r="D30" s="667" t="s">
        <v>357</v>
      </c>
      <c r="E30" s="1337"/>
      <c r="F30" s="668"/>
      <c r="G30" s="669">
        <f>G29/G28</f>
        <v>1</v>
      </c>
      <c r="H30" s="670"/>
    </row>
    <row r="31" spans="1:11" ht="36" x14ac:dyDescent="0.2">
      <c r="A31" s="649" t="s">
        <v>754</v>
      </c>
      <c r="B31" s="650">
        <f>D15</f>
        <v>43647</v>
      </c>
      <c r="C31" s="644" t="s">
        <v>121</v>
      </c>
      <c r="D31" s="671" t="s">
        <v>358</v>
      </c>
      <c r="E31" s="672"/>
      <c r="F31" s="646" t="s">
        <v>359</v>
      </c>
      <c r="G31" s="647">
        <f>G15</f>
        <v>0.34</v>
      </c>
      <c r="H31" s="673"/>
      <c r="J31" s="652"/>
    </row>
    <row r="32" spans="1:11" ht="72" x14ac:dyDescent="0.2">
      <c r="A32" s="649" t="s">
        <v>360</v>
      </c>
      <c r="B32" s="650">
        <f>D5</f>
        <v>43647</v>
      </c>
      <c r="C32" s="644" t="s">
        <v>361</v>
      </c>
      <c r="D32" s="671" t="s">
        <v>362</v>
      </c>
      <c r="E32" s="646" t="s">
        <v>363</v>
      </c>
      <c r="F32" s="646" t="s">
        <v>755</v>
      </c>
      <c r="G32" s="647">
        <f>G5</f>
        <v>2.3800000000000002E-2</v>
      </c>
      <c r="H32" s="673" t="s">
        <v>344</v>
      </c>
    </row>
    <row r="33" spans="1:10" s="679" customFormat="1" ht="14.1" customHeight="1" x14ac:dyDescent="0.2">
      <c r="A33" s="615"/>
      <c r="B33" s="674"/>
      <c r="C33" s="640" t="s">
        <v>364</v>
      </c>
      <c r="D33" s="675" t="s">
        <v>365</v>
      </c>
      <c r="E33" s="676"/>
      <c r="F33" s="675"/>
      <c r="G33" s="677">
        <f>G27*(1+((1-G31)*G30))</f>
        <v>1.66</v>
      </c>
      <c r="H33" s="678"/>
    </row>
    <row r="34" spans="1:10" ht="14.1" customHeight="1" x14ac:dyDescent="0.2">
      <c r="A34" s="1338"/>
      <c r="B34" s="1338"/>
      <c r="C34" s="1338"/>
      <c r="D34" s="1338"/>
      <c r="E34" s="1338"/>
      <c r="F34" s="1338"/>
      <c r="G34" s="1338"/>
      <c r="H34" s="1338"/>
    </row>
    <row r="35" spans="1:10" ht="14.1" customHeight="1" x14ac:dyDescent="0.2">
      <c r="A35" s="1339"/>
      <c r="B35" s="1339"/>
      <c r="C35" s="1339"/>
      <c r="D35" s="1339"/>
      <c r="E35" s="1339"/>
      <c r="F35" s="1339"/>
      <c r="G35" s="1339"/>
      <c r="H35" s="1339"/>
    </row>
    <row r="36" spans="1:10" ht="14.1" customHeight="1" x14ac:dyDescent="0.2">
      <c r="A36" s="1340"/>
      <c r="B36" s="1340"/>
      <c r="C36" s="1340"/>
      <c r="D36" s="1340"/>
      <c r="E36" s="1340"/>
      <c r="F36" s="1340"/>
      <c r="G36" s="1340"/>
      <c r="H36" s="1340"/>
    </row>
    <row r="37" spans="1:10" ht="14.1" customHeight="1" x14ac:dyDescent="0.2">
      <c r="A37" s="680"/>
      <c r="B37" s="681"/>
      <c r="C37" s="682" t="s">
        <v>756</v>
      </c>
      <c r="D37" s="683" t="s">
        <v>366</v>
      </c>
      <c r="E37" s="683"/>
      <c r="F37" s="683"/>
      <c r="G37" s="684">
        <f>G24+(G33*G26)+G32</f>
        <v>0.10993599999999999</v>
      </c>
      <c r="H37" s="685" t="s">
        <v>344</v>
      </c>
    </row>
    <row r="38" spans="1:10" ht="14.1" customHeight="1" x14ac:dyDescent="0.2">
      <c r="A38" s="1338"/>
      <c r="B38" s="1338"/>
      <c r="C38" s="1338"/>
      <c r="D38" s="1338"/>
      <c r="E38" s="1338"/>
      <c r="F38" s="1338"/>
      <c r="G38" s="1338"/>
      <c r="H38" s="1338"/>
    </row>
    <row r="39" spans="1:10" ht="14.1" customHeight="1" x14ac:dyDescent="0.2">
      <c r="A39" s="1339"/>
      <c r="B39" s="1339"/>
      <c r="C39" s="1339"/>
      <c r="D39" s="1339"/>
      <c r="E39" s="1339"/>
      <c r="F39" s="1339"/>
      <c r="G39" s="1339"/>
      <c r="H39" s="1339"/>
    </row>
    <row r="40" spans="1:10" ht="14.1" customHeight="1" x14ac:dyDescent="0.2">
      <c r="A40" s="1340"/>
      <c r="B40" s="1340"/>
      <c r="C40" s="1340"/>
      <c r="D40" s="1340"/>
      <c r="E40" s="1340"/>
      <c r="F40" s="1340"/>
      <c r="G40" s="1340"/>
      <c r="H40" s="1340"/>
    </row>
    <row r="41" spans="1:10" ht="14.1" customHeight="1" x14ac:dyDescent="0.2">
      <c r="A41" s="686" t="s">
        <v>367</v>
      </c>
      <c r="B41" s="687">
        <f>D11</f>
        <v>43435</v>
      </c>
      <c r="C41" s="688"/>
      <c r="D41" s="689" t="s">
        <v>368</v>
      </c>
      <c r="E41" s="1335" t="s">
        <v>829</v>
      </c>
      <c r="F41" s="1335"/>
      <c r="G41" s="657">
        <f>G11</f>
        <v>1.7399999999999999E-2</v>
      </c>
      <c r="H41" s="658" t="s">
        <v>344</v>
      </c>
    </row>
    <row r="42" spans="1:10" ht="14.1" customHeight="1" x14ac:dyDescent="0.2">
      <c r="A42" s="690" t="s">
        <v>369</v>
      </c>
      <c r="B42" s="691">
        <f>D12</f>
        <v>43586</v>
      </c>
      <c r="C42" s="692"/>
      <c r="D42" s="693" t="s">
        <v>370</v>
      </c>
      <c r="E42" s="1337"/>
      <c r="F42" s="1337"/>
      <c r="G42" s="694">
        <f>G12</f>
        <v>4.6589999999999999E-2</v>
      </c>
      <c r="H42" s="670" t="s">
        <v>344</v>
      </c>
    </row>
    <row r="43" spans="1:10" ht="14.1" customHeight="1" x14ac:dyDescent="0.2">
      <c r="A43" s="680"/>
      <c r="B43" s="681"/>
      <c r="C43" s="682"/>
      <c r="D43" s="683" t="s">
        <v>371</v>
      </c>
      <c r="E43" s="683"/>
      <c r="F43" s="683"/>
      <c r="G43" s="684">
        <f>(1+G37)*(1+G42)/(1+G41)-1</f>
        <v>0.14178093005700787</v>
      </c>
      <c r="H43" s="685" t="str">
        <f>H42</f>
        <v>a.a</v>
      </c>
      <c r="I43" s="695"/>
    </row>
    <row r="44" spans="1:10" ht="14.1" customHeight="1" x14ac:dyDescent="0.2">
      <c r="A44" s="696" t="s">
        <v>372</v>
      </c>
      <c r="B44" s="697">
        <f>D13</f>
        <v>43617</v>
      </c>
      <c r="C44" s="698"/>
      <c r="D44" s="699" t="s">
        <v>373</v>
      </c>
      <c r="E44" s="699" t="s">
        <v>374</v>
      </c>
      <c r="F44" s="700" t="s">
        <v>406</v>
      </c>
      <c r="G44" s="663">
        <f>G13*70%+30%*(G13+1%)</f>
        <v>7.3000000000000009E-2</v>
      </c>
      <c r="H44" s="664" t="s">
        <v>344</v>
      </c>
    </row>
    <row r="45" spans="1:10" ht="14.1" customHeight="1" x14ac:dyDescent="0.2">
      <c r="A45" s="696" t="s">
        <v>372</v>
      </c>
      <c r="B45" s="697">
        <f>D16</f>
        <v>43647</v>
      </c>
      <c r="C45" s="698"/>
      <c r="D45" s="699" t="s">
        <v>401</v>
      </c>
      <c r="E45" s="699"/>
      <c r="F45" s="701" t="s">
        <v>375</v>
      </c>
      <c r="G45" s="663">
        <f>G16</f>
        <v>1.4999999999999999E-2</v>
      </c>
      <c r="H45" s="664" t="s">
        <v>344</v>
      </c>
    </row>
    <row r="46" spans="1:10" ht="14.1" customHeight="1" x14ac:dyDescent="0.2">
      <c r="A46" s="696"/>
      <c r="B46" s="697">
        <f>D17</f>
        <v>43647</v>
      </c>
      <c r="C46" s="698"/>
      <c r="D46" s="699" t="s">
        <v>376</v>
      </c>
      <c r="E46" s="699"/>
      <c r="F46" s="701"/>
      <c r="G46" s="663">
        <f>G17</f>
        <v>0.03</v>
      </c>
      <c r="H46" s="664" t="s">
        <v>344</v>
      </c>
      <c r="J46" s="702"/>
    </row>
    <row r="47" spans="1:10" ht="14.1" customHeight="1" x14ac:dyDescent="0.2">
      <c r="A47" s="696" t="s">
        <v>372</v>
      </c>
      <c r="B47" s="697">
        <f>D5</f>
        <v>43647</v>
      </c>
      <c r="C47" s="698"/>
      <c r="D47" s="699" t="s">
        <v>377</v>
      </c>
      <c r="E47" s="699"/>
      <c r="F47" s="701"/>
      <c r="G47" s="663">
        <f>G5</f>
        <v>2.3800000000000002E-2</v>
      </c>
      <c r="H47" s="664" t="s">
        <v>344</v>
      </c>
      <c r="I47" s="703"/>
      <c r="J47" s="702"/>
    </row>
    <row r="48" spans="1:10" ht="14.1" customHeight="1" x14ac:dyDescent="0.2">
      <c r="A48" s="704"/>
      <c r="B48" s="697">
        <f>D18</f>
        <v>43647</v>
      </c>
      <c r="C48" s="698"/>
      <c r="D48" s="699" t="s">
        <v>378</v>
      </c>
      <c r="E48" s="699"/>
      <c r="F48" s="701"/>
      <c r="G48" s="663">
        <f>G18</f>
        <v>0.01</v>
      </c>
      <c r="H48" s="664" t="s">
        <v>344</v>
      </c>
      <c r="J48" s="702"/>
    </row>
    <row r="49" spans="1:10" ht="14.1" customHeight="1" x14ac:dyDescent="0.2">
      <c r="A49" s="704"/>
      <c r="B49" s="697"/>
      <c r="C49" s="705" t="s">
        <v>379</v>
      </c>
      <c r="E49" s="706"/>
      <c r="F49" s="707"/>
      <c r="G49" s="708">
        <f>SUM(G44:G48)</f>
        <v>0.15180000000000002</v>
      </c>
      <c r="H49" s="709" t="s">
        <v>344</v>
      </c>
      <c r="J49" s="702"/>
    </row>
    <row r="50" spans="1:10" ht="14.1" customHeight="1" x14ac:dyDescent="0.2">
      <c r="A50" s="704"/>
      <c r="B50" s="697">
        <f>D19</f>
        <v>43647</v>
      </c>
      <c r="C50" s="698"/>
      <c r="D50" s="699" t="s">
        <v>380</v>
      </c>
      <c r="E50" s="699"/>
      <c r="F50" s="701"/>
      <c r="G50" s="663">
        <f>G19</f>
        <v>0</v>
      </c>
      <c r="H50" s="664" t="s">
        <v>344</v>
      </c>
      <c r="J50" s="702"/>
    </row>
    <row r="51" spans="1:10" ht="14.1" customHeight="1" x14ac:dyDescent="0.2">
      <c r="A51" s="704"/>
      <c r="B51" s="697"/>
      <c r="C51" s="705" t="s">
        <v>381</v>
      </c>
      <c r="E51" s="706"/>
      <c r="F51" s="707"/>
      <c r="G51" s="708">
        <f>SUM(G49:G50)</f>
        <v>0.15180000000000002</v>
      </c>
      <c r="H51" s="710" t="s">
        <v>344</v>
      </c>
      <c r="J51" s="702"/>
    </row>
    <row r="52" spans="1:10" x14ac:dyDescent="0.2">
      <c r="A52" s="1341"/>
      <c r="B52" s="1342"/>
      <c r="C52" s="1342"/>
      <c r="D52" s="1342"/>
      <c r="E52" s="1342"/>
      <c r="F52" s="1342"/>
      <c r="G52" s="1342"/>
      <c r="H52" s="1343"/>
      <c r="J52" s="702"/>
    </row>
    <row r="53" spans="1:10" x14ac:dyDescent="0.2">
      <c r="A53" s="1344"/>
      <c r="B53" s="1345"/>
      <c r="C53" s="1345"/>
      <c r="D53" s="1345"/>
      <c r="E53" s="1345"/>
      <c r="F53" s="1345"/>
      <c r="G53" s="1345"/>
      <c r="H53" s="1346"/>
      <c r="J53" s="702"/>
    </row>
    <row r="54" spans="1:10" x14ac:dyDescent="0.2">
      <c r="A54" s="1347"/>
      <c r="B54" s="1348"/>
      <c r="C54" s="1348"/>
      <c r="D54" s="1348"/>
      <c r="E54" s="1348"/>
      <c r="F54" s="1348"/>
      <c r="G54" s="1348"/>
      <c r="H54" s="1349"/>
      <c r="J54" s="702"/>
    </row>
    <row r="55" spans="1:10" ht="14.1" customHeight="1" x14ac:dyDescent="0.2">
      <c r="A55" s="1350" t="s">
        <v>382</v>
      </c>
      <c r="B55" s="1351"/>
      <c r="C55" s="1351"/>
      <c r="D55" s="1351"/>
      <c r="E55" s="1351"/>
      <c r="F55" s="1351"/>
      <c r="G55" s="694">
        <f>G43*G28+(G49*(1-G31)*G29)</f>
        <v>0.12098446502850393</v>
      </c>
      <c r="H55" s="670" t="s">
        <v>344</v>
      </c>
      <c r="J55" s="702"/>
    </row>
    <row r="56" spans="1:10" s="831" customFormat="1" ht="21.95" customHeight="1" x14ac:dyDescent="0.2">
      <c r="A56" s="1352" t="s">
        <v>841</v>
      </c>
      <c r="B56" s="1353"/>
      <c r="C56" s="1353"/>
      <c r="D56" s="1353"/>
      <c r="E56" s="1353"/>
      <c r="F56" s="1353"/>
      <c r="G56" s="829">
        <f>((1+G55)/(1+G42))-1</f>
        <v>7.1082721054571474E-2</v>
      </c>
      <c r="H56" s="830" t="s">
        <v>344</v>
      </c>
      <c r="J56" s="832"/>
    </row>
    <row r="57" spans="1:10" ht="14.1" customHeight="1" x14ac:dyDescent="0.2">
      <c r="A57" s="711"/>
      <c r="B57" s="711"/>
      <c r="C57" s="698"/>
      <c r="D57" s="712"/>
      <c r="E57" s="712"/>
      <c r="F57" s="712"/>
      <c r="G57" s="713"/>
      <c r="H57" s="701"/>
      <c r="J57" s="702"/>
    </row>
    <row r="58" spans="1:10" ht="14.1" customHeight="1" x14ac:dyDescent="0.2">
      <c r="A58" s="711"/>
      <c r="B58" s="711"/>
      <c r="C58" s="1324" t="s">
        <v>757</v>
      </c>
      <c r="D58" s="1325"/>
      <c r="E58" s="712"/>
      <c r="F58" s="712"/>
      <c r="G58" s="713"/>
      <c r="H58" s="701"/>
      <c r="J58" s="702"/>
    </row>
    <row r="59" spans="1:10" ht="14.1" customHeight="1" x14ac:dyDescent="0.2">
      <c r="C59" s="696" t="s">
        <v>383</v>
      </c>
      <c r="D59" s="714">
        <f>G24</f>
        <v>2.0400000000000001E-2</v>
      </c>
      <c r="J59" s="702"/>
    </row>
    <row r="60" spans="1:10" ht="14.1" customHeight="1" x14ac:dyDescent="0.2">
      <c r="C60" s="696" t="s">
        <v>384</v>
      </c>
      <c r="D60" s="714">
        <f>G33</f>
        <v>1.66</v>
      </c>
    </row>
    <row r="61" spans="1:10" ht="14.1" customHeight="1" x14ac:dyDescent="0.2">
      <c r="C61" s="696" t="s">
        <v>385</v>
      </c>
      <c r="D61" s="714">
        <f>G25</f>
        <v>0.06</v>
      </c>
    </row>
    <row r="62" spans="1:10" ht="14.1" customHeight="1" x14ac:dyDescent="0.2">
      <c r="C62" s="696" t="s">
        <v>383</v>
      </c>
      <c r="D62" s="714">
        <f>D59</f>
        <v>2.0400000000000001E-2</v>
      </c>
    </row>
    <row r="63" spans="1:10" ht="14.1" customHeight="1" x14ac:dyDescent="0.2">
      <c r="C63" s="696" t="s">
        <v>386</v>
      </c>
      <c r="D63" s="714">
        <f>G32</f>
        <v>2.3800000000000002E-2</v>
      </c>
    </row>
    <row r="64" spans="1:10" ht="14.1" customHeight="1" x14ac:dyDescent="0.2">
      <c r="C64" s="857" t="s">
        <v>387</v>
      </c>
      <c r="D64" s="717">
        <f>D59+D60*(D61-D62)+D63</f>
        <v>0.10993599999999999</v>
      </c>
    </row>
    <row r="65" spans="1:4" ht="14.1" customHeight="1" x14ac:dyDescent="0.2">
      <c r="C65" s="857" t="s">
        <v>388</v>
      </c>
      <c r="D65" s="717">
        <f>(1+D64)*(1+G42)/(1+G41)-1</f>
        <v>0.14178093005700787</v>
      </c>
    </row>
    <row r="66" spans="1:4" ht="14.1" customHeight="1" x14ac:dyDescent="0.2">
      <c r="C66" s="696" t="s">
        <v>119</v>
      </c>
      <c r="D66" s="714">
        <f>G28</f>
        <v>0.5</v>
      </c>
    </row>
    <row r="67" spans="1:4" ht="14.1" customHeight="1" x14ac:dyDescent="0.2">
      <c r="C67" s="696" t="s">
        <v>120</v>
      </c>
      <c r="D67" s="714">
        <f>G29</f>
        <v>0.5</v>
      </c>
    </row>
    <row r="68" spans="1:4" ht="14.1" customHeight="1" x14ac:dyDescent="0.2">
      <c r="C68" s="696" t="s">
        <v>389</v>
      </c>
      <c r="D68" s="714">
        <f>D65</f>
        <v>0.14178093005700787</v>
      </c>
    </row>
    <row r="69" spans="1:4" ht="14.1" customHeight="1" x14ac:dyDescent="0.2">
      <c r="C69" s="696" t="s">
        <v>390</v>
      </c>
      <c r="D69" s="714">
        <f>G51</f>
        <v>0.15180000000000002</v>
      </c>
    </row>
    <row r="70" spans="1:4" ht="14.1" customHeight="1" x14ac:dyDescent="0.2">
      <c r="C70" s="696" t="s">
        <v>121</v>
      </c>
      <c r="D70" s="714">
        <f>G31</f>
        <v>0.34</v>
      </c>
    </row>
    <row r="71" spans="1:4" ht="14.1" customHeight="1" x14ac:dyDescent="0.2">
      <c r="C71" s="857" t="s">
        <v>391</v>
      </c>
      <c r="D71" s="717">
        <f>(D66/(D66+D67))*D68+((D67/(D66+D67))*D69*(1-D70))</f>
        <v>0.12098446502850393</v>
      </c>
    </row>
    <row r="72" spans="1:4" ht="14.1" customHeight="1" x14ac:dyDescent="0.2">
      <c r="C72" s="857" t="s">
        <v>392</v>
      </c>
      <c r="D72" s="718">
        <f>(1+D71)/(1+G42)-1</f>
        <v>7.1082721054571474E-2</v>
      </c>
    </row>
    <row r="73" spans="1:4" ht="14.1" customHeight="1" x14ac:dyDescent="0.2"/>
    <row r="74" spans="1:4" ht="14.1" customHeight="1" x14ac:dyDescent="0.2">
      <c r="A74" s="679" t="s">
        <v>758</v>
      </c>
    </row>
    <row r="75" spans="1:4" ht="14.1" customHeight="1" x14ac:dyDescent="0.2">
      <c r="A75" s="719" t="s">
        <v>728</v>
      </c>
    </row>
    <row r="76" spans="1:4" ht="14.1" customHeight="1" x14ac:dyDescent="0.2">
      <c r="A76" s="719" t="s">
        <v>730</v>
      </c>
    </row>
    <row r="77" spans="1:4" ht="14.1" customHeight="1" x14ac:dyDescent="0.2">
      <c r="A77" s="719" t="s">
        <v>731</v>
      </c>
    </row>
    <row r="78" spans="1:4" ht="14.1" customHeight="1" x14ac:dyDescent="0.2">
      <c r="A78" s="719" t="s">
        <v>732</v>
      </c>
    </row>
    <row r="79" spans="1:4" ht="14.1" customHeight="1" x14ac:dyDescent="0.2">
      <c r="A79" s="719" t="s">
        <v>734</v>
      </c>
    </row>
    <row r="80" spans="1:4" ht="14.1" customHeight="1" x14ac:dyDescent="0.2">
      <c r="A80" s="719" t="s">
        <v>735</v>
      </c>
    </row>
    <row r="81" spans="1:1" ht="14.1" customHeight="1" x14ac:dyDescent="0.2">
      <c r="A81" s="719" t="s">
        <v>737</v>
      </c>
    </row>
    <row r="82" spans="1:1" ht="14.1" customHeight="1" x14ac:dyDescent="0.2">
      <c r="A82" s="719" t="s">
        <v>739</v>
      </c>
    </row>
    <row r="83" spans="1:1" ht="14.1" customHeight="1" x14ac:dyDescent="0.2">
      <c r="A83" s="719" t="s">
        <v>402</v>
      </c>
    </row>
    <row r="84" spans="1:1" ht="14.1" customHeight="1" x14ac:dyDescent="0.2">
      <c r="A84" s="719" t="s">
        <v>741</v>
      </c>
    </row>
    <row r="85" spans="1:1" ht="14.1" customHeight="1" x14ac:dyDescent="0.2">
      <c r="A85" s="719"/>
    </row>
    <row r="86" spans="1:1" ht="14.1" customHeight="1" x14ac:dyDescent="0.2">
      <c r="A86" s="1464" t="str">
        <f>'(17)Fluxo_Caixa'!D152</f>
        <v>Razão Social da Licitante</v>
      </c>
    </row>
    <row r="87" spans="1:1" ht="14.1" customHeight="1" x14ac:dyDescent="0.2"/>
  </sheetData>
  <sheetProtection password="933F" sheet="1" objects="1" scenarios="1" selectLockedCells="1"/>
  <mergeCells count="12">
    <mergeCell ref="C58:D58"/>
    <mergeCell ref="A1:H1"/>
    <mergeCell ref="A2:F2"/>
    <mergeCell ref="A4:C4"/>
    <mergeCell ref="A28:A30"/>
    <mergeCell ref="E28:E30"/>
    <mergeCell ref="A34:H36"/>
    <mergeCell ref="A38:H40"/>
    <mergeCell ref="E41:F42"/>
    <mergeCell ref="A52:H54"/>
    <mergeCell ref="A55:F55"/>
    <mergeCell ref="A56:F56"/>
  </mergeCells>
  <hyperlinks>
    <hyperlink ref="A75" r:id="rId1"/>
    <hyperlink ref="A76" r:id="rId2"/>
    <hyperlink ref="A77" r:id="rId3"/>
    <hyperlink ref="A78" r:id="rId4"/>
    <hyperlink ref="A79" r:id="rId5"/>
    <hyperlink ref="A80" r:id="rId6"/>
    <hyperlink ref="A81" r:id="rId7"/>
    <hyperlink ref="A82" r:id="rId8"/>
    <hyperlink ref="A83" r:id="rId9"/>
    <hyperlink ref="A84" r:id="rId10"/>
    <hyperlink ref="J15" r:id="rId11"/>
    <hyperlink ref="J14" r:id="rId12"/>
    <hyperlink ref="J13" r:id="rId13"/>
    <hyperlink ref="J12" r:id="rId14"/>
    <hyperlink ref="J11" r:id="rId15"/>
    <hyperlink ref="J10" r:id="rId16"/>
    <hyperlink ref="J9" r:id="rId17"/>
    <hyperlink ref="J8" r:id="rId18"/>
    <hyperlink ref="J7" r:id="rId19"/>
    <hyperlink ref="J6" r:id="rId20"/>
    <hyperlink ref="J5" r:id="rId21"/>
    <hyperlink ref="J16" r:id="rId22"/>
    <hyperlink ref="J17" r:id="rId23"/>
    <hyperlink ref="J18" r:id="rId24"/>
  </hyperlinks>
  <printOptions horizontalCentered="1"/>
  <pageMargins left="0.78740157480314965" right="0.78740157480314965" top="1.1811023622047245" bottom="0.78740157480314965" header="0.59055118110236227" footer="0.31496062992125984"/>
  <pageSetup paperSize="9" scale="78" fitToHeight="0" orientation="landscape" r:id="rId25"/>
  <headerFooter>
    <oddHeader>&amp;L&amp;"Calibri,Negrito"&amp;9Estado de Santa Catarina
Município de Lages - SC
Serviço de Estacionamento Rotativo Pago – Área Azul&amp;R&amp;G</oddHeader>
    <oddFooter>&amp;L&amp;"Calibri,Negrito"&amp;9Planilha 18 - Cálculo da WACC (Weighted Average Capital Cost)&amp;R&amp;"Calibri,Negrito"&amp;9Pág.: &amp;P de &amp;N</oddFooter>
  </headerFooter>
  <rowBreaks count="2" manualBreakCount="2">
    <brk id="26" max="7" man="1"/>
    <brk id="57" max="7" man="1"/>
  </rowBreaks>
  <drawing r:id="rId26"/>
  <legacyDrawingHF r:id="rId2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D17"/>
  <sheetViews>
    <sheetView zoomScaleNormal="100" workbookViewId="0">
      <selection sqref="A1:C1"/>
    </sheetView>
  </sheetViews>
  <sheetFormatPr defaultColWidth="17.28515625" defaultRowHeight="14.1" customHeight="1" x14ac:dyDescent="0.2"/>
  <cols>
    <col min="1" max="1" width="7.28515625" style="243" bestFit="1" customWidth="1"/>
    <col min="2" max="2" width="13.28515625" style="243" customWidth="1"/>
    <col min="3" max="3" width="82.85546875" style="243" customWidth="1"/>
    <col min="4" max="4" width="9.28515625" style="243" customWidth="1"/>
    <col min="5" max="6" width="8.140625" style="243" customWidth="1"/>
    <col min="7" max="26" width="8.7109375" style="243" customWidth="1"/>
    <col min="27" max="16384" width="17.28515625" style="243"/>
  </cols>
  <sheetData>
    <row r="1" spans="1:4" ht="21.95" customHeight="1" x14ac:dyDescent="0.2">
      <c r="A1" s="1130" t="s">
        <v>427</v>
      </c>
      <c r="B1" s="1131"/>
      <c r="C1" s="1132"/>
    </row>
    <row r="2" spans="1:4" s="244" customFormat="1" ht="5.0999999999999996" customHeight="1" x14ac:dyDescent="0.2"/>
    <row r="3" spans="1:4" s="246" customFormat="1" ht="14.1" customHeight="1" x14ac:dyDescent="0.2">
      <c r="A3" s="245" t="s">
        <v>51</v>
      </c>
      <c r="B3" s="245" t="s">
        <v>50</v>
      </c>
      <c r="C3" s="245" t="s">
        <v>46</v>
      </c>
    </row>
    <row r="4" spans="1:4" ht="37.5" customHeight="1" x14ac:dyDescent="0.2">
      <c r="A4" s="862">
        <v>1</v>
      </c>
      <c r="B4" s="863" t="s">
        <v>717</v>
      </c>
      <c r="C4" s="864" t="s">
        <v>718</v>
      </c>
      <c r="D4" s="247"/>
    </row>
    <row r="5" spans="1:4" ht="37.5" customHeight="1" x14ac:dyDescent="0.2">
      <c r="A5" s="862">
        <v>2</v>
      </c>
      <c r="B5" s="863" t="s">
        <v>838</v>
      </c>
      <c r="C5" s="864" t="s">
        <v>848</v>
      </c>
      <c r="D5" s="247"/>
    </row>
    <row r="6" spans="1:4" ht="60" x14ac:dyDescent="0.2">
      <c r="A6" s="862">
        <v>3</v>
      </c>
      <c r="B6" s="863" t="s">
        <v>407</v>
      </c>
      <c r="C6" s="864" t="s">
        <v>835</v>
      </c>
    </row>
    <row r="7" spans="1:4" ht="48" x14ac:dyDescent="0.2">
      <c r="A7" s="862">
        <v>4</v>
      </c>
      <c r="B7" s="863" t="s">
        <v>457</v>
      </c>
      <c r="C7" s="864" t="s">
        <v>831</v>
      </c>
    </row>
    <row r="8" spans="1:4" ht="37.5" customHeight="1" x14ac:dyDescent="0.2">
      <c r="A8" s="862">
        <v>5</v>
      </c>
      <c r="B8" s="863" t="s">
        <v>719</v>
      </c>
      <c r="C8" s="864" t="s">
        <v>720</v>
      </c>
      <c r="D8" s="247"/>
    </row>
    <row r="9" spans="1:4" ht="37.5" customHeight="1" x14ac:dyDescent="0.2">
      <c r="A9" s="862">
        <v>6</v>
      </c>
      <c r="B9" s="863" t="s">
        <v>458</v>
      </c>
      <c r="C9" s="864" t="s">
        <v>839</v>
      </c>
    </row>
    <row r="10" spans="1:4" ht="37.5" customHeight="1" x14ac:dyDescent="0.2">
      <c r="A10" s="862">
        <v>7</v>
      </c>
      <c r="B10" s="863" t="s">
        <v>459</v>
      </c>
      <c r="C10" s="864" t="s">
        <v>839</v>
      </c>
    </row>
    <row r="11" spans="1:4" ht="37.5" customHeight="1" x14ac:dyDescent="0.2">
      <c r="A11" s="862">
        <v>8</v>
      </c>
      <c r="B11" s="863" t="s">
        <v>48</v>
      </c>
      <c r="C11" s="864" t="s">
        <v>721</v>
      </c>
    </row>
    <row r="12" spans="1:4" ht="37.5" customHeight="1" x14ac:dyDescent="0.2">
      <c r="A12" s="862">
        <v>9</v>
      </c>
      <c r="B12" s="863" t="s">
        <v>49</v>
      </c>
      <c r="C12" s="864" t="s">
        <v>722</v>
      </c>
    </row>
    <row r="13" spans="1:4" ht="72" x14ac:dyDescent="0.2">
      <c r="A13" s="862">
        <v>10</v>
      </c>
      <c r="B13" s="863" t="s">
        <v>723</v>
      </c>
      <c r="C13" s="819" t="s">
        <v>832</v>
      </c>
    </row>
    <row r="14" spans="1:4" ht="51" customHeight="1" x14ac:dyDescent="0.2">
      <c r="A14" s="862">
        <v>11</v>
      </c>
      <c r="B14" s="863" t="s">
        <v>460</v>
      </c>
      <c r="C14" s="819" t="s">
        <v>833</v>
      </c>
    </row>
    <row r="15" spans="1:4" ht="51" customHeight="1" x14ac:dyDescent="0.2">
      <c r="A15" s="862">
        <v>12</v>
      </c>
      <c r="B15" s="863" t="s">
        <v>724</v>
      </c>
      <c r="C15" s="819" t="s">
        <v>853</v>
      </c>
    </row>
    <row r="17" spans="1:1" ht="14.1" customHeight="1" x14ac:dyDescent="0.2">
      <c r="A17" s="1480" t="str">
        <f>'(2)Insumo'!D114</f>
        <v>Razão Social da Licitante</v>
      </c>
    </row>
  </sheetData>
  <sheetProtection password="933F" sheet="1" objects="1" scenarios="1" selectLockedCells="1"/>
  <mergeCells count="1">
    <mergeCell ref="A1:C1"/>
  </mergeCells>
  <printOptions horizontalCentered="1"/>
  <pageMargins left="1.1811023622047245" right="0.78740157480314965" top="1.1811023622047245" bottom="0.78740157480314965" header="0.59055118110236227" footer="0.31496062992125984"/>
  <pageSetup paperSize="9" scale="79" orientation="portrait" r:id="rId1"/>
  <headerFooter>
    <oddHeader>&amp;L&amp;"Calibri,Negrito"&amp;9Estado de Santa Catarina
Município de Lages - SC
Serviço de Estacionamento Rotativo Pago – Área Azul&amp;R&amp;G</oddHeader>
    <oddFooter>&amp;L&amp;"Calibri,Negrito"&amp;9Planilha 1 - Premissas Básicas para Determinação do Custo do Serviço&amp;R&amp;"Calibri,Negrito"&amp;9Pág.: &amp;P de &amp;N</oddFoot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/>
  <dimension ref="A1:N64"/>
  <sheetViews>
    <sheetView zoomScaleNormal="100" workbookViewId="0">
      <selection sqref="A1:L1"/>
    </sheetView>
  </sheetViews>
  <sheetFormatPr defaultColWidth="17.28515625" defaultRowHeight="14.1" customHeight="1" x14ac:dyDescent="0.2"/>
  <cols>
    <col min="1" max="1" width="6.140625" style="993" customWidth="1"/>
    <col min="2" max="2" width="23.42578125" style="993" customWidth="1"/>
    <col min="3" max="12" width="10" style="993" customWidth="1"/>
    <col min="13" max="16384" width="17.28515625" style="993"/>
  </cols>
  <sheetData>
    <row r="1" spans="1:12" s="225" customFormat="1" ht="21.95" customHeight="1" x14ac:dyDescent="0.2">
      <c r="A1" s="1372" t="s">
        <v>830</v>
      </c>
      <c r="B1" s="1298"/>
      <c r="C1" s="1298"/>
      <c r="D1" s="1298"/>
      <c r="E1" s="1298"/>
      <c r="F1" s="1298"/>
      <c r="G1" s="1298"/>
      <c r="H1" s="1298"/>
      <c r="I1" s="1298"/>
      <c r="J1" s="1298"/>
      <c r="K1" s="1298"/>
      <c r="L1" s="1373"/>
    </row>
    <row r="2" spans="1:12" ht="5.0999999999999996" customHeight="1" x14ac:dyDescent="0.2">
      <c r="A2" s="991"/>
      <c r="B2" s="992"/>
      <c r="C2" s="992"/>
      <c r="D2" s="992"/>
      <c r="E2" s="992"/>
      <c r="F2" s="992"/>
      <c r="G2" s="992"/>
      <c r="H2" s="992"/>
      <c r="I2" s="992"/>
      <c r="J2" s="992"/>
      <c r="K2" s="992"/>
      <c r="L2" s="992"/>
    </row>
    <row r="3" spans="1:12" ht="14.1" customHeight="1" x14ac:dyDescent="0.2">
      <c r="A3" s="1369" t="s">
        <v>462</v>
      </c>
      <c r="B3" s="1370"/>
      <c r="C3" s="1370"/>
      <c r="D3" s="1370"/>
      <c r="E3" s="1370"/>
      <c r="F3" s="1370"/>
      <c r="G3" s="1370"/>
      <c r="H3" s="1370"/>
      <c r="I3" s="1370"/>
      <c r="J3" s="1370"/>
      <c r="K3" s="1370"/>
      <c r="L3" s="1371"/>
    </row>
    <row r="4" spans="1:12" s="994" customFormat="1" ht="14.1" customHeight="1" x14ac:dyDescent="0.2">
      <c r="A4" s="1364" t="s">
        <v>51</v>
      </c>
      <c r="B4" s="1364" t="s">
        <v>403</v>
      </c>
      <c r="C4" s="1375" t="s">
        <v>697</v>
      </c>
      <c r="D4" s="1375"/>
      <c r="E4" s="1375"/>
      <c r="F4" s="1375"/>
      <c r="G4" s="1375"/>
      <c r="H4" s="1375"/>
      <c r="I4" s="1375"/>
      <c r="J4" s="1375"/>
      <c r="K4" s="1375"/>
      <c r="L4" s="1375"/>
    </row>
    <row r="5" spans="1:12" s="994" customFormat="1" ht="14.1" customHeight="1" x14ac:dyDescent="0.2">
      <c r="A5" s="1364"/>
      <c r="B5" s="1364"/>
      <c r="C5" s="1375" t="s">
        <v>759</v>
      </c>
      <c r="D5" s="1375"/>
      <c r="E5" s="1375"/>
      <c r="F5" s="1375"/>
      <c r="G5" s="1375"/>
      <c r="H5" s="1375" t="s">
        <v>760</v>
      </c>
      <c r="I5" s="1375"/>
      <c r="J5" s="1375"/>
      <c r="K5" s="1364" t="s">
        <v>761</v>
      </c>
      <c r="L5" s="1364"/>
    </row>
    <row r="6" spans="1:12" s="994" customFormat="1" ht="14.1" customHeight="1" x14ac:dyDescent="0.2">
      <c r="A6" s="1364"/>
      <c r="B6" s="1364"/>
      <c r="C6" s="1365" t="s">
        <v>454</v>
      </c>
      <c r="D6" s="1361" t="s">
        <v>834</v>
      </c>
      <c r="E6" s="1360" t="s">
        <v>686</v>
      </c>
      <c r="F6" s="1359" t="s">
        <v>772</v>
      </c>
      <c r="G6" s="1362" t="s">
        <v>455</v>
      </c>
      <c r="H6" s="1368" t="s">
        <v>688</v>
      </c>
      <c r="I6" s="1358" t="s">
        <v>687</v>
      </c>
      <c r="J6" s="1374" t="s">
        <v>690</v>
      </c>
      <c r="K6" s="1364" t="s">
        <v>696</v>
      </c>
      <c r="L6" s="1364" t="s">
        <v>1</v>
      </c>
    </row>
    <row r="7" spans="1:12" s="994" customFormat="1" ht="14.1" customHeight="1" x14ac:dyDescent="0.2">
      <c r="A7" s="1364"/>
      <c r="B7" s="1364"/>
      <c r="C7" s="1366"/>
      <c r="D7" s="1361"/>
      <c r="E7" s="1360"/>
      <c r="F7" s="1359"/>
      <c r="G7" s="1363"/>
      <c r="H7" s="1368"/>
      <c r="I7" s="1358"/>
      <c r="J7" s="1374"/>
      <c r="K7" s="1364"/>
      <c r="L7" s="1364"/>
    </row>
    <row r="8" spans="1:12" ht="14.1" customHeight="1" x14ac:dyDescent="0.2">
      <c r="A8" s="995">
        <v>1</v>
      </c>
      <c r="B8" s="996" t="s">
        <v>571</v>
      </c>
      <c r="C8" s="997">
        <v>77</v>
      </c>
      <c r="D8" s="997">
        <v>0</v>
      </c>
      <c r="E8" s="997">
        <v>5</v>
      </c>
      <c r="F8" s="997">
        <v>2</v>
      </c>
      <c r="G8" s="997">
        <v>0</v>
      </c>
      <c r="H8" s="997">
        <v>0</v>
      </c>
      <c r="I8" s="997">
        <v>0</v>
      </c>
      <c r="J8" s="997">
        <v>0</v>
      </c>
      <c r="K8" s="998">
        <f>SUM(C8:G8)</f>
        <v>84</v>
      </c>
      <c r="L8" s="999">
        <f>SUM(C8:J8)</f>
        <v>84</v>
      </c>
    </row>
    <row r="9" spans="1:12" ht="14.1" customHeight="1" x14ac:dyDescent="0.2">
      <c r="A9" s="1000">
        <v>2</v>
      </c>
      <c r="B9" s="1001" t="s">
        <v>572</v>
      </c>
      <c r="C9" s="1002">
        <v>124</v>
      </c>
      <c r="D9" s="1002">
        <v>26</v>
      </c>
      <c r="E9" s="1002">
        <v>7</v>
      </c>
      <c r="F9" s="1002">
        <v>1</v>
      </c>
      <c r="G9" s="1002">
        <v>1</v>
      </c>
      <c r="H9" s="1002">
        <v>0</v>
      </c>
      <c r="I9" s="1002">
        <v>0</v>
      </c>
      <c r="J9" s="1002">
        <v>0</v>
      </c>
      <c r="K9" s="1003">
        <f>SUM(C9:G9)</f>
        <v>159</v>
      </c>
      <c r="L9" s="1004">
        <f>SUM(C9:J9)</f>
        <v>159</v>
      </c>
    </row>
    <row r="10" spans="1:12" ht="14.1" customHeight="1" x14ac:dyDescent="0.2">
      <c r="A10" s="1005">
        <v>3</v>
      </c>
      <c r="B10" s="1006" t="s">
        <v>573</v>
      </c>
      <c r="C10" s="1007">
        <v>85</v>
      </c>
      <c r="D10" s="1007">
        <v>10</v>
      </c>
      <c r="E10" s="1007">
        <v>5</v>
      </c>
      <c r="F10" s="1007">
        <v>3</v>
      </c>
      <c r="G10" s="1007">
        <v>0</v>
      </c>
      <c r="H10" s="1007">
        <v>0</v>
      </c>
      <c r="I10" s="1007">
        <v>0</v>
      </c>
      <c r="J10" s="1007">
        <v>0</v>
      </c>
      <c r="K10" s="1008">
        <f>SUM(C10:G10)</f>
        <v>103</v>
      </c>
      <c r="L10" s="1009">
        <f>SUM(C10:J10)</f>
        <v>103</v>
      </c>
    </row>
    <row r="11" spans="1:12" ht="14.1" customHeight="1" x14ac:dyDescent="0.2">
      <c r="A11" s="1000">
        <v>4</v>
      </c>
      <c r="B11" s="1001" t="s">
        <v>574</v>
      </c>
      <c r="C11" s="1002">
        <v>45</v>
      </c>
      <c r="D11" s="1002">
        <v>0</v>
      </c>
      <c r="E11" s="1002">
        <v>3</v>
      </c>
      <c r="F11" s="1002">
        <v>0</v>
      </c>
      <c r="G11" s="1002">
        <v>0</v>
      </c>
      <c r="H11" s="1002">
        <v>0</v>
      </c>
      <c r="I11" s="1002">
        <v>0</v>
      </c>
      <c r="J11" s="1002">
        <v>0</v>
      </c>
      <c r="K11" s="1003">
        <f t="shared" ref="K11:K40" si="0">SUM(C11:G11)</f>
        <v>48</v>
      </c>
      <c r="L11" s="1004">
        <f t="shared" ref="L11:L41" si="1">SUM(C11:J11)</f>
        <v>48</v>
      </c>
    </row>
    <row r="12" spans="1:12" ht="14.1" customHeight="1" x14ac:dyDescent="0.2">
      <c r="A12" s="1005">
        <v>5</v>
      </c>
      <c r="B12" s="1006" t="s">
        <v>575</v>
      </c>
      <c r="C12" s="1007">
        <v>19</v>
      </c>
      <c r="D12" s="1007">
        <v>4</v>
      </c>
      <c r="E12" s="1007">
        <v>1</v>
      </c>
      <c r="F12" s="1007">
        <v>0</v>
      </c>
      <c r="G12" s="1007">
        <v>0</v>
      </c>
      <c r="H12" s="1007">
        <v>0</v>
      </c>
      <c r="I12" s="1007">
        <v>0</v>
      </c>
      <c r="J12" s="1007">
        <v>0</v>
      </c>
      <c r="K12" s="1008">
        <f t="shared" si="0"/>
        <v>24</v>
      </c>
      <c r="L12" s="1009">
        <f t="shared" si="1"/>
        <v>24</v>
      </c>
    </row>
    <row r="13" spans="1:12" ht="14.1" customHeight="1" x14ac:dyDescent="0.2">
      <c r="A13" s="1000">
        <v>6</v>
      </c>
      <c r="B13" s="1001" t="s">
        <v>576</v>
      </c>
      <c r="C13" s="1002">
        <v>101</v>
      </c>
      <c r="D13" s="1002">
        <v>30</v>
      </c>
      <c r="E13" s="1002">
        <v>8</v>
      </c>
      <c r="F13" s="1002">
        <v>5</v>
      </c>
      <c r="G13" s="1002">
        <v>3</v>
      </c>
      <c r="H13" s="1002">
        <v>1</v>
      </c>
      <c r="I13" s="1002">
        <v>0</v>
      </c>
      <c r="J13" s="1002">
        <v>0</v>
      </c>
      <c r="K13" s="1003">
        <f t="shared" si="0"/>
        <v>147</v>
      </c>
      <c r="L13" s="1004">
        <f t="shared" si="1"/>
        <v>148</v>
      </c>
    </row>
    <row r="14" spans="1:12" ht="14.1" customHeight="1" x14ac:dyDescent="0.2">
      <c r="A14" s="1005">
        <v>7</v>
      </c>
      <c r="B14" s="1006" t="s">
        <v>658</v>
      </c>
      <c r="C14" s="1007">
        <v>98</v>
      </c>
      <c r="D14" s="1007">
        <v>0</v>
      </c>
      <c r="E14" s="1007">
        <v>5</v>
      </c>
      <c r="F14" s="1007">
        <v>2</v>
      </c>
      <c r="G14" s="1007">
        <v>2</v>
      </c>
      <c r="H14" s="1007">
        <v>1</v>
      </c>
      <c r="I14" s="1007">
        <v>0</v>
      </c>
      <c r="J14" s="1007">
        <v>0</v>
      </c>
      <c r="K14" s="1008">
        <f t="shared" si="0"/>
        <v>107</v>
      </c>
      <c r="L14" s="1009">
        <f t="shared" si="1"/>
        <v>108</v>
      </c>
    </row>
    <row r="15" spans="1:12" ht="14.1" customHeight="1" x14ac:dyDescent="0.2">
      <c r="A15" s="1000">
        <v>8</v>
      </c>
      <c r="B15" s="1001" t="s">
        <v>659</v>
      </c>
      <c r="C15" s="1002">
        <v>30</v>
      </c>
      <c r="D15" s="1002">
        <v>0</v>
      </c>
      <c r="E15" s="1002">
        <v>3</v>
      </c>
      <c r="F15" s="1002">
        <v>1</v>
      </c>
      <c r="G15" s="1002">
        <v>0</v>
      </c>
      <c r="H15" s="1002">
        <v>0</v>
      </c>
      <c r="I15" s="1002">
        <v>0</v>
      </c>
      <c r="J15" s="1002">
        <v>0</v>
      </c>
      <c r="K15" s="1003">
        <f t="shared" si="0"/>
        <v>34</v>
      </c>
      <c r="L15" s="1004">
        <f t="shared" si="1"/>
        <v>34</v>
      </c>
    </row>
    <row r="16" spans="1:12" ht="14.1" customHeight="1" x14ac:dyDescent="0.2">
      <c r="A16" s="1005">
        <v>9</v>
      </c>
      <c r="B16" s="1006" t="s">
        <v>660</v>
      </c>
      <c r="C16" s="1007">
        <v>49</v>
      </c>
      <c r="D16" s="1007">
        <v>7</v>
      </c>
      <c r="E16" s="1007">
        <v>5</v>
      </c>
      <c r="F16" s="1007">
        <v>1</v>
      </c>
      <c r="G16" s="1007">
        <v>1</v>
      </c>
      <c r="H16" s="1007">
        <v>0</v>
      </c>
      <c r="I16" s="1007">
        <v>0</v>
      </c>
      <c r="J16" s="1007">
        <v>12</v>
      </c>
      <c r="K16" s="1008">
        <f t="shared" si="0"/>
        <v>63</v>
      </c>
      <c r="L16" s="1009">
        <f t="shared" si="1"/>
        <v>75</v>
      </c>
    </row>
    <row r="17" spans="1:12" ht="14.1" customHeight="1" x14ac:dyDescent="0.2">
      <c r="A17" s="1000">
        <v>10</v>
      </c>
      <c r="B17" s="1001" t="s">
        <v>661</v>
      </c>
      <c r="C17" s="1002">
        <v>20</v>
      </c>
      <c r="D17" s="1002">
        <v>0</v>
      </c>
      <c r="E17" s="1002">
        <v>1</v>
      </c>
      <c r="F17" s="1002">
        <v>2</v>
      </c>
      <c r="G17" s="1002">
        <v>0</v>
      </c>
      <c r="H17" s="1002">
        <v>0</v>
      </c>
      <c r="I17" s="1002">
        <v>0</v>
      </c>
      <c r="J17" s="1002">
        <v>0</v>
      </c>
      <c r="K17" s="1003">
        <f t="shared" si="0"/>
        <v>23</v>
      </c>
      <c r="L17" s="1004">
        <f t="shared" si="1"/>
        <v>23</v>
      </c>
    </row>
    <row r="18" spans="1:12" ht="14.1" customHeight="1" x14ac:dyDescent="0.2">
      <c r="A18" s="1005">
        <v>11</v>
      </c>
      <c r="B18" s="1006" t="s">
        <v>662</v>
      </c>
      <c r="C18" s="1007">
        <v>12</v>
      </c>
      <c r="D18" s="1007">
        <v>0</v>
      </c>
      <c r="E18" s="1007">
        <v>1</v>
      </c>
      <c r="F18" s="1007">
        <v>1</v>
      </c>
      <c r="G18" s="1007">
        <v>0</v>
      </c>
      <c r="H18" s="1007">
        <v>0</v>
      </c>
      <c r="I18" s="1007">
        <v>0</v>
      </c>
      <c r="J18" s="1007">
        <v>0</v>
      </c>
      <c r="K18" s="1008">
        <f t="shared" si="0"/>
        <v>14</v>
      </c>
      <c r="L18" s="1009">
        <f t="shared" si="1"/>
        <v>14</v>
      </c>
    </row>
    <row r="19" spans="1:12" ht="14.1" customHeight="1" x14ac:dyDescent="0.2">
      <c r="A19" s="1000">
        <v>12</v>
      </c>
      <c r="B19" s="1001" t="s">
        <v>663</v>
      </c>
      <c r="C19" s="1002">
        <v>14</v>
      </c>
      <c r="D19" s="1002">
        <v>0</v>
      </c>
      <c r="E19" s="1002">
        <v>1</v>
      </c>
      <c r="F19" s="1002">
        <v>1</v>
      </c>
      <c r="G19" s="1002">
        <v>0</v>
      </c>
      <c r="H19" s="1002">
        <v>0</v>
      </c>
      <c r="I19" s="1002">
        <v>0</v>
      </c>
      <c r="J19" s="1002">
        <v>0</v>
      </c>
      <c r="K19" s="1003">
        <f t="shared" si="0"/>
        <v>16</v>
      </c>
      <c r="L19" s="1004">
        <f t="shared" si="1"/>
        <v>16</v>
      </c>
    </row>
    <row r="20" spans="1:12" ht="14.1" customHeight="1" x14ac:dyDescent="0.2">
      <c r="A20" s="1005">
        <v>13</v>
      </c>
      <c r="B20" s="1006" t="s">
        <v>664</v>
      </c>
      <c r="C20" s="1007">
        <v>27</v>
      </c>
      <c r="D20" s="1007">
        <v>0</v>
      </c>
      <c r="E20" s="1007">
        <v>2</v>
      </c>
      <c r="F20" s="1007">
        <v>0</v>
      </c>
      <c r="G20" s="1007">
        <v>0</v>
      </c>
      <c r="H20" s="1007">
        <v>8</v>
      </c>
      <c r="I20" s="1007">
        <v>0</v>
      </c>
      <c r="J20" s="1007">
        <v>0</v>
      </c>
      <c r="K20" s="1008">
        <f t="shared" si="0"/>
        <v>29</v>
      </c>
      <c r="L20" s="1009">
        <f t="shared" si="1"/>
        <v>37</v>
      </c>
    </row>
    <row r="21" spans="1:12" ht="14.1" customHeight="1" x14ac:dyDescent="0.2">
      <c r="A21" s="1000">
        <v>14</v>
      </c>
      <c r="B21" s="1001" t="s">
        <v>665</v>
      </c>
      <c r="C21" s="1002">
        <v>104</v>
      </c>
      <c r="D21" s="1002">
        <v>29</v>
      </c>
      <c r="E21" s="1002">
        <v>7</v>
      </c>
      <c r="F21" s="1002">
        <v>4</v>
      </c>
      <c r="G21" s="1002">
        <v>1</v>
      </c>
      <c r="H21" s="1002">
        <v>0</v>
      </c>
      <c r="I21" s="1002">
        <v>3</v>
      </c>
      <c r="J21" s="1002">
        <v>0</v>
      </c>
      <c r="K21" s="1003">
        <f t="shared" si="0"/>
        <v>145</v>
      </c>
      <c r="L21" s="1004">
        <f t="shared" si="1"/>
        <v>148</v>
      </c>
    </row>
    <row r="22" spans="1:12" ht="14.1" customHeight="1" x14ac:dyDescent="0.2">
      <c r="A22" s="1005">
        <v>15</v>
      </c>
      <c r="B22" s="1006" t="s">
        <v>666</v>
      </c>
      <c r="C22" s="1007">
        <v>32</v>
      </c>
      <c r="D22" s="1007">
        <v>14</v>
      </c>
      <c r="E22" s="1007">
        <v>4</v>
      </c>
      <c r="F22" s="1007">
        <v>2</v>
      </c>
      <c r="G22" s="1007">
        <v>1</v>
      </c>
      <c r="H22" s="1007">
        <v>0</v>
      </c>
      <c r="I22" s="1007">
        <v>0</v>
      </c>
      <c r="J22" s="1007">
        <v>0</v>
      </c>
      <c r="K22" s="1008">
        <f t="shared" si="0"/>
        <v>53</v>
      </c>
      <c r="L22" s="1009">
        <f t="shared" si="1"/>
        <v>53</v>
      </c>
    </row>
    <row r="23" spans="1:12" ht="14.1" customHeight="1" x14ac:dyDescent="0.2">
      <c r="A23" s="1000">
        <v>16</v>
      </c>
      <c r="B23" s="1001" t="s">
        <v>667</v>
      </c>
      <c r="C23" s="1002">
        <v>16</v>
      </c>
      <c r="D23" s="1002">
        <v>7</v>
      </c>
      <c r="E23" s="1002">
        <v>1</v>
      </c>
      <c r="F23" s="1002">
        <v>0</v>
      </c>
      <c r="G23" s="1002">
        <v>0</v>
      </c>
      <c r="H23" s="1002">
        <v>0</v>
      </c>
      <c r="I23" s="1002">
        <v>0</v>
      </c>
      <c r="J23" s="1002">
        <v>0</v>
      </c>
      <c r="K23" s="1003">
        <f t="shared" si="0"/>
        <v>24</v>
      </c>
      <c r="L23" s="1004">
        <f t="shared" si="1"/>
        <v>24</v>
      </c>
    </row>
    <row r="24" spans="1:12" ht="14.1" customHeight="1" x14ac:dyDescent="0.2">
      <c r="A24" s="1005">
        <v>17</v>
      </c>
      <c r="B24" s="1006" t="s">
        <v>668</v>
      </c>
      <c r="C24" s="1007">
        <v>68</v>
      </c>
      <c r="D24" s="1007">
        <v>15</v>
      </c>
      <c r="E24" s="1007">
        <v>4</v>
      </c>
      <c r="F24" s="1007">
        <v>2</v>
      </c>
      <c r="G24" s="1007">
        <v>0</v>
      </c>
      <c r="H24" s="1007">
        <v>0</v>
      </c>
      <c r="I24" s="1007">
        <v>0</v>
      </c>
      <c r="J24" s="1007">
        <v>0</v>
      </c>
      <c r="K24" s="1008">
        <f t="shared" si="0"/>
        <v>89</v>
      </c>
      <c r="L24" s="1009">
        <f t="shared" si="1"/>
        <v>89</v>
      </c>
    </row>
    <row r="25" spans="1:12" ht="14.1" customHeight="1" x14ac:dyDescent="0.2">
      <c r="A25" s="1000">
        <v>18</v>
      </c>
      <c r="B25" s="1001" t="s">
        <v>669</v>
      </c>
      <c r="C25" s="1002">
        <v>66</v>
      </c>
      <c r="D25" s="1002">
        <v>13</v>
      </c>
      <c r="E25" s="1002">
        <v>6</v>
      </c>
      <c r="F25" s="1002">
        <v>3</v>
      </c>
      <c r="G25" s="1002">
        <v>1</v>
      </c>
      <c r="H25" s="1002">
        <v>0</v>
      </c>
      <c r="I25" s="1002">
        <v>0</v>
      </c>
      <c r="J25" s="1002">
        <v>0</v>
      </c>
      <c r="K25" s="1003">
        <f t="shared" si="0"/>
        <v>89</v>
      </c>
      <c r="L25" s="1004">
        <f t="shared" si="1"/>
        <v>89</v>
      </c>
    </row>
    <row r="26" spans="1:12" ht="14.1" customHeight="1" x14ac:dyDescent="0.2">
      <c r="A26" s="1005">
        <v>19</v>
      </c>
      <c r="B26" s="1006" t="s">
        <v>670</v>
      </c>
      <c r="C26" s="1007">
        <v>32</v>
      </c>
      <c r="D26" s="1007">
        <v>18</v>
      </c>
      <c r="E26" s="1007">
        <v>2</v>
      </c>
      <c r="F26" s="1007">
        <v>0</v>
      </c>
      <c r="G26" s="1007">
        <v>1</v>
      </c>
      <c r="H26" s="1007">
        <v>0</v>
      </c>
      <c r="I26" s="1007">
        <v>0</v>
      </c>
      <c r="J26" s="1007">
        <v>0</v>
      </c>
      <c r="K26" s="1008">
        <f t="shared" si="0"/>
        <v>53</v>
      </c>
      <c r="L26" s="1009">
        <f t="shared" si="1"/>
        <v>53</v>
      </c>
    </row>
    <row r="27" spans="1:12" ht="14.1" customHeight="1" x14ac:dyDescent="0.2">
      <c r="A27" s="1000">
        <v>20</v>
      </c>
      <c r="B27" s="1001" t="s">
        <v>671</v>
      </c>
      <c r="C27" s="1002">
        <v>55</v>
      </c>
      <c r="D27" s="1002">
        <v>3</v>
      </c>
      <c r="E27" s="1002">
        <v>4</v>
      </c>
      <c r="F27" s="1002">
        <v>1</v>
      </c>
      <c r="G27" s="1002">
        <v>2</v>
      </c>
      <c r="H27" s="1002">
        <v>0</v>
      </c>
      <c r="I27" s="1002">
        <v>0</v>
      </c>
      <c r="J27" s="1002">
        <v>0</v>
      </c>
      <c r="K27" s="1003">
        <f t="shared" si="0"/>
        <v>65</v>
      </c>
      <c r="L27" s="1004">
        <f t="shared" si="1"/>
        <v>65</v>
      </c>
    </row>
    <row r="28" spans="1:12" ht="14.1" customHeight="1" x14ac:dyDescent="0.2">
      <c r="A28" s="1005">
        <v>21</v>
      </c>
      <c r="B28" s="1006" t="s">
        <v>672</v>
      </c>
      <c r="C28" s="1007">
        <v>23</v>
      </c>
      <c r="D28" s="1007">
        <v>0</v>
      </c>
      <c r="E28" s="1007">
        <v>1</v>
      </c>
      <c r="F28" s="1007">
        <v>0</v>
      </c>
      <c r="G28" s="1007">
        <v>0</v>
      </c>
      <c r="H28" s="1007">
        <v>0</v>
      </c>
      <c r="I28" s="1007">
        <v>0</v>
      </c>
      <c r="J28" s="1007">
        <v>0</v>
      </c>
      <c r="K28" s="1008">
        <f t="shared" si="0"/>
        <v>24</v>
      </c>
      <c r="L28" s="1009">
        <f t="shared" si="1"/>
        <v>24</v>
      </c>
    </row>
    <row r="29" spans="1:12" ht="14.1" customHeight="1" x14ac:dyDescent="0.2">
      <c r="A29" s="1000">
        <v>22</v>
      </c>
      <c r="B29" s="1001" t="s">
        <v>673</v>
      </c>
      <c r="C29" s="1002">
        <v>26</v>
      </c>
      <c r="D29" s="1002">
        <v>0</v>
      </c>
      <c r="E29" s="1002">
        <v>1</v>
      </c>
      <c r="F29" s="1002">
        <v>0</v>
      </c>
      <c r="G29" s="1002">
        <v>0</v>
      </c>
      <c r="H29" s="1002">
        <v>0</v>
      </c>
      <c r="I29" s="1002">
        <v>0</v>
      </c>
      <c r="J29" s="1002">
        <v>0</v>
      </c>
      <c r="K29" s="1003">
        <f t="shared" si="0"/>
        <v>27</v>
      </c>
      <c r="L29" s="1004">
        <f t="shared" si="1"/>
        <v>27</v>
      </c>
    </row>
    <row r="30" spans="1:12" ht="14.1" customHeight="1" x14ac:dyDescent="0.2">
      <c r="A30" s="1005">
        <v>23</v>
      </c>
      <c r="B30" s="1006" t="s">
        <v>674</v>
      </c>
      <c r="C30" s="1007">
        <v>77</v>
      </c>
      <c r="D30" s="1007">
        <v>29</v>
      </c>
      <c r="E30" s="1007">
        <v>5</v>
      </c>
      <c r="F30" s="1007">
        <v>3</v>
      </c>
      <c r="G30" s="1007">
        <v>0</v>
      </c>
      <c r="H30" s="1007">
        <v>0</v>
      </c>
      <c r="I30" s="1007">
        <v>0</v>
      </c>
      <c r="J30" s="1007">
        <v>5</v>
      </c>
      <c r="K30" s="1008">
        <f t="shared" si="0"/>
        <v>114</v>
      </c>
      <c r="L30" s="1009">
        <f t="shared" si="1"/>
        <v>119</v>
      </c>
    </row>
    <row r="31" spans="1:12" ht="14.1" customHeight="1" x14ac:dyDescent="0.2">
      <c r="A31" s="1000">
        <v>24</v>
      </c>
      <c r="B31" s="1001" t="s">
        <v>675</v>
      </c>
      <c r="C31" s="1002">
        <v>24</v>
      </c>
      <c r="D31" s="1002">
        <v>5</v>
      </c>
      <c r="E31" s="1002">
        <v>1</v>
      </c>
      <c r="F31" s="1002">
        <v>1</v>
      </c>
      <c r="G31" s="1002">
        <v>0</v>
      </c>
      <c r="H31" s="1002">
        <v>0</v>
      </c>
      <c r="I31" s="1002">
        <v>0</v>
      </c>
      <c r="J31" s="1002">
        <v>0</v>
      </c>
      <c r="K31" s="1003">
        <f t="shared" si="0"/>
        <v>31</v>
      </c>
      <c r="L31" s="1004">
        <f t="shared" si="1"/>
        <v>31</v>
      </c>
    </row>
    <row r="32" spans="1:12" ht="14.1" customHeight="1" x14ac:dyDescent="0.2">
      <c r="A32" s="1005">
        <v>25</v>
      </c>
      <c r="B32" s="1006" t="s">
        <v>676</v>
      </c>
      <c r="C32" s="1007">
        <v>40</v>
      </c>
      <c r="D32" s="1007">
        <v>18</v>
      </c>
      <c r="E32" s="1007">
        <v>3</v>
      </c>
      <c r="F32" s="1007">
        <v>0</v>
      </c>
      <c r="G32" s="1007">
        <v>6</v>
      </c>
      <c r="H32" s="1007">
        <v>0</v>
      </c>
      <c r="I32" s="1007">
        <v>0</v>
      </c>
      <c r="J32" s="1007">
        <v>0</v>
      </c>
      <c r="K32" s="1008">
        <f t="shared" si="0"/>
        <v>67</v>
      </c>
      <c r="L32" s="1009">
        <f t="shared" si="1"/>
        <v>67</v>
      </c>
    </row>
    <row r="33" spans="1:13" ht="14.1" customHeight="1" x14ac:dyDescent="0.2">
      <c r="A33" s="1000">
        <v>26</v>
      </c>
      <c r="B33" s="1001" t="s">
        <v>677</v>
      </c>
      <c r="C33" s="1002">
        <v>76</v>
      </c>
      <c r="D33" s="1002">
        <v>8</v>
      </c>
      <c r="E33" s="1002">
        <v>5</v>
      </c>
      <c r="F33" s="1002">
        <v>2</v>
      </c>
      <c r="G33" s="1002">
        <v>0</v>
      </c>
      <c r="H33" s="1002">
        <v>0</v>
      </c>
      <c r="I33" s="1002">
        <v>0</v>
      </c>
      <c r="J33" s="1002">
        <v>0</v>
      </c>
      <c r="K33" s="1003">
        <f t="shared" si="0"/>
        <v>91</v>
      </c>
      <c r="L33" s="1004">
        <f t="shared" si="1"/>
        <v>91</v>
      </c>
    </row>
    <row r="34" spans="1:13" ht="14.1" customHeight="1" x14ac:dyDescent="0.2">
      <c r="A34" s="1005">
        <v>27</v>
      </c>
      <c r="B34" s="1006" t="s">
        <v>678</v>
      </c>
      <c r="C34" s="1007">
        <v>64</v>
      </c>
      <c r="D34" s="1007">
        <v>11</v>
      </c>
      <c r="E34" s="1007">
        <v>4</v>
      </c>
      <c r="F34" s="1007">
        <v>3</v>
      </c>
      <c r="G34" s="1007">
        <v>0</v>
      </c>
      <c r="H34" s="1007">
        <v>0</v>
      </c>
      <c r="I34" s="1007">
        <v>0</v>
      </c>
      <c r="J34" s="1007">
        <v>0</v>
      </c>
      <c r="K34" s="1008">
        <f t="shared" si="0"/>
        <v>82</v>
      </c>
      <c r="L34" s="1009">
        <f t="shared" si="1"/>
        <v>82</v>
      </c>
    </row>
    <row r="35" spans="1:13" ht="14.1" customHeight="1" x14ac:dyDescent="0.2">
      <c r="A35" s="1000">
        <v>28</v>
      </c>
      <c r="B35" s="1001" t="s">
        <v>679</v>
      </c>
      <c r="C35" s="1002">
        <v>60</v>
      </c>
      <c r="D35" s="1002">
        <v>10</v>
      </c>
      <c r="E35" s="1002">
        <v>3</v>
      </c>
      <c r="F35" s="1002">
        <v>0</v>
      </c>
      <c r="G35" s="1002">
        <v>1</v>
      </c>
      <c r="H35" s="1002">
        <v>0</v>
      </c>
      <c r="I35" s="1002">
        <v>0</v>
      </c>
      <c r="J35" s="1002">
        <v>0</v>
      </c>
      <c r="K35" s="1003">
        <f t="shared" si="0"/>
        <v>74</v>
      </c>
      <c r="L35" s="1004">
        <f t="shared" si="1"/>
        <v>74</v>
      </c>
    </row>
    <row r="36" spans="1:13" ht="14.1" customHeight="1" x14ac:dyDescent="0.2">
      <c r="A36" s="1005">
        <v>29</v>
      </c>
      <c r="B36" s="1006" t="s">
        <v>680</v>
      </c>
      <c r="C36" s="1007">
        <v>20</v>
      </c>
      <c r="D36" s="1007">
        <v>0</v>
      </c>
      <c r="E36" s="1007">
        <v>1</v>
      </c>
      <c r="F36" s="1007">
        <v>0</v>
      </c>
      <c r="G36" s="1007">
        <v>0</v>
      </c>
      <c r="H36" s="1007">
        <v>0</v>
      </c>
      <c r="I36" s="1007">
        <v>0</v>
      </c>
      <c r="J36" s="1007">
        <v>0</v>
      </c>
      <c r="K36" s="1008">
        <f t="shared" si="0"/>
        <v>21</v>
      </c>
      <c r="L36" s="1009">
        <f t="shared" si="1"/>
        <v>21</v>
      </c>
    </row>
    <row r="37" spans="1:13" ht="14.1" customHeight="1" x14ac:dyDescent="0.2">
      <c r="A37" s="1000">
        <v>30</v>
      </c>
      <c r="B37" s="1001" t="s">
        <v>681</v>
      </c>
      <c r="C37" s="1002">
        <v>44</v>
      </c>
      <c r="D37" s="1002">
        <v>0</v>
      </c>
      <c r="E37" s="1002">
        <v>3</v>
      </c>
      <c r="F37" s="1002">
        <v>2</v>
      </c>
      <c r="G37" s="1002">
        <v>0</v>
      </c>
      <c r="H37" s="1002">
        <v>0</v>
      </c>
      <c r="I37" s="1002">
        <v>0</v>
      </c>
      <c r="J37" s="1002">
        <v>0</v>
      </c>
      <c r="K37" s="1003">
        <f t="shared" si="0"/>
        <v>49</v>
      </c>
      <c r="L37" s="1004">
        <f t="shared" si="1"/>
        <v>49</v>
      </c>
    </row>
    <row r="38" spans="1:13" ht="14.1" customHeight="1" x14ac:dyDescent="0.2">
      <c r="A38" s="1005">
        <v>31</v>
      </c>
      <c r="B38" s="1006" t="s">
        <v>682</v>
      </c>
      <c r="C38" s="1007">
        <v>16</v>
      </c>
      <c r="D38" s="1007">
        <v>0</v>
      </c>
      <c r="E38" s="1007">
        <v>2</v>
      </c>
      <c r="F38" s="1007">
        <v>1</v>
      </c>
      <c r="G38" s="1007">
        <v>0</v>
      </c>
      <c r="H38" s="1007">
        <v>0</v>
      </c>
      <c r="I38" s="1007">
        <v>0</v>
      </c>
      <c r="J38" s="1007">
        <v>0</v>
      </c>
      <c r="K38" s="1008">
        <f t="shared" si="0"/>
        <v>19</v>
      </c>
      <c r="L38" s="1009">
        <f t="shared" si="1"/>
        <v>19</v>
      </c>
    </row>
    <row r="39" spans="1:13" ht="14.1" customHeight="1" x14ac:dyDescent="0.2">
      <c r="A39" s="1000">
        <v>32</v>
      </c>
      <c r="B39" s="1001" t="s">
        <v>683</v>
      </c>
      <c r="C39" s="1002">
        <v>5</v>
      </c>
      <c r="D39" s="1002">
        <v>0</v>
      </c>
      <c r="E39" s="1002">
        <v>1</v>
      </c>
      <c r="F39" s="1002">
        <v>0</v>
      </c>
      <c r="G39" s="1002">
        <v>0</v>
      </c>
      <c r="H39" s="1002">
        <v>0</v>
      </c>
      <c r="I39" s="1002">
        <v>0</v>
      </c>
      <c r="J39" s="1002">
        <v>0</v>
      </c>
      <c r="K39" s="1003">
        <f t="shared" si="0"/>
        <v>6</v>
      </c>
      <c r="L39" s="1004">
        <f t="shared" si="1"/>
        <v>6</v>
      </c>
    </row>
    <row r="40" spans="1:13" ht="14.1" customHeight="1" x14ac:dyDescent="0.2">
      <c r="A40" s="1005">
        <v>33</v>
      </c>
      <c r="B40" s="1006" t="s">
        <v>684</v>
      </c>
      <c r="C40" s="1007">
        <v>10</v>
      </c>
      <c r="D40" s="1007">
        <v>0</v>
      </c>
      <c r="E40" s="1007">
        <v>1</v>
      </c>
      <c r="F40" s="1007">
        <v>0</v>
      </c>
      <c r="G40" s="1007">
        <v>0</v>
      </c>
      <c r="H40" s="1007">
        <v>0</v>
      </c>
      <c r="I40" s="1007">
        <v>0</v>
      </c>
      <c r="J40" s="1007">
        <v>0</v>
      </c>
      <c r="K40" s="1008">
        <f t="shared" si="0"/>
        <v>11</v>
      </c>
      <c r="L40" s="1009">
        <f t="shared" si="1"/>
        <v>11</v>
      </c>
    </row>
    <row r="41" spans="1:13" ht="14.1" customHeight="1" x14ac:dyDescent="0.2">
      <c r="A41" s="1010">
        <v>34</v>
      </c>
      <c r="B41" s="1011" t="s">
        <v>685</v>
      </c>
      <c r="C41" s="1012">
        <v>65</v>
      </c>
      <c r="D41" s="1012">
        <v>15</v>
      </c>
      <c r="E41" s="1012">
        <v>5</v>
      </c>
      <c r="F41" s="1012">
        <v>2</v>
      </c>
      <c r="G41" s="1012">
        <v>1</v>
      </c>
      <c r="H41" s="1012">
        <v>0</v>
      </c>
      <c r="I41" s="1012">
        <v>0</v>
      </c>
      <c r="J41" s="1012">
        <v>0</v>
      </c>
      <c r="K41" s="1013">
        <f>SUM(C41:G41)</f>
        <v>88</v>
      </c>
      <c r="L41" s="1004">
        <f t="shared" si="1"/>
        <v>88</v>
      </c>
    </row>
    <row r="42" spans="1:13" ht="14.1" customHeight="1" x14ac:dyDescent="0.2">
      <c r="A42" s="1354" t="s">
        <v>1</v>
      </c>
      <c r="B42" s="1355"/>
      <c r="C42" s="1014">
        <f t="shared" ref="C42:L42" si="2">SUM(C8:C41)</f>
        <v>1624</v>
      </c>
      <c r="D42" s="1014">
        <f t="shared" si="2"/>
        <v>272</v>
      </c>
      <c r="E42" s="1014">
        <f t="shared" si="2"/>
        <v>111</v>
      </c>
      <c r="F42" s="1014">
        <f t="shared" si="2"/>
        <v>45</v>
      </c>
      <c r="G42" s="1014">
        <f t="shared" si="2"/>
        <v>21</v>
      </c>
      <c r="H42" s="1014">
        <f t="shared" si="2"/>
        <v>10</v>
      </c>
      <c r="I42" s="1014">
        <f t="shared" si="2"/>
        <v>3</v>
      </c>
      <c r="J42" s="1014">
        <f t="shared" si="2"/>
        <v>17</v>
      </c>
      <c r="K42" s="1014">
        <f t="shared" si="2"/>
        <v>2073</v>
      </c>
      <c r="L42" s="1015">
        <f t="shared" si="2"/>
        <v>2103</v>
      </c>
      <c r="M42" s="1016"/>
    </row>
    <row r="43" spans="1:13" s="1018" customFormat="1" ht="5.0999999999999996" customHeight="1" x14ac:dyDescent="0.2">
      <c r="A43" s="1017"/>
      <c r="B43" s="1017"/>
      <c r="D43" s="1017"/>
      <c r="E43" s="1017"/>
      <c r="F43" s="1017"/>
      <c r="G43" s="1017"/>
      <c r="H43" s="1017"/>
      <c r="I43" s="1017"/>
      <c r="J43" s="1017"/>
      <c r="K43" s="1017"/>
      <c r="L43" s="1017"/>
    </row>
    <row r="44" spans="1:13" ht="14.1" customHeight="1" x14ac:dyDescent="0.2">
      <c r="A44" s="1369" t="s">
        <v>463</v>
      </c>
      <c r="B44" s="1370"/>
      <c r="C44" s="1370"/>
      <c r="D44" s="1370"/>
      <c r="E44" s="1370"/>
      <c r="F44" s="1370"/>
      <c r="G44" s="1370"/>
      <c r="H44" s="1370"/>
      <c r="I44" s="1370"/>
      <c r="J44" s="1370"/>
      <c r="K44" s="1370"/>
      <c r="L44" s="1371"/>
    </row>
    <row r="45" spans="1:13" s="994" customFormat="1" ht="14.1" customHeight="1" x14ac:dyDescent="0.2">
      <c r="A45" s="1364" t="s">
        <v>51</v>
      </c>
      <c r="B45" s="1364" t="s">
        <v>403</v>
      </c>
      <c r="C45" s="1375" t="s">
        <v>697</v>
      </c>
      <c r="D45" s="1375"/>
      <c r="E45" s="1375"/>
      <c r="F45" s="1375"/>
      <c r="G45" s="1375"/>
      <c r="H45" s="1375"/>
      <c r="I45" s="1375"/>
      <c r="J45" s="1375"/>
      <c r="K45" s="1375"/>
      <c r="L45" s="1375"/>
    </row>
    <row r="46" spans="1:13" s="994" customFormat="1" ht="14.1" customHeight="1" x14ac:dyDescent="0.2">
      <c r="A46" s="1364"/>
      <c r="B46" s="1364"/>
      <c r="C46" s="1375" t="s">
        <v>759</v>
      </c>
      <c r="D46" s="1375"/>
      <c r="E46" s="1375"/>
      <c r="F46" s="1375"/>
      <c r="G46" s="1375"/>
      <c r="H46" s="1375" t="s">
        <v>760</v>
      </c>
      <c r="I46" s="1375"/>
      <c r="J46" s="1375"/>
      <c r="K46" s="1364" t="s">
        <v>761</v>
      </c>
      <c r="L46" s="1364"/>
    </row>
    <row r="47" spans="1:13" s="994" customFormat="1" ht="14.1" customHeight="1" x14ac:dyDescent="0.2">
      <c r="A47" s="1364"/>
      <c r="B47" s="1364"/>
      <c r="C47" s="1365" t="s">
        <v>454</v>
      </c>
      <c r="D47" s="1361" t="s">
        <v>834</v>
      </c>
      <c r="E47" s="1360" t="s">
        <v>686</v>
      </c>
      <c r="F47" s="1359" t="s">
        <v>772</v>
      </c>
      <c r="G47" s="1367" t="s">
        <v>455</v>
      </c>
      <c r="H47" s="1368" t="s">
        <v>688</v>
      </c>
      <c r="I47" s="1358" t="s">
        <v>687</v>
      </c>
      <c r="J47" s="1374" t="s">
        <v>690</v>
      </c>
      <c r="K47" s="1364" t="s">
        <v>696</v>
      </c>
      <c r="L47" s="1364" t="s">
        <v>1</v>
      </c>
    </row>
    <row r="48" spans="1:13" s="994" customFormat="1" ht="14.1" customHeight="1" x14ac:dyDescent="0.2">
      <c r="A48" s="1364"/>
      <c r="B48" s="1364"/>
      <c r="C48" s="1366"/>
      <c r="D48" s="1361"/>
      <c r="E48" s="1360"/>
      <c r="F48" s="1359"/>
      <c r="G48" s="1367"/>
      <c r="H48" s="1368"/>
      <c r="I48" s="1358"/>
      <c r="J48" s="1374"/>
      <c r="K48" s="1364"/>
      <c r="L48" s="1364"/>
    </row>
    <row r="49" spans="1:14" ht="14.1" customHeight="1" x14ac:dyDescent="0.2">
      <c r="A49" s="1005">
        <v>1</v>
      </c>
      <c r="B49" s="1006" t="s">
        <v>569</v>
      </c>
      <c r="C49" s="1007">
        <v>21</v>
      </c>
      <c r="D49" s="1007">
        <v>0</v>
      </c>
      <c r="E49" s="1007">
        <v>2</v>
      </c>
      <c r="F49" s="1007">
        <v>2</v>
      </c>
      <c r="G49" s="1007">
        <v>0</v>
      </c>
      <c r="H49" s="1007">
        <v>0</v>
      </c>
      <c r="I49" s="1007">
        <v>0</v>
      </c>
      <c r="J49" s="1007">
        <v>0</v>
      </c>
      <c r="K49" s="1008">
        <f>SUM(C49:G49)</f>
        <v>25</v>
      </c>
      <c r="L49" s="1009">
        <f>SUM(C49:J49)</f>
        <v>25</v>
      </c>
      <c r="N49" s="994"/>
    </row>
    <row r="50" spans="1:14" ht="14.1" customHeight="1" x14ac:dyDescent="0.2">
      <c r="A50" s="1000">
        <v>2</v>
      </c>
      <c r="B50" s="1001" t="s">
        <v>710</v>
      </c>
      <c r="C50" s="1002">
        <v>24</v>
      </c>
      <c r="D50" s="1002">
        <v>0</v>
      </c>
      <c r="E50" s="1002">
        <v>2</v>
      </c>
      <c r="F50" s="1002">
        <v>2</v>
      </c>
      <c r="G50" s="1002">
        <v>1</v>
      </c>
      <c r="H50" s="1002">
        <v>0</v>
      </c>
      <c r="I50" s="1002">
        <v>0</v>
      </c>
      <c r="J50" s="1002">
        <v>0</v>
      </c>
      <c r="K50" s="1003">
        <f>SUM(C50:G50)</f>
        <v>29</v>
      </c>
      <c r="L50" s="1004">
        <f>SUM(C50:J50)</f>
        <v>29</v>
      </c>
      <c r="N50" s="994"/>
    </row>
    <row r="51" spans="1:14" ht="14.1" customHeight="1" x14ac:dyDescent="0.2">
      <c r="A51" s="1005">
        <v>3</v>
      </c>
      <c r="B51" s="1006" t="s">
        <v>711</v>
      </c>
      <c r="C51" s="1007">
        <v>41</v>
      </c>
      <c r="D51" s="1007">
        <v>4</v>
      </c>
      <c r="E51" s="1007">
        <v>2</v>
      </c>
      <c r="F51" s="1007">
        <v>1</v>
      </c>
      <c r="G51" s="1007">
        <v>1</v>
      </c>
      <c r="H51" s="1007">
        <v>0</v>
      </c>
      <c r="I51" s="1007">
        <v>0</v>
      </c>
      <c r="J51" s="1007">
        <v>0</v>
      </c>
      <c r="K51" s="1003">
        <f t="shared" ref="K51:K57" si="3">SUM(C51:G51)</f>
        <v>49</v>
      </c>
      <c r="L51" s="1004">
        <f t="shared" ref="L51:L57" si="4">SUM(C51:J51)</f>
        <v>49</v>
      </c>
      <c r="N51" s="994"/>
    </row>
    <row r="52" spans="1:14" ht="14.1" customHeight="1" x14ac:dyDescent="0.2">
      <c r="A52" s="1000">
        <v>4</v>
      </c>
      <c r="B52" s="1001" t="s">
        <v>712</v>
      </c>
      <c r="C52" s="1002">
        <v>17</v>
      </c>
      <c r="D52" s="1002">
        <v>0</v>
      </c>
      <c r="E52" s="1002">
        <v>2</v>
      </c>
      <c r="F52" s="1002">
        <v>2</v>
      </c>
      <c r="G52" s="1002">
        <v>0</v>
      </c>
      <c r="H52" s="1002">
        <v>0</v>
      </c>
      <c r="I52" s="1002">
        <v>0</v>
      </c>
      <c r="J52" s="1002">
        <v>0</v>
      </c>
      <c r="K52" s="1003">
        <f t="shared" si="3"/>
        <v>21</v>
      </c>
      <c r="L52" s="1004">
        <f t="shared" si="4"/>
        <v>21</v>
      </c>
      <c r="N52" s="994"/>
    </row>
    <row r="53" spans="1:14" ht="14.1" customHeight="1" x14ac:dyDescent="0.2">
      <c r="A53" s="1005">
        <v>5</v>
      </c>
      <c r="B53" s="1006" t="s">
        <v>713</v>
      </c>
      <c r="C53" s="1007">
        <v>25</v>
      </c>
      <c r="D53" s="1007">
        <v>4</v>
      </c>
      <c r="E53" s="1007">
        <v>2</v>
      </c>
      <c r="F53" s="1007">
        <v>0</v>
      </c>
      <c r="G53" s="1007">
        <v>0</v>
      </c>
      <c r="H53" s="1007">
        <v>0</v>
      </c>
      <c r="I53" s="1007">
        <v>0</v>
      </c>
      <c r="J53" s="1007">
        <v>0</v>
      </c>
      <c r="K53" s="1003">
        <f t="shared" si="3"/>
        <v>31</v>
      </c>
      <c r="L53" s="1004">
        <f t="shared" si="4"/>
        <v>31</v>
      </c>
      <c r="N53" s="994"/>
    </row>
    <row r="54" spans="1:14" ht="14.1" customHeight="1" x14ac:dyDescent="0.2">
      <c r="A54" s="1000">
        <v>6</v>
      </c>
      <c r="B54" s="1001" t="s">
        <v>714</v>
      </c>
      <c r="C54" s="1002">
        <v>51</v>
      </c>
      <c r="D54" s="1002">
        <v>0</v>
      </c>
      <c r="E54" s="1002">
        <v>3</v>
      </c>
      <c r="F54" s="1002">
        <v>1</v>
      </c>
      <c r="G54" s="1002">
        <v>1</v>
      </c>
      <c r="H54" s="1002">
        <v>0</v>
      </c>
      <c r="I54" s="1002">
        <v>0</v>
      </c>
      <c r="J54" s="1002">
        <v>0</v>
      </c>
      <c r="K54" s="1003">
        <f t="shared" si="3"/>
        <v>56</v>
      </c>
      <c r="L54" s="1004">
        <f t="shared" si="4"/>
        <v>56</v>
      </c>
      <c r="N54" s="994"/>
    </row>
    <row r="55" spans="1:14" ht="14.1" customHeight="1" x14ac:dyDescent="0.2">
      <c r="A55" s="1005">
        <v>7</v>
      </c>
      <c r="B55" s="1006" t="s">
        <v>715</v>
      </c>
      <c r="C55" s="1007">
        <v>8</v>
      </c>
      <c r="D55" s="1007">
        <v>0</v>
      </c>
      <c r="E55" s="1007">
        <v>1</v>
      </c>
      <c r="F55" s="1007">
        <v>0</v>
      </c>
      <c r="G55" s="1007">
        <v>0</v>
      </c>
      <c r="H55" s="1007">
        <v>0</v>
      </c>
      <c r="I55" s="1007">
        <v>0</v>
      </c>
      <c r="J55" s="1007">
        <v>0</v>
      </c>
      <c r="K55" s="1003">
        <f t="shared" si="3"/>
        <v>9</v>
      </c>
      <c r="L55" s="1004">
        <f t="shared" si="4"/>
        <v>9</v>
      </c>
      <c r="N55" s="994"/>
    </row>
    <row r="56" spans="1:14" ht="14.1" customHeight="1" x14ac:dyDescent="0.2">
      <c r="A56" s="1000">
        <v>8</v>
      </c>
      <c r="B56" s="1001" t="s">
        <v>716</v>
      </c>
      <c r="C56" s="1002">
        <v>20</v>
      </c>
      <c r="D56" s="1002">
        <v>0</v>
      </c>
      <c r="E56" s="1002">
        <v>1</v>
      </c>
      <c r="F56" s="1002">
        <v>0</v>
      </c>
      <c r="G56" s="1002">
        <v>0</v>
      </c>
      <c r="H56" s="1002">
        <v>0</v>
      </c>
      <c r="I56" s="1002">
        <v>0</v>
      </c>
      <c r="J56" s="1002">
        <v>0</v>
      </c>
      <c r="K56" s="1003">
        <f t="shared" si="3"/>
        <v>21</v>
      </c>
      <c r="L56" s="1004">
        <f t="shared" si="4"/>
        <v>21</v>
      </c>
      <c r="N56" s="994"/>
    </row>
    <row r="57" spans="1:14" ht="14.1" customHeight="1" x14ac:dyDescent="0.2">
      <c r="A57" s="1005">
        <v>9</v>
      </c>
      <c r="B57" s="1006" t="s">
        <v>570</v>
      </c>
      <c r="C57" s="1007">
        <v>191</v>
      </c>
      <c r="D57" s="1007">
        <v>34</v>
      </c>
      <c r="E57" s="1007">
        <v>11</v>
      </c>
      <c r="F57" s="1007">
        <v>8</v>
      </c>
      <c r="G57" s="1007">
        <v>0</v>
      </c>
      <c r="H57" s="1007">
        <v>1</v>
      </c>
      <c r="I57" s="1007">
        <v>0</v>
      </c>
      <c r="J57" s="1007">
        <v>0</v>
      </c>
      <c r="K57" s="1003">
        <f t="shared" si="3"/>
        <v>244</v>
      </c>
      <c r="L57" s="1004">
        <f t="shared" si="4"/>
        <v>245</v>
      </c>
      <c r="N57" s="994"/>
    </row>
    <row r="58" spans="1:14" ht="14.1" customHeight="1" x14ac:dyDescent="0.2">
      <c r="A58" s="1354" t="s">
        <v>1</v>
      </c>
      <c r="B58" s="1355"/>
      <c r="C58" s="1014">
        <f>SUM(C49:C57)</f>
        <v>398</v>
      </c>
      <c r="D58" s="1014">
        <f t="shared" ref="D58:L58" si="5">SUM(D49:D57)</f>
        <v>42</v>
      </c>
      <c r="E58" s="1014">
        <f t="shared" si="5"/>
        <v>26</v>
      </c>
      <c r="F58" s="1014">
        <f t="shared" si="5"/>
        <v>16</v>
      </c>
      <c r="G58" s="1014">
        <f t="shared" si="5"/>
        <v>3</v>
      </c>
      <c r="H58" s="1014">
        <f t="shared" si="5"/>
        <v>1</v>
      </c>
      <c r="I58" s="1014">
        <f t="shared" si="5"/>
        <v>0</v>
      </c>
      <c r="J58" s="1014">
        <f t="shared" si="5"/>
        <v>0</v>
      </c>
      <c r="K58" s="1014">
        <f t="shared" si="5"/>
        <v>485</v>
      </c>
      <c r="L58" s="1015">
        <f t="shared" si="5"/>
        <v>486</v>
      </c>
      <c r="M58" s="1016"/>
      <c r="N58" s="994"/>
    </row>
    <row r="59" spans="1:14" ht="14.1" customHeight="1" x14ac:dyDescent="0.2">
      <c r="A59" s="992"/>
      <c r="B59" s="1019" t="s">
        <v>778</v>
      </c>
      <c r="C59" s="1020">
        <f>C60/$L$60</f>
        <v>0.78099652375434536</v>
      </c>
      <c r="D59" s="1020">
        <f t="shared" ref="D59:J59" si="6">D60/$L$60</f>
        <v>0.1212823483970645</v>
      </c>
      <c r="E59" s="1020">
        <f t="shared" si="6"/>
        <v>5.2916183854770184E-2</v>
      </c>
      <c r="F59" s="1020">
        <f t="shared" si="6"/>
        <v>2.3561220548474315E-2</v>
      </c>
      <c r="G59" s="1020">
        <f t="shared" si="6"/>
        <v>9.2699884125144842E-3</v>
      </c>
      <c r="H59" s="1020">
        <f t="shared" si="6"/>
        <v>4.248744689069139E-3</v>
      </c>
      <c r="I59" s="1020">
        <f t="shared" si="6"/>
        <v>1.1587485515643105E-3</v>
      </c>
      <c r="J59" s="1020">
        <f t="shared" si="6"/>
        <v>6.5662417921977601E-3</v>
      </c>
      <c r="N59" s="994"/>
    </row>
    <row r="60" spans="1:14" ht="14.1" customHeight="1" x14ac:dyDescent="0.2">
      <c r="A60" s="1356" t="s">
        <v>695</v>
      </c>
      <c r="B60" s="1357"/>
      <c r="C60" s="1021">
        <f t="shared" ref="C60:K60" si="7">C42+C58</f>
        <v>2022</v>
      </c>
      <c r="D60" s="1021">
        <f t="shared" si="7"/>
        <v>314</v>
      </c>
      <c r="E60" s="1021">
        <f t="shared" si="7"/>
        <v>137</v>
      </c>
      <c r="F60" s="1021">
        <f t="shared" si="7"/>
        <v>61</v>
      </c>
      <c r="G60" s="1021">
        <f t="shared" si="7"/>
        <v>24</v>
      </c>
      <c r="H60" s="1021">
        <f t="shared" si="7"/>
        <v>11</v>
      </c>
      <c r="I60" s="1021">
        <f t="shared" si="7"/>
        <v>3</v>
      </c>
      <c r="J60" s="1021">
        <f t="shared" si="7"/>
        <v>17</v>
      </c>
      <c r="K60" s="1021">
        <f t="shared" si="7"/>
        <v>2558</v>
      </c>
      <c r="L60" s="1022">
        <f>L42+L58</f>
        <v>2589</v>
      </c>
      <c r="M60" s="1016"/>
      <c r="N60" s="994"/>
    </row>
    <row r="61" spans="1:14" s="1023" customFormat="1" ht="14.1" customHeight="1" x14ac:dyDescent="0.2">
      <c r="A61" s="1023" t="s">
        <v>762</v>
      </c>
      <c r="C61" s="1024"/>
      <c r="K61" s="1025"/>
      <c r="L61" s="1025"/>
    </row>
    <row r="62" spans="1:14" ht="14.1" customHeight="1" x14ac:dyDescent="0.2">
      <c r="A62" s="1026" t="s">
        <v>763</v>
      </c>
      <c r="B62" s="1023" t="s">
        <v>773</v>
      </c>
    </row>
    <row r="63" spans="1:14" ht="14.1" customHeight="1" x14ac:dyDescent="0.2">
      <c r="D63" s="1016"/>
    </row>
    <row r="64" spans="1:14" ht="14.1" customHeight="1" x14ac:dyDescent="0.2">
      <c r="A64" s="1463" t="str">
        <f>'(18)WACC'!A86</f>
        <v>Razão Social da Licitante</v>
      </c>
    </row>
  </sheetData>
  <sheetProtection password="933F" sheet="1" objects="1" scenarios="1" selectLockedCells="1"/>
  <mergeCells count="38">
    <mergeCell ref="J47:J48"/>
    <mergeCell ref="C45:L45"/>
    <mergeCell ref="C46:G46"/>
    <mergeCell ref="H46:J46"/>
    <mergeCell ref="K46:L46"/>
    <mergeCell ref="I47:I48"/>
    <mergeCell ref="L6:L7"/>
    <mergeCell ref="K47:K48"/>
    <mergeCell ref="L47:L48"/>
    <mergeCell ref="A1:L1"/>
    <mergeCell ref="J6:J7"/>
    <mergeCell ref="B4:B7"/>
    <mergeCell ref="A4:A7"/>
    <mergeCell ref="C6:C7"/>
    <mergeCell ref="K6:K7"/>
    <mergeCell ref="H6:H7"/>
    <mergeCell ref="A3:L3"/>
    <mergeCell ref="C4:L4"/>
    <mergeCell ref="C5:G5"/>
    <mergeCell ref="H5:J5"/>
    <mergeCell ref="K5:L5"/>
    <mergeCell ref="A42:B42"/>
    <mergeCell ref="A58:B58"/>
    <mergeCell ref="A60:B60"/>
    <mergeCell ref="I6:I7"/>
    <mergeCell ref="F6:F7"/>
    <mergeCell ref="E6:E7"/>
    <mergeCell ref="D6:D7"/>
    <mergeCell ref="G6:G7"/>
    <mergeCell ref="A45:A48"/>
    <mergeCell ref="B45:B48"/>
    <mergeCell ref="C47:C48"/>
    <mergeCell ref="D47:D48"/>
    <mergeCell ref="E47:E48"/>
    <mergeCell ref="F47:F48"/>
    <mergeCell ref="G47:G48"/>
    <mergeCell ref="H47:H48"/>
    <mergeCell ref="A44:L44"/>
  </mergeCells>
  <printOptions horizontalCentered="1"/>
  <pageMargins left="0.78740157480314965" right="0.78740157480314965" top="1.1811023622047245" bottom="0.78740157480314965" header="0.59055118110236227" footer="0.31496062992125984"/>
  <pageSetup paperSize="9" orientation="landscape" r:id="rId1"/>
  <headerFooter>
    <oddHeader>&amp;L&amp;"Calibri,Negrito"&amp;9Estado de Santa Catarina
Município de Lages - SC
Serviço de Estacionamento Rotativo Pago – Área Azul&amp;R&amp;G</oddHeader>
    <oddFooter>&amp;L&amp;"Calibri,Negrito"&amp;9Planilha 19 - Demonstrativo de Vagas Ofertadas&amp;R&amp;"Calibri,Negrito"&amp;9Pág.: &amp;P de &amp;N</oddFooter>
  </headerFooter>
  <rowBreaks count="1" manualBreakCount="1">
    <brk id="33" max="11" man="1"/>
  </rowBreaks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0"/>
  <dimension ref="A1:V90"/>
  <sheetViews>
    <sheetView zoomScaleNormal="100" workbookViewId="0">
      <selection sqref="A1:I1"/>
    </sheetView>
  </sheetViews>
  <sheetFormatPr defaultColWidth="17.28515625" defaultRowHeight="14.1" customHeight="1" x14ac:dyDescent="0.2"/>
  <cols>
    <col min="1" max="1" width="21.5703125" style="993" customWidth="1"/>
    <col min="2" max="7" width="14.140625" style="993" customWidth="1"/>
    <col min="8" max="9" width="10.85546875" style="993" customWidth="1"/>
    <col min="10" max="10" width="13.28515625" style="993" bestFit="1" customWidth="1"/>
    <col min="11" max="11" width="8" style="993" customWidth="1"/>
    <col min="12" max="12" width="8" style="1104" customWidth="1"/>
    <col min="13" max="13" width="19.5703125" style="993" customWidth="1"/>
    <col min="14" max="15" width="8.7109375" style="993" customWidth="1"/>
    <col min="16" max="16" width="16.42578125" style="993" customWidth="1"/>
    <col min="17" max="17" width="14" style="993" customWidth="1"/>
    <col min="18" max="22" width="8.7109375" style="993" customWidth="1"/>
    <col min="23" max="16384" width="17.28515625" style="993"/>
  </cols>
  <sheetData>
    <row r="1" spans="1:22" s="225" customFormat="1" ht="21.95" customHeight="1" x14ac:dyDescent="0.2">
      <c r="A1" s="1372" t="s">
        <v>840</v>
      </c>
      <c r="B1" s="1298"/>
      <c r="C1" s="1298"/>
      <c r="D1" s="1298"/>
      <c r="E1" s="1298"/>
      <c r="F1" s="1298"/>
      <c r="G1" s="1298"/>
      <c r="H1" s="1298"/>
      <c r="I1" s="1373"/>
      <c r="J1" s="993"/>
      <c r="K1" s="992"/>
      <c r="L1" s="1027"/>
      <c r="M1" s="992"/>
      <c r="N1" s="992"/>
      <c r="O1" s="992"/>
      <c r="P1" s="992"/>
      <c r="Q1" s="992"/>
      <c r="R1" s="992"/>
      <c r="S1" s="992"/>
      <c r="T1" s="992"/>
      <c r="U1" s="992"/>
      <c r="V1" s="992"/>
    </row>
    <row r="2" spans="1:22" ht="5.0999999999999996" customHeight="1" x14ac:dyDescent="0.2">
      <c r="A2" s="992"/>
      <c r="B2" s="992"/>
      <c r="C2" s="992"/>
      <c r="D2" s="992"/>
      <c r="E2" s="992"/>
      <c r="F2" s="992"/>
      <c r="G2" s="992"/>
      <c r="H2" s="992"/>
      <c r="I2" s="992"/>
      <c r="J2" s="992"/>
      <c r="K2" s="992"/>
      <c r="L2" s="1027"/>
      <c r="M2" s="992"/>
      <c r="N2" s="992"/>
      <c r="O2" s="992"/>
      <c r="P2" s="992"/>
      <c r="Q2" s="992"/>
      <c r="R2" s="992"/>
      <c r="S2" s="992"/>
      <c r="T2" s="992"/>
      <c r="U2" s="992"/>
      <c r="V2" s="992"/>
    </row>
    <row r="3" spans="1:22" s="1030" customFormat="1" ht="14.1" customHeight="1" x14ac:dyDescent="0.2">
      <c r="A3" s="1028" t="s">
        <v>776</v>
      </c>
      <c r="B3" s="1029"/>
      <c r="C3" s="1029"/>
      <c r="D3" s="1029"/>
      <c r="E3" s="1029"/>
      <c r="F3" s="1029"/>
      <c r="G3" s="1029"/>
      <c r="H3" s="1029"/>
      <c r="I3" s="1029"/>
      <c r="K3" s="1031"/>
      <c r="L3" s="1032"/>
      <c r="M3" s="1033"/>
      <c r="N3" s="1033"/>
      <c r="O3" s="1033"/>
      <c r="P3" s="1033"/>
      <c r="Q3" s="1033"/>
      <c r="R3" s="1033"/>
      <c r="S3" s="1033"/>
      <c r="T3" s="1033"/>
      <c r="U3" s="1033"/>
      <c r="V3" s="1033"/>
    </row>
    <row r="4" spans="1:22" ht="14.1" customHeight="1" x14ac:dyDescent="0.2">
      <c r="A4" s="1404" t="s">
        <v>698</v>
      </c>
      <c r="B4" s="1404"/>
      <c r="C4" s="1404" t="s">
        <v>462</v>
      </c>
      <c r="D4" s="1404" t="s">
        <v>463</v>
      </c>
      <c r="E4" s="1404" t="s">
        <v>408</v>
      </c>
      <c r="F4" s="1403" t="s">
        <v>795</v>
      </c>
      <c r="G4" s="1403" t="s">
        <v>843</v>
      </c>
      <c r="J4" s="992"/>
      <c r="K4" s="992"/>
      <c r="L4" s="1027"/>
      <c r="M4" s="992"/>
      <c r="N4" s="992"/>
      <c r="O4" s="992"/>
      <c r="P4" s="992"/>
      <c r="Q4" s="992"/>
      <c r="R4" s="992"/>
      <c r="S4" s="992"/>
      <c r="T4" s="992"/>
      <c r="U4" s="992"/>
      <c r="V4" s="992"/>
    </row>
    <row r="5" spans="1:22" ht="14.1" customHeight="1" x14ac:dyDescent="0.2">
      <c r="A5" s="1404" t="s">
        <v>699</v>
      </c>
      <c r="B5" s="1404" t="s">
        <v>700</v>
      </c>
      <c r="C5" s="1404"/>
      <c r="D5" s="1404"/>
      <c r="E5" s="1404"/>
      <c r="F5" s="1403"/>
      <c r="G5" s="1403"/>
      <c r="J5" s="992"/>
      <c r="K5" s="992"/>
      <c r="L5" s="1027"/>
      <c r="M5" s="992"/>
      <c r="N5" s="992"/>
      <c r="O5" s="992"/>
      <c r="P5" s="992"/>
      <c r="Q5" s="992"/>
      <c r="R5" s="992"/>
      <c r="S5" s="992"/>
      <c r="T5" s="992"/>
      <c r="U5" s="992"/>
      <c r="V5" s="992"/>
    </row>
    <row r="6" spans="1:22" ht="14.1" customHeight="1" x14ac:dyDescent="0.2">
      <c r="A6" s="1404"/>
      <c r="B6" s="1404"/>
      <c r="C6" s="1404"/>
      <c r="D6" s="1404"/>
      <c r="E6" s="1404"/>
      <c r="F6" s="1403"/>
      <c r="G6" s="1403"/>
      <c r="J6" s="992"/>
      <c r="L6" s="1027"/>
      <c r="M6" s="992"/>
      <c r="N6" s="992"/>
      <c r="O6" s="992"/>
      <c r="P6" s="992"/>
      <c r="Q6" s="992"/>
      <c r="R6" s="992"/>
      <c r="S6" s="992"/>
      <c r="T6" s="992"/>
      <c r="U6" s="992"/>
      <c r="V6" s="992"/>
    </row>
    <row r="7" spans="1:22" ht="14.1" customHeight="1" x14ac:dyDescent="0.2">
      <c r="A7" s="1034" t="str">
        <f>'(19)Vagas'!H6</f>
        <v>Segurança</v>
      </c>
      <c r="B7" s="1035" t="s">
        <v>701</v>
      </c>
      <c r="C7" s="1036">
        <f>'(19)Vagas'!H42</f>
        <v>10</v>
      </c>
      <c r="D7" s="1037">
        <f>'(19)Vagas'!H58</f>
        <v>1</v>
      </c>
      <c r="E7" s="1038">
        <f>C7+D7</f>
        <v>11</v>
      </c>
      <c r="F7" s="1039">
        <f>'(19)Vagas'!H59</f>
        <v>4.248744689069139E-3</v>
      </c>
      <c r="G7" s="1040" t="s">
        <v>709</v>
      </c>
      <c r="J7" s="992"/>
      <c r="L7" s="1027"/>
      <c r="M7" s="992"/>
      <c r="N7" s="992"/>
      <c r="O7" s="992"/>
      <c r="P7" s="992"/>
      <c r="Q7" s="992"/>
      <c r="R7" s="992"/>
      <c r="S7" s="992"/>
      <c r="T7" s="992"/>
      <c r="U7" s="992"/>
      <c r="V7" s="992"/>
    </row>
    <row r="8" spans="1:22" ht="14.1" customHeight="1" x14ac:dyDescent="0.2">
      <c r="A8" s="1041" t="str">
        <f>'(19)Vagas'!I6</f>
        <v>Emergência</v>
      </c>
      <c r="B8" s="1042" t="s">
        <v>702</v>
      </c>
      <c r="C8" s="1043">
        <f>'(19)Vagas'!I42</f>
        <v>3</v>
      </c>
      <c r="D8" s="1044">
        <f>'(19)Vagas'!I58</f>
        <v>0</v>
      </c>
      <c r="E8" s="1045">
        <f>C8+D8</f>
        <v>3</v>
      </c>
      <c r="F8" s="1046">
        <f>'(19)Vagas'!I59</f>
        <v>1.1587485515643105E-3</v>
      </c>
      <c r="G8" s="1047">
        <v>10</v>
      </c>
      <c r="J8" s="992"/>
      <c r="K8" s="992"/>
      <c r="L8" s="1027"/>
      <c r="M8" s="992"/>
      <c r="N8" s="992"/>
      <c r="O8" s="992"/>
      <c r="P8" s="992"/>
      <c r="Q8" s="992"/>
      <c r="R8" s="992"/>
      <c r="S8" s="992"/>
      <c r="T8" s="992"/>
      <c r="U8" s="992"/>
      <c r="V8" s="992"/>
    </row>
    <row r="9" spans="1:22" ht="14.1" customHeight="1" x14ac:dyDescent="0.2">
      <c r="A9" s="1048" t="str">
        <f>'(19)Vagas'!J6</f>
        <v>Paraciclo</v>
      </c>
      <c r="B9" s="1049" t="s">
        <v>703</v>
      </c>
      <c r="C9" s="1050">
        <f>'(19)Vagas'!J42</f>
        <v>17</v>
      </c>
      <c r="D9" s="1051">
        <f>'(19)Vagas'!J58</f>
        <v>0</v>
      </c>
      <c r="E9" s="1052">
        <f>C9+D9</f>
        <v>17</v>
      </c>
      <c r="F9" s="1053">
        <f>'(19)Vagas'!J59</f>
        <v>6.5662417921977601E-3</v>
      </c>
      <c r="G9" s="1054" t="str">
        <f>G7</f>
        <v>N/A</v>
      </c>
      <c r="J9" s="992"/>
      <c r="K9" s="992"/>
      <c r="L9" s="1027"/>
      <c r="M9" s="992"/>
      <c r="N9" s="992"/>
      <c r="O9" s="992"/>
      <c r="P9" s="992"/>
      <c r="Q9" s="992"/>
      <c r="R9" s="992"/>
      <c r="S9" s="992"/>
      <c r="T9" s="992"/>
      <c r="U9" s="992"/>
      <c r="V9" s="992"/>
    </row>
    <row r="10" spans="1:22" ht="14.1" customHeight="1" x14ac:dyDescent="0.2">
      <c r="A10" s="1405" t="s">
        <v>1</v>
      </c>
      <c r="B10" s="1406"/>
      <c r="C10" s="1055">
        <f t="shared" ref="C10:D10" si="0">SUM(C7:C9)</f>
        <v>30</v>
      </c>
      <c r="D10" s="1055">
        <f t="shared" si="0"/>
        <v>1</v>
      </c>
      <c r="E10" s="1055">
        <f>SUM(E7:E9)</f>
        <v>31</v>
      </c>
      <c r="F10" s="1056">
        <f>SUM(F7:F9)</f>
        <v>1.1973735032831209E-2</v>
      </c>
      <c r="G10" s="1057" t="s">
        <v>152</v>
      </c>
      <c r="J10" s="992"/>
      <c r="K10" s="992"/>
      <c r="L10" s="1027"/>
      <c r="M10" s="992"/>
      <c r="N10" s="992"/>
      <c r="O10" s="992"/>
      <c r="P10" s="992"/>
      <c r="Q10" s="992"/>
      <c r="R10" s="992"/>
      <c r="S10" s="992"/>
      <c r="T10" s="992"/>
      <c r="U10" s="992"/>
      <c r="V10" s="992"/>
    </row>
    <row r="11" spans="1:22" ht="5.0999999999999996" customHeight="1" x14ac:dyDescent="0.2">
      <c r="A11" s="1017"/>
      <c r="B11" s="1017"/>
      <c r="C11" s="1017"/>
      <c r="D11" s="1017"/>
      <c r="E11" s="1017"/>
      <c r="F11" s="1017"/>
      <c r="G11" s="1017"/>
      <c r="J11" s="1058"/>
      <c r="K11" s="1058"/>
      <c r="L11" s="1059"/>
      <c r="M11" s="992"/>
      <c r="N11" s="992"/>
      <c r="O11" s="992"/>
      <c r="P11" s="992"/>
      <c r="Q11" s="992"/>
      <c r="R11" s="992"/>
      <c r="S11" s="992"/>
      <c r="T11" s="992"/>
      <c r="U11" s="992"/>
      <c r="V11" s="992"/>
    </row>
    <row r="12" spans="1:22" s="1030" customFormat="1" ht="14.1" customHeight="1" x14ac:dyDescent="0.2">
      <c r="A12" s="1028" t="s">
        <v>777</v>
      </c>
      <c r="B12" s="1029"/>
      <c r="C12" s="1029"/>
      <c r="D12" s="1029"/>
      <c r="E12" s="1029"/>
      <c r="F12" s="1029"/>
      <c r="G12" s="1029"/>
      <c r="H12" s="1029"/>
      <c r="I12" s="1029"/>
      <c r="K12" s="992"/>
      <c r="L12" s="1032"/>
      <c r="M12" s="1033"/>
      <c r="N12" s="1033"/>
      <c r="O12" s="1033"/>
      <c r="P12" s="1033"/>
      <c r="Q12" s="1033"/>
      <c r="R12" s="1033"/>
      <c r="S12" s="1033"/>
      <c r="T12" s="1033"/>
      <c r="U12" s="1033"/>
      <c r="V12" s="1033"/>
    </row>
    <row r="13" spans="1:22" ht="14.1" customHeight="1" x14ac:dyDescent="0.2">
      <c r="A13" s="1389" t="s">
        <v>698</v>
      </c>
      <c r="B13" s="1390"/>
      <c r="C13" s="1410" t="s">
        <v>795</v>
      </c>
      <c r="D13" s="1416" t="s">
        <v>708</v>
      </c>
      <c r="E13" s="1418" t="s">
        <v>462</v>
      </c>
      <c r="F13" s="1418" t="s">
        <v>463</v>
      </c>
      <c r="G13" s="1419" t="s">
        <v>408</v>
      </c>
      <c r="K13" s="992"/>
      <c r="L13" s="1027"/>
      <c r="M13" s="992"/>
      <c r="N13" s="992"/>
      <c r="O13" s="992"/>
      <c r="P13" s="992"/>
      <c r="Q13" s="992"/>
      <c r="R13" s="992"/>
      <c r="S13" s="992"/>
      <c r="T13" s="992"/>
      <c r="U13" s="992"/>
      <c r="V13" s="992"/>
    </row>
    <row r="14" spans="1:22" ht="14.1" customHeight="1" x14ac:dyDescent="0.2">
      <c r="A14" s="1391" t="s">
        <v>699</v>
      </c>
      <c r="B14" s="1408" t="s">
        <v>700</v>
      </c>
      <c r="C14" s="1411"/>
      <c r="D14" s="1417"/>
      <c r="E14" s="1413"/>
      <c r="F14" s="1413"/>
      <c r="G14" s="1420"/>
      <c r="K14" s="992"/>
      <c r="L14" s="1027"/>
      <c r="M14" s="992"/>
      <c r="N14" s="992"/>
      <c r="O14" s="992"/>
      <c r="P14" s="992"/>
      <c r="Q14" s="992"/>
      <c r="R14" s="992"/>
      <c r="S14" s="992"/>
      <c r="T14" s="992"/>
      <c r="U14" s="992"/>
      <c r="V14" s="992"/>
    </row>
    <row r="15" spans="1:22" ht="14.1" customHeight="1" x14ac:dyDescent="0.2">
      <c r="A15" s="1407"/>
      <c r="B15" s="1409"/>
      <c r="C15" s="1412"/>
      <c r="D15" s="1421"/>
      <c r="E15" s="1409"/>
      <c r="F15" s="1409"/>
      <c r="G15" s="1422"/>
      <c r="K15" s="992"/>
      <c r="L15" s="1027"/>
      <c r="M15" s="992"/>
      <c r="N15" s="992"/>
      <c r="O15" s="992"/>
      <c r="P15" s="992"/>
      <c r="Q15" s="992"/>
      <c r="R15" s="992"/>
      <c r="S15" s="992"/>
      <c r="T15" s="992"/>
      <c r="U15" s="992"/>
      <c r="V15" s="992"/>
    </row>
    <row r="16" spans="1:22" ht="14.1" customHeight="1" x14ac:dyDescent="0.2">
      <c r="A16" s="1060" t="str">
        <f>'(19)Vagas'!C6</f>
        <v>Automóvel</v>
      </c>
      <c r="B16" s="1061" t="s">
        <v>704</v>
      </c>
      <c r="C16" s="1062">
        <f>'(19)Vagas'!C59</f>
        <v>0.78099652375434536</v>
      </c>
      <c r="D16" s="1063">
        <v>2</v>
      </c>
      <c r="E16" s="1064">
        <f>'(19)Vagas'!C42</f>
        <v>1624</v>
      </c>
      <c r="F16" s="1065">
        <f>'(19)Vagas'!C58</f>
        <v>398</v>
      </c>
      <c r="G16" s="1066">
        <f t="shared" ref="G16:G20" si="1">E16+F16</f>
        <v>2022</v>
      </c>
      <c r="K16" s="992"/>
      <c r="L16" s="1027"/>
      <c r="M16" s="992"/>
      <c r="N16" s="992"/>
      <c r="O16" s="992"/>
      <c r="P16" s="992"/>
      <c r="Q16" s="992"/>
      <c r="R16" s="992"/>
      <c r="S16" s="992"/>
      <c r="T16" s="992"/>
      <c r="U16" s="992"/>
      <c r="V16" s="992"/>
    </row>
    <row r="17" spans="1:22" ht="14.1" customHeight="1" x14ac:dyDescent="0.2">
      <c r="A17" s="1041" t="str">
        <f>'(19)Vagas'!D6</f>
        <v>Motocicleta</v>
      </c>
      <c r="B17" s="1042" t="s">
        <v>705</v>
      </c>
      <c r="C17" s="1046">
        <f>'(19)Vagas'!D59</f>
        <v>0.1212823483970645</v>
      </c>
      <c r="D17" s="1047">
        <v>2</v>
      </c>
      <c r="E17" s="1043">
        <f>'(19)Vagas'!D42</f>
        <v>272</v>
      </c>
      <c r="F17" s="1044">
        <f>'(19)Vagas'!D58</f>
        <v>42</v>
      </c>
      <c r="G17" s="1067">
        <f t="shared" si="1"/>
        <v>314</v>
      </c>
      <c r="K17" s="992"/>
      <c r="L17" s="1027"/>
      <c r="M17" s="992"/>
      <c r="N17" s="992"/>
      <c r="O17" s="992"/>
      <c r="P17" s="992"/>
      <c r="Q17" s="992"/>
      <c r="R17" s="992"/>
      <c r="S17" s="992"/>
      <c r="T17" s="992"/>
      <c r="U17" s="992"/>
      <c r="V17" s="992"/>
    </row>
    <row r="18" spans="1:22" ht="14.1" customHeight="1" x14ac:dyDescent="0.2">
      <c r="A18" s="1041" t="str">
        <f>'(19)Vagas'!E6</f>
        <v>Idoso</v>
      </c>
      <c r="B18" s="1042" t="s">
        <v>706</v>
      </c>
      <c r="C18" s="1046">
        <f>'(19)Vagas'!E59</f>
        <v>5.2916183854770184E-2</v>
      </c>
      <c r="D18" s="1047">
        <v>2</v>
      </c>
      <c r="E18" s="1043">
        <f>'(19)Vagas'!E42</f>
        <v>111</v>
      </c>
      <c r="F18" s="1044">
        <f>'(19)Vagas'!E58</f>
        <v>26</v>
      </c>
      <c r="G18" s="1067">
        <f t="shared" si="1"/>
        <v>137</v>
      </c>
      <c r="K18" s="992"/>
      <c r="L18" s="1027"/>
      <c r="M18" s="992"/>
      <c r="N18" s="992"/>
      <c r="O18" s="992"/>
      <c r="P18" s="992"/>
      <c r="Q18" s="992"/>
      <c r="R18" s="992"/>
      <c r="S18" s="992"/>
      <c r="T18" s="992"/>
      <c r="U18" s="992"/>
      <c r="V18" s="992"/>
    </row>
    <row r="19" spans="1:22" ht="14.1" customHeight="1" x14ac:dyDescent="0.2">
      <c r="A19" s="1041" t="s">
        <v>774</v>
      </c>
      <c r="B19" s="1042" t="s">
        <v>707</v>
      </c>
      <c r="C19" s="1046">
        <f>'(19)Vagas'!F59</f>
        <v>2.3561220548474315E-2</v>
      </c>
      <c r="D19" s="1047">
        <v>2</v>
      </c>
      <c r="E19" s="1043">
        <f>'(19)Vagas'!F42</f>
        <v>45</v>
      </c>
      <c r="F19" s="1044">
        <f>'(19)Vagas'!F58</f>
        <v>16</v>
      </c>
      <c r="G19" s="1067">
        <f t="shared" si="1"/>
        <v>61</v>
      </c>
      <c r="K19" s="992"/>
      <c r="L19" s="1027"/>
      <c r="M19" s="992"/>
      <c r="N19" s="992"/>
      <c r="O19" s="992"/>
      <c r="P19" s="992"/>
      <c r="Q19" s="992"/>
      <c r="R19" s="992"/>
      <c r="S19" s="992"/>
      <c r="T19" s="992"/>
      <c r="U19" s="992"/>
      <c r="V19" s="992"/>
    </row>
    <row r="20" spans="1:22" ht="13.5" customHeight="1" x14ac:dyDescent="0.2">
      <c r="A20" s="1048" t="str">
        <f>'(19)Vagas'!G6</f>
        <v>Carga e Descarga</v>
      </c>
      <c r="B20" s="1049" t="s">
        <v>846</v>
      </c>
      <c r="C20" s="1053">
        <f>'(19)Vagas'!G59</f>
        <v>9.2699884125144842E-3</v>
      </c>
      <c r="D20" s="1054">
        <v>2</v>
      </c>
      <c r="E20" s="1050">
        <f>'(19)Vagas'!G42</f>
        <v>21</v>
      </c>
      <c r="F20" s="1051">
        <f>'(19)Vagas'!G58</f>
        <v>3</v>
      </c>
      <c r="G20" s="1068">
        <f t="shared" si="1"/>
        <v>24</v>
      </c>
      <c r="K20" s="992"/>
      <c r="L20" s="1027"/>
      <c r="M20" s="992"/>
      <c r="N20" s="992"/>
      <c r="O20" s="992"/>
      <c r="P20" s="992"/>
      <c r="Q20" s="992"/>
      <c r="R20" s="992"/>
      <c r="S20" s="992"/>
      <c r="T20" s="992"/>
      <c r="U20" s="992"/>
      <c r="V20" s="992"/>
    </row>
    <row r="21" spans="1:22" ht="14.1" customHeight="1" x14ac:dyDescent="0.2">
      <c r="A21" s="1405" t="s">
        <v>1</v>
      </c>
      <c r="B21" s="1406"/>
      <c r="C21" s="1056">
        <f>SUM(C16:C20)</f>
        <v>0.98802626496716883</v>
      </c>
      <c r="D21" s="1057" t="s">
        <v>152</v>
      </c>
      <c r="E21" s="1055">
        <f>SUM(E16:E20)</f>
        <v>2073</v>
      </c>
      <c r="F21" s="1055">
        <f t="shared" ref="F21:G21" si="2">SUM(F16:F20)</f>
        <v>485</v>
      </c>
      <c r="G21" s="1057">
        <f t="shared" si="2"/>
        <v>2558</v>
      </c>
      <c r="I21" s="1016"/>
      <c r="K21" s="992"/>
      <c r="L21" s="1027"/>
      <c r="M21" s="992"/>
      <c r="N21" s="992"/>
      <c r="O21" s="992"/>
      <c r="P21" s="992"/>
      <c r="Q21" s="992"/>
      <c r="R21" s="992"/>
      <c r="S21" s="992"/>
      <c r="T21" s="992"/>
      <c r="U21" s="992"/>
      <c r="V21" s="992"/>
    </row>
    <row r="22" spans="1:22" ht="5.0999999999999996" customHeight="1" x14ac:dyDescent="0.2">
      <c r="A22" s="1017"/>
      <c r="B22" s="1017"/>
      <c r="C22" s="1017"/>
      <c r="D22" s="1017"/>
      <c r="E22" s="1017"/>
      <c r="F22" s="1017"/>
      <c r="G22" s="1017"/>
      <c r="J22" s="1058"/>
      <c r="K22" s="1058"/>
      <c r="L22" s="1059"/>
      <c r="M22" s="992"/>
      <c r="N22" s="992"/>
      <c r="O22" s="992"/>
      <c r="P22" s="992"/>
      <c r="Q22" s="992"/>
      <c r="R22" s="992"/>
      <c r="S22" s="992"/>
      <c r="T22" s="992"/>
      <c r="U22" s="992"/>
      <c r="V22" s="992"/>
    </row>
    <row r="23" spans="1:22" s="1030" customFormat="1" ht="14.1" customHeight="1" x14ac:dyDescent="0.2">
      <c r="A23" s="1028" t="s">
        <v>797</v>
      </c>
      <c r="B23" s="1029"/>
      <c r="C23" s="1029"/>
      <c r="D23" s="1029"/>
      <c r="E23" s="1029"/>
      <c r="F23" s="1029"/>
      <c r="G23" s="1029"/>
      <c r="H23" s="1029"/>
      <c r="I23" s="1029"/>
      <c r="K23" s="1031"/>
      <c r="L23" s="1032"/>
      <c r="M23" s="1033"/>
      <c r="N23" s="1033"/>
      <c r="O23" s="1033"/>
      <c r="P23" s="1033"/>
      <c r="Q23" s="1033"/>
      <c r="R23" s="1033"/>
      <c r="S23" s="1033"/>
      <c r="T23" s="1033"/>
      <c r="U23" s="1033"/>
      <c r="V23" s="1033"/>
    </row>
    <row r="24" spans="1:22" ht="14.1" customHeight="1" x14ac:dyDescent="0.2">
      <c r="A24" s="1389" t="s">
        <v>698</v>
      </c>
      <c r="B24" s="1390"/>
      <c r="C24" s="1410" t="s">
        <v>794</v>
      </c>
      <c r="D24" s="1416" t="s">
        <v>793</v>
      </c>
      <c r="E24" s="1418" t="s">
        <v>462</v>
      </c>
      <c r="F24" s="1418" t="s">
        <v>463</v>
      </c>
      <c r="G24" s="1419" t="s">
        <v>408</v>
      </c>
      <c r="K24" s="992"/>
      <c r="L24" s="1027"/>
      <c r="M24" s="992"/>
      <c r="N24" s="992"/>
      <c r="O24" s="992"/>
      <c r="P24" s="992"/>
      <c r="Q24" s="992"/>
      <c r="R24" s="992"/>
      <c r="S24" s="992"/>
      <c r="T24" s="992"/>
      <c r="U24" s="992"/>
      <c r="V24" s="992"/>
    </row>
    <row r="25" spans="1:22" ht="14.1" customHeight="1" x14ac:dyDescent="0.2">
      <c r="A25" s="1391" t="s">
        <v>699</v>
      </c>
      <c r="B25" s="1408" t="s">
        <v>700</v>
      </c>
      <c r="C25" s="1411"/>
      <c r="D25" s="1417"/>
      <c r="E25" s="1413"/>
      <c r="F25" s="1413"/>
      <c r="G25" s="1420"/>
      <c r="K25" s="992"/>
      <c r="L25" s="1027"/>
      <c r="M25" s="992"/>
      <c r="N25" s="992"/>
      <c r="O25" s="992"/>
      <c r="P25" s="992"/>
      <c r="Q25" s="992"/>
      <c r="R25" s="992"/>
      <c r="S25" s="992"/>
      <c r="T25" s="992"/>
      <c r="U25" s="992"/>
      <c r="V25" s="992"/>
    </row>
    <row r="26" spans="1:22" ht="14.1" customHeight="1" x14ac:dyDescent="0.2">
      <c r="A26" s="1392"/>
      <c r="B26" s="1413"/>
      <c r="C26" s="1411"/>
      <c r="D26" s="1417"/>
      <c r="E26" s="1413"/>
      <c r="F26" s="1413"/>
      <c r="G26" s="1420"/>
      <c r="K26" s="992"/>
      <c r="L26" s="1027"/>
      <c r="M26" s="992"/>
      <c r="N26" s="992"/>
      <c r="O26" s="992"/>
      <c r="P26" s="992"/>
      <c r="Q26" s="992"/>
      <c r="R26" s="992"/>
      <c r="S26" s="992"/>
      <c r="T26" s="992"/>
      <c r="U26" s="992"/>
      <c r="V26" s="992"/>
    </row>
    <row r="27" spans="1:22" ht="14.1" customHeight="1" x14ac:dyDescent="0.2">
      <c r="A27" s="1069" t="str">
        <f>A16</f>
        <v>Automóvel</v>
      </c>
      <c r="B27" s="1070" t="str">
        <f>B16</f>
        <v>Azul</v>
      </c>
      <c r="C27" s="1071">
        <f>G27/G16</f>
        <v>1</v>
      </c>
      <c r="D27" s="1072">
        <v>1</v>
      </c>
      <c r="E27" s="1073">
        <f>E16*$D$27</f>
        <v>1624</v>
      </c>
      <c r="F27" s="1073">
        <f>F16*$D$27</f>
        <v>398</v>
      </c>
      <c r="G27" s="1074">
        <f>E27+F27</f>
        <v>2022</v>
      </c>
      <c r="K27" s="992"/>
      <c r="L27" s="1027"/>
      <c r="M27" s="992"/>
      <c r="N27" s="992"/>
      <c r="O27" s="992"/>
      <c r="P27" s="992"/>
      <c r="Q27" s="992"/>
      <c r="R27" s="992"/>
      <c r="S27" s="992"/>
      <c r="T27" s="992"/>
      <c r="U27" s="992"/>
      <c r="V27" s="992"/>
    </row>
    <row r="28" spans="1:22" ht="14.1" customHeight="1" x14ac:dyDescent="0.2">
      <c r="A28" s="1075" t="str">
        <f t="shared" ref="A28:B31" si="3">A17</f>
        <v>Motocicleta</v>
      </c>
      <c r="B28" s="1076" t="str">
        <f t="shared" si="3"/>
        <v>Preta</v>
      </c>
      <c r="C28" s="1077">
        <f>G28/G17</f>
        <v>0.5</v>
      </c>
      <c r="D28" s="1078">
        <v>0.5</v>
      </c>
      <c r="E28" s="1079">
        <f>E17*$D$28</f>
        <v>136</v>
      </c>
      <c r="F28" s="1079">
        <f>F17*$D$28</f>
        <v>21</v>
      </c>
      <c r="G28" s="1080">
        <f>E28+F28</f>
        <v>157</v>
      </c>
      <c r="L28" s="993"/>
      <c r="M28" s="992"/>
      <c r="N28" s="992"/>
      <c r="O28" s="992"/>
      <c r="P28" s="992"/>
      <c r="Q28" s="992"/>
      <c r="R28" s="992"/>
      <c r="S28" s="992"/>
      <c r="T28" s="992"/>
      <c r="U28" s="992"/>
      <c r="V28" s="992"/>
    </row>
    <row r="29" spans="1:22" ht="14.1" customHeight="1" x14ac:dyDescent="0.2">
      <c r="A29" s="1075" t="str">
        <f t="shared" si="3"/>
        <v>Idoso</v>
      </c>
      <c r="B29" s="1076" t="str">
        <f t="shared" si="3"/>
        <v>Verde</v>
      </c>
      <c r="C29" s="1077">
        <f>G29/G18</f>
        <v>1</v>
      </c>
      <c r="D29" s="1078">
        <v>1</v>
      </c>
      <c r="E29" s="1079">
        <f>E18*$D$29</f>
        <v>111</v>
      </c>
      <c r="F29" s="1079">
        <f>F18*$D$29</f>
        <v>26</v>
      </c>
      <c r="G29" s="1080">
        <f>E29+F29</f>
        <v>137</v>
      </c>
      <c r="L29" s="993"/>
      <c r="M29" s="992"/>
      <c r="N29" s="992"/>
      <c r="O29" s="992"/>
      <c r="P29" s="992"/>
      <c r="Q29" s="992"/>
      <c r="R29" s="992"/>
      <c r="S29" s="992"/>
      <c r="T29" s="992"/>
      <c r="U29" s="992"/>
      <c r="V29" s="992"/>
    </row>
    <row r="30" spans="1:22" ht="14.1" customHeight="1" x14ac:dyDescent="0.2">
      <c r="A30" s="1075" t="str">
        <f t="shared" si="3"/>
        <v>PNE</v>
      </c>
      <c r="B30" s="1076" t="str">
        <f t="shared" si="3"/>
        <v>Branca</v>
      </c>
      <c r="C30" s="1077">
        <f>G30/G19</f>
        <v>1</v>
      </c>
      <c r="D30" s="1078">
        <v>1</v>
      </c>
      <c r="E30" s="1079">
        <f>E19*$D$30</f>
        <v>45</v>
      </c>
      <c r="F30" s="1079">
        <f>F19*$D$30</f>
        <v>16</v>
      </c>
      <c r="G30" s="1080">
        <f>E30+F30</f>
        <v>61</v>
      </c>
      <c r="L30" s="993"/>
      <c r="M30" s="992"/>
      <c r="N30" s="992"/>
      <c r="O30" s="992"/>
      <c r="P30" s="992"/>
      <c r="Q30" s="992"/>
      <c r="R30" s="992"/>
      <c r="S30" s="992"/>
      <c r="T30" s="992"/>
      <c r="U30" s="992"/>
      <c r="V30" s="992"/>
    </row>
    <row r="31" spans="1:22" ht="13.5" customHeight="1" x14ac:dyDescent="0.2">
      <c r="A31" s="1081" t="str">
        <f t="shared" si="3"/>
        <v>Carga e Descarga</v>
      </c>
      <c r="B31" s="1082" t="str">
        <f>B20</f>
        <v>Marrom</v>
      </c>
      <c r="C31" s="1083">
        <f>G31/G20</f>
        <v>0.5</v>
      </c>
      <c r="D31" s="1084">
        <v>0.5</v>
      </c>
      <c r="E31" s="1085">
        <f>E20*$D$31</f>
        <v>10.5</v>
      </c>
      <c r="F31" s="1085">
        <f>F20*$D$31</f>
        <v>1.5</v>
      </c>
      <c r="G31" s="1086">
        <f>E31+F31</f>
        <v>12</v>
      </c>
      <c r="L31" s="993"/>
      <c r="M31" s="992"/>
      <c r="N31" s="992"/>
      <c r="O31" s="992"/>
      <c r="P31" s="992"/>
      <c r="Q31" s="992"/>
      <c r="R31" s="992"/>
      <c r="S31" s="992"/>
      <c r="T31" s="992"/>
      <c r="U31" s="992"/>
      <c r="V31" s="992"/>
    </row>
    <row r="32" spans="1:22" ht="14.1" customHeight="1" x14ac:dyDescent="0.2">
      <c r="A32" s="1414" t="s">
        <v>1</v>
      </c>
      <c r="B32" s="1415"/>
      <c r="C32" s="1087"/>
      <c r="D32" s="1088" t="s">
        <v>152</v>
      </c>
      <c r="E32" s="1089">
        <f>SUM(E27:E31)</f>
        <v>1926.5</v>
      </c>
      <c r="F32" s="1089">
        <f>SUM(F27:F31)</f>
        <v>462.5</v>
      </c>
      <c r="G32" s="1088">
        <f t="shared" ref="G32" si="4">SUM(G27:G31)</f>
        <v>2389</v>
      </c>
      <c r="L32" s="993"/>
      <c r="M32" s="992"/>
      <c r="N32" s="992"/>
      <c r="O32" s="992"/>
      <c r="P32" s="992"/>
      <c r="Q32" s="992"/>
      <c r="R32" s="992"/>
      <c r="S32" s="992"/>
      <c r="T32" s="992"/>
      <c r="U32" s="992"/>
      <c r="V32" s="992"/>
    </row>
    <row r="33" spans="1:22" ht="5.0999999999999996" customHeight="1" x14ac:dyDescent="0.2">
      <c r="A33" s="1017"/>
      <c r="B33" s="1017"/>
      <c r="C33" s="1017"/>
      <c r="D33" s="1017"/>
      <c r="E33" s="1017"/>
      <c r="F33" s="1017"/>
      <c r="G33" s="1017"/>
      <c r="L33" s="993"/>
      <c r="M33" s="992"/>
      <c r="N33" s="992"/>
      <c r="O33" s="992"/>
      <c r="P33" s="992"/>
      <c r="Q33" s="992"/>
      <c r="R33" s="992"/>
      <c r="S33" s="992"/>
      <c r="T33" s="992"/>
      <c r="U33" s="992"/>
      <c r="V33" s="992"/>
    </row>
    <row r="34" spans="1:22" s="1030" customFormat="1" ht="14.1" customHeight="1" x14ac:dyDescent="0.2">
      <c r="A34" s="1028" t="s">
        <v>796</v>
      </c>
      <c r="B34" s="1029"/>
      <c r="C34" s="1029"/>
      <c r="D34" s="1029"/>
      <c r="E34" s="1029"/>
      <c r="F34" s="1029"/>
      <c r="G34" s="1029"/>
      <c r="H34" s="1029"/>
      <c r="I34" s="993"/>
      <c r="J34" s="993"/>
      <c r="K34" s="993"/>
      <c r="L34" s="993"/>
      <c r="M34" s="1033"/>
      <c r="N34" s="1033"/>
      <c r="O34" s="1033"/>
      <c r="P34" s="1033"/>
      <c r="Q34" s="1033"/>
      <c r="R34" s="1033"/>
      <c r="S34" s="1033"/>
      <c r="T34" s="1033"/>
      <c r="U34" s="1033"/>
      <c r="V34" s="1033"/>
    </row>
    <row r="35" spans="1:22" ht="14.1" customHeight="1" x14ac:dyDescent="0.2">
      <c r="A35" s="1399" t="s">
        <v>4</v>
      </c>
      <c r="B35" s="1399" t="s">
        <v>453</v>
      </c>
      <c r="C35" s="1399" t="s">
        <v>404</v>
      </c>
      <c r="D35" s="1399"/>
      <c r="E35" s="1399" t="s">
        <v>405</v>
      </c>
      <c r="F35" s="1399"/>
      <c r="G35" s="1402" t="s">
        <v>845</v>
      </c>
      <c r="L35" s="993"/>
      <c r="N35" s="992"/>
      <c r="O35" s="992"/>
      <c r="P35" s="992"/>
      <c r="Q35" s="992"/>
      <c r="R35" s="992"/>
      <c r="S35" s="992"/>
      <c r="T35" s="992"/>
      <c r="U35" s="992"/>
      <c r="V35" s="992"/>
    </row>
    <row r="36" spans="1:22" ht="14.1" customHeight="1" x14ac:dyDescent="0.2">
      <c r="A36" s="1399"/>
      <c r="B36" s="1399"/>
      <c r="C36" s="1402" t="s">
        <v>691</v>
      </c>
      <c r="D36" s="1090" t="s">
        <v>814</v>
      </c>
      <c r="E36" s="1402" t="s">
        <v>691</v>
      </c>
      <c r="F36" s="1090" t="s">
        <v>814</v>
      </c>
      <c r="G36" s="1402"/>
      <c r="L36" s="993"/>
      <c r="N36" s="992"/>
      <c r="O36" s="992"/>
      <c r="P36" s="992"/>
      <c r="Q36" s="992"/>
      <c r="R36" s="992"/>
      <c r="S36" s="992"/>
      <c r="T36" s="992"/>
      <c r="U36" s="992"/>
      <c r="V36" s="992"/>
    </row>
    <row r="37" spans="1:22" ht="14.1" customHeight="1" x14ac:dyDescent="0.2">
      <c r="A37" s="1399"/>
      <c r="B37" s="1399"/>
      <c r="C37" s="1399"/>
      <c r="D37" s="1091">
        <v>11</v>
      </c>
      <c r="E37" s="1402"/>
      <c r="F37" s="1091">
        <v>5</v>
      </c>
      <c r="G37" s="1402"/>
      <c r="L37" s="993"/>
      <c r="N37" s="992"/>
      <c r="O37" s="992"/>
      <c r="P37" s="992"/>
      <c r="Q37" s="992"/>
      <c r="R37" s="992"/>
      <c r="S37" s="992"/>
      <c r="T37" s="992"/>
      <c r="U37" s="992"/>
      <c r="V37" s="992"/>
    </row>
    <row r="38" spans="1:22" ht="14.1" customHeight="1" x14ac:dyDescent="0.2">
      <c r="A38" s="1092" t="s">
        <v>791</v>
      </c>
      <c r="B38" s="1093" t="s">
        <v>798</v>
      </c>
      <c r="C38" s="1093">
        <f>(252/12)*8</f>
        <v>168</v>
      </c>
      <c r="D38" s="1094">
        <f>C38*$D$37</f>
        <v>1848</v>
      </c>
      <c r="E38" s="1095">
        <f>(52/12)*8</f>
        <v>34.666666666666664</v>
      </c>
      <c r="F38" s="1094">
        <f>E38*$F$37</f>
        <v>173.33333333333331</v>
      </c>
      <c r="G38" s="1094">
        <f>(D38+F38)</f>
        <v>2021.3333333333333</v>
      </c>
      <c r="L38" s="993"/>
      <c r="N38" s="992"/>
      <c r="O38" s="992"/>
      <c r="P38" s="992"/>
      <c r="Q38" s="992"/>
      <c r="R38" s="992"/>
      <c r="S38" s="992"/>
      <c r="T38" s="992"/>
      <c r="U38" s="992"/>
      <c r="V38" s="992"/>
    </row>
    <row r="39" spans="1:22" ht="14.1" customHeight="1" x14ac:dyDescent="0.2">
      <c r="A39" s="1096" t="s">
        <v>792</v>
      </c>
      <c r="B39" s="1097" t="s">
        <v>799</v>
      </c>
      <c r="C39" s="1097">
        <f>(252/12)*6</f>
        <v>126</v>
      </c>
      <c r="D39" s="1098">
        <f t="shared" ref="D39:D43" si="5">C39*$D$37</f>
        <v>1386</v>
      </c>
      <c r="E39" s="1099">
        <f>(52/12)*6</f>
        <v>26</v>
      </c>
      <c r="F39" s="1098">
        <f>E39*$F$37</f>
        <v>130</v>
      </c>
      <c r="G39" s="1098">
        <f>(D39+F39)</f>
        <v>1516</v>
      </c>
      <c r="L39" s="993"/>
      <c r="N39" s="992"/>
      <c r="O39" s="992"/>
      <c r="P39" s="992"/>
      <c r="Q39" s="992"/>
      <c r="R39" s="992"/>
      <c r="S39" s="992"/>
      <c r="T39" s="992"/>
      <c r="U39" s="992"/>
      <c r="V39" s="992"/>
    </row>
    <row r="40" spans="1:22" ht="14.1" customHeight="1" x14ac:dyDescent="0.2">
      <c r="A40" s="1100" t="s">
        <v>99</v>
      </c>
      <c r="B40" s="1101" t="s">
        <v>800</v>
      </c>
      <c r="C40" s="1101">
        <v>252</v>
      </c>
      <c r="D40" s="1102">
        <f t="shared" si="5"/>
        <v>2772</v>
      </c>
      <c r="E40" s="1103">
        <v>52</v>
      </c>
      <c r="F40" s="1102">
        <f>E40*$F$37</f>
        <v>260</v>
      </c>
      <c r="G40" s="1102">
        <f t="shared" ref="G40:G53" si="6">D40+F40</f>
        <v>3032</v>
      </c>
      <c r="L40" s="993"/>
      <c r="N40" s="992"/>
      <c r="O40" s="992"/>
      <c r="P40" s="992"/>
      <c r="Q40" s="992"/>
      <c r="R40" s="992"/>
      <c r="S40" s="992"/>
      <c r="T40" s="992"/>
      <c r="U40" s="992"/>
      <c r="V40" s="992"/>
    </row>
    <row r="41" spans="1:22" ht="14.1" customHeight="1" x14ac:dyDescent="0.2">
      <c r="A41" s="1096" t="s">
        <v>100</v>
      </c>
      <c r="B41" s="1097" t="s">
        <v>801</v>
      </c>
      <c r="C41" s="1097">
        <f>C40</f>
        <v>252</v>
      </c>
      <c r="D41" s="1098">
        <f t="shared" si="5"/>
        <v>2772</v>
      </c>
      <c r="E41" s="1099">
        <f>E40</f>
        <v>52</v>
      </c>
      <c r="F41" s="1098">
        <f>E41*$F$37</f>
        <v>260</v>
      </c>
      <c r="G41" s="1098">
        <f t="shared" si="6"/>
        <v>3032</v>
      </c>
      <c r="L41" s="993"/>
      <c r="N41" s="992"/>
      <c r="O41" s="992"/>
      <c r="P41" s="992"/>
      <c r="Q41" s="992"/>
      <c r="R41" s="992"/>
      <c r="S41" s="992"/>
      <c r="T41" s="992"/>
      <c r="U41" s="992"/>
      <c r="V41" s="992"/>
    </row>
    <row r="42" spans="1:22" ht="14.1" customHeight="1" x14ac:dyDescent="0.2">
      <c r="A42" s="1100" t="s">
        <v>101</v>
      </c>
      <c r="B42" s="1101" t="s">
        <v>802</v>
      </c>
      <c r="C42" s="1101">
        <f t="shared" ref="C42:C53" si="7">C41</f>
        <v>252</v>
      </c>
      <c r="D42" s="1102">
        <f t="shared" si="5"/>
        <v>2772</v>
      </c>
      <c r="E42" s="1103">
        <f t="shared" ref="E42:E53" si="8">E41</f>
        <v>52</v>
      </c>
      <c r="F42" s="1102">
        <f t="shared" ref="F42:F53" si="9">E42*$F$37</f>
        <v>260</v>
      </c>
      <c r="G42" s="1102">
        <f t="shared" si="6"/>
        <v>3032</v>
      </c>
      <c r="L42" s="993"/>
      <c r="N42" s="992"/>
      <c r="O42" s="992"/>
      <c r="P42" s="992"/>
      <c r="Q42" s="992"/>
      <c r="R42" s="992"/>
      <c r="S42" s="992"/>
      <c r="T42" s="992"/>
      <c r="U42" s="992"/>
      <c r="V42" s="992"/>
    </row>
    <row r="43" spans="1:22" ht="14.1" customHeight="1" x14ac:dyDescent="0.2">
      <c r="A43" s="1096" t="s">
        <v>102</v>
      </c>
      <c r="B43" s="1097" t="s">
        <v>803</v>
      </c>
      <c r="C43" s="1097">
        <f t="shared" si="7"/>
        <v>252</v>
      </c>
      <c r="D43" s="1098">
        <f t="shared" si="5"/>
        <v>2772</v>
      </c>
      <c r="E43" s="1099">
        <f t="shared" si="8"/>
        <v>52</v>
      </c>
      <c r="F43" s="1098">
        <f t="shared" si="9"/>
        <v>260</v>
      </c>
      <c r="G43" s="1098">
        <f t="shared" si="6"/>
        <v>3032</v>
      </c>
      <c r="L43" s="993"/>
      <c r="N43" s="992"/>
      <c r="O43" s="992"/>
      <c r="P43" s="992"/>
      <c r="Q43" s="992"/>
      <c r="R43" s="992"/>
      <c r="S43" s="992"/>
      <c r="T43" s="992"/>
      <c r="U43" s="992"/>
      <c r="V43" s="992"/>
    </row>
    <row r="44" spans="1:22" ht="14.1" customHeight="1" x14ac:dyDescent="0.2">
      <c r="A44" s="1100" t="s">
        <v>103</v>
      </c>
      <c r="B44" s="1101" t="s">
        <v>804</v>
      </c>
      <c r="C44" s="1101">
        <f t="shared" si="7"/>
        <v>252</v>
      </c>
      <c r="D44" s="1102">
        <f t="shared" ref="D44:D53" si="10">C44*$D$37</f>
        <v>2772</v>
      </c>
      <c r="E44" s="1103">
        <f t="shared" si="8"/>
        <v>52</v>
      </c>
      <c r="F44" s="1102">
        <f t="shared" si="9"/>
        <v>260</v>
      </c>
      <c r="G44" s="1102">
        <f t="shared" si="6"/>
        <v>3032</v>
      </c>
      <c r="L44" s="993"/>
      <c r="N44" s="992"/>
      <c r="O44" s="992"/>
      <c r="P44" s="992"/>
      <c r="Q44" s="992"/>
      <c r="R44" s="992"/>
      <c r="S44" s="992"/>
      <c r="T44" s="992"/>
      <c r="U44" s="992"/>
      <c r="V44" s="992"/>
    </row>
    <row r="45" spans="1:22" ht="14.1" customHeight="1" x14ac:dyDescent="0.2">
      <c r="A45" s="1096" t="s">
        <v>104</v>
      </c>
      <c r="B45" s="1097" t="s">
        <v>805</v>
      </c>
      <c r="C45" s="1097">
        <f t="shared" si="7"/>
        <v>252</v>
      </c>
      <c r="D45" s="1098">
        <f>C45*$D$37</f>
        <v>2772</v>
      </c>
      <c r="E45" s="1099">
        <f t="shared" si="8"/>
        <v>52</v>
      </c>
      <c r="F45" s="1098">
        <f t="shared" si="9"/>
        <v>260</v>
      </c>
      <c r="G45" s="1098">
        <f t="shared" si="6"/>
        <v>3032</v>
      </c>
      <c r="L45" s="993"/>
      <c r="N45" s="992"/>
      <c r="O45" s="992"/>
      <c r="P45" s="992"/>
      <c r="Q45" s="992"/>
      <c r="R45" s="992"/>
      <c r="S45" s="992"/>
      <c r="T45" s="992"/>
      <c r="U45" s="992"/>
      <c r="V45" s="992"/>
    </row>
    <row r="46" spans="1:22" ht="14.1" customHeight="1" x14ac:dyDescent="0.2">
      <c r="A46" s="1100" t="s">
        <v>105</v>
      </c>
      <c r="B46" s="1101" t="s">
        <v>806</v>
      </c>
      <c r="C46" s="1101">
        <f t="shared" si="7"/>
        <v>252</v>
      </c>
      <c r="D46" s="1102">
        <f t="shared" si="10"/>
        <v>2772</v>
      </c>
      <c r="E46" s="1103">
        <f t="shared" si="8"/>
        <v>52</v>
      </c>
      <c r="F46" s="1102">
        <f t="shared" si="9"/>
        <v>260</v>
      </c>
      <c r="G46" s="1102">
        <f t="shared" si="6"/>
        <v>3032</v>
      </c>
      <c r="L46" s="993"/>
      <c r="N46" s="992"/>
      <c r="O46" s="992"/>
      <c r="P46" s="992"/>
      <c r="Q46" s="992"/>
      <c r="R46" s="992"/>
      <c r="S46" s="992"/>
      <c r="T46" s="992"/>
      <c r="U46" s="992"/>
      <c r="V46" s="992"/>
    </row>
    <row r="47" spans="1:22" ht="14.1" customHeight="1" x14ac:dyDescent="0.2">
      <c r="A47" s="1096" t="s">
        <v>106</v>
      </c>
      <c r="B47" s="1097" t="s">
        <v>807</v>
      </c>
      <c r="C47" s="1097">
        <f t="shared" si="7"/>
        <v>252</v>
      </c>
      <c r="D47" s="1098">
        <f t="shared" si="10"/>
        <v>2772</v>
      </c>
      <c r="E47" s="1099">
        <f t="shared" si="8"/>
        <v>52</v>
      </c>
      <c r="F47" s="1098">
        <f t="shared" si="9"/>
        <v>260</v>
      </c>
      <c r="G47" s="1098">
        <f t="shared" si="6"/>
        <v>3032</v>
      </c>
      <c r="L47" s="993"/>
      <c r="N47" s="992"/>
      <c r="O47" s="992"/>
      <c r="P47" s="992"/>
      <c r="Q47" s="992"/>
      <c r="R47" s="992"/>
      <c r="S47" s="992"/>
      <c r="T47" s="992"/>
      <c r="U47" s="992"/>
      <c r="V47" s="992"/>
    </row>
    <row r="48" spans="1:22" ht="14.1" customHeight="1" x14ac:dyDescent="0.2">
      <c r="A48" s="1100" t="s">
        <v>107</v>
      </c>
      <c r="B48" s="1101" t="s">
        <v>808</v>
      </c>
      <c r="C48" s="1101">
        <f t="shared" si="7"/>
        <v>252</v>
      </c>
      <c r="D48" s="1102">
        <f t="shared" si="10"/>
        <v>2772</v>
      </c>
      <c r="E48" s="1103">
        <f t="shared" si="8"/>
        <v>52</v>
      </c>
      <c r="F48" s="1102">
        <f t="shared" si="9"/>
        <v>260</v>
      </c>
      <c r="G48" s="1102">
        <f t="shared" si="6"/>
        <v>3032</v>
      </c>
      <c r="L48" s="993"/>
      <c r="N48" s="992"/>
      <c r="O48" s="992"/>
      <c r="P48" s="992"/>
      <c r="Q48" s="992"/>
      <c r="R48" s="992"/>
      <c r="S48" s="992"/>
      <c r="T48" s="992"/>
      <c r="U48" s="992"/>
      <c r="V48" s="992"/>
    </row>
    <row r="49" spans="1:22" ht="14.1" customHeight="1" x14ac:dyDescent="0.2">
      <c r="A49" s="1096" t="s">
        <v>108</v>
      </c>
      <c r="B49" s="1097" t="s">
        <v>809</v>
      </c>
      <c r="C49" s="1097">
        <f t="shared" si="7"/>
        <v>252</v>
      </c>
      <c r="D49" s="1098">
        <f t="shared" si="10"/>
        <v>2772</v>
      </c>
      <c r="E49" s="1099">
        <f t="shared" si="8"/>
        <v>52</v>
      </c>
      <c r="F49" s="1098">
        <f t="shared" si="9"/>
        <v>260</v>
      </c>
      <c r="G49" s="1098">
        <f t="shared" si="6"/>
        <v>3032</v>
      </c>
      <c r="L49" s="993"/>
      <c r="N49" s="992"/>
      <c r="O49" s="992"/>
      <c r="P49" s="992"/>
      <c r="Q49" s="992"/>
      <c r="R49" s="992"/>
      <c r="S49" s="992"/>
      <c r="T49" s="992"/>
      <c r="U49" s="992"/>
      <c r="V49" s="992"/>
    </row>
    <row r="50" spans="1:22" ht="14.1" customHeight="1" x14ac:dyDescent="0.2">
      <c r="A50" s="1100" t="s">
        <v>109</v>
      </c>
      <c r="B50" s="1101" t="s">
        <v>810</v>
      </c>
      <c r="C50" s="1101">
        <f t="shared" si="7"/>
        <v>252</v>
      </c>
      <c r="D50" s="1102">
        <f t="shared" si="10"/>
        <v>2772</v>
      </c>
      <c r="E50" s="1103">
        <f t="shared" si="8"/>
        <v>52</v>
      </c>
      <c r="F50" s="1102">
        <f t="shared" si="9"/>
        <v>260</v>
      </c>
      <c r="G50" s="1102">
        <f t="shared" si="6"/>
        <v>3032</v>
      </c>
      <c r="L50" s="993"/>
      <c r="N50" s="992"/>
      <c r="O50" s="992"/>
      <c r="P50" s="992"/>
      <c r="Q50" s="992"/>
      <c r="R50" s="992"/>
      <c r="S50" s="992"/>
      <c r="T50" s="992"/>
      <c r="U50" s="992"/>
      <c r="V50" s="992"/>
    </row>
    <row r="51" spans="1:22" ht="14.1" customHeight="1" x14ac:dyDescent="0.2">
      <c r="A51" s="1096" t="s">
        <v>110</v>
      </c>
      <c r="B51" s="1097" t="s">
        <v>811</v>
      </c>
      <c r="C51" s="1097">
        <f t="shared" si="7"/>
        <v>252</v>
      </c>
      <c r="D51" s="1098">
        <f t="shared" si="10"/>
        <v>2772</v>
      </c>
      <c r="E51" s="1099">
        <f t="shared" si="8"/>
        <v>52</v>
      </c>
      <c r="F51" s="1098">
        <f t="shared" si="9"/>
        <v>260</v>
      </c>
      <c r="G51" s="1098">
        <f t="shared" si="6"/>
        <v>3032</v>
      </c>
      <c r="N51" s="992"/>
      <c r="O51" s="992"/>
      <c r="P51" s="992"/>
      <c r="Q51" s="992"/>
      <c r="R51" s="992"/>
      <c r="S51" s="992"/>
      <c r="T51" s="992"/>
      <c r="U51" s="992"/>
      <c r="V51" s="992"/>
    </row>
    <row r="52" spans="1:22" ht="14.1" customHeight="1" x14ac:dyDescent="0.2">
      <c r="A52" s="1100" t="s">
        <v>111</v>
      </c>
      <c r="B52" s="1101" t="s">
        <v>812</v>
      </c>
      <c r="C52" s="1101">
        <f t="shared" si="7"/>
        <v>252</v>
      </c>
      <c r="D52" s="1102">
        <f t="shared" si="10"/>
        <v>2772</v>
      </c>
      <c r="E52" s="1103">
        <f t="shared" si="8"/>
        <v>52</v>
      </c>
      <c r="F52" s="1102">
        <f t="shared" si="9"/>
        <v>260</v>
      </c>
      <c r="G52" s="1102">
        <f t="shared" si="6"/>
        <v>3032</v>
      </c>
      <c r="N52" s="992"/>
      <c r="O52" s="992"/>
      <c r="P52" s="992"/>
      <c r="Q52" s="992"/>
      <c r="R52" s="992"/>
      <c r="S52" s="992"/>
      <c r="T52" s="992"/>
      <c r="U52" s="992"/>
      <c r="V52" s="992"/>
    </row>
    <row r="53" spans="1:22" ht="14.1" customHeight="1" x14ac:dyDescent="0.2">
      <c r="A53" s="1105" t="s">
        <v>112</v>
      </c>
      <c r="B53" s="1106" t="s">
        <v>813</v>
      </c>
      <c r="C53" s="1106">
        <f t="shared" si="7"/>
        <v>252</v>
      </c>
      <c r="D53" s="1107">
        <f t="shared" si="10"/>
        <v>2772</v>
      </c>
      <c r="E53" s="1108">
        <f t="shared" si="8"/>
        <v>52</v>
      </c>
      <c r="F53" s="1107">
        <f t="shared" si="9"/>
        <v>260</v>
      </c>
      <c r="G53" s="1107">
        <f t="shared" si="6"/>
        <v>3032</v>
      </c>
      <c r="N53" s="992"/>
      <c r="O53" s="992"/>
      <c r="P53" s="992"/>
      <c r="Q53" s="992"/>
      <c r="R53" s="992"/>
      <c r="S53" s="992"/>
      <c r="T53" s="992"/>
      <c r="U53" s="992"/>
      <c r="V53" s="992"/>
    </row>
    <row r="54" spans="1:22" ht="14.1" customHeight="1" x14ac:dyDescent="0.2">
      <c r="A54" s="1400" t="s">
        <v>1</v>
      </c>
      <c r="B54" s="1401"/>
      <c r="C54" s="1109"/>
      <c r="D54" s="1109">
        <f>SUM(D38:D53)</f>
        <v>42042</v>
      </c>
      <c r="E54" s="1109"/>
      <c r="F54" s="1109">
        <f>SUM(F38:F53)</f>
        <v>3943.333333333333</v>
      </c>
      <c r="G54" s="1110">
        <f>SUM(G38:G53)</f>
        <v>45985.333333333328</v>
      </c>
      <c r="N54" s="992"/>
      <c r="O54" s="992"/>
      <c r="P54" s="992"/>
      <c r="Q54" s="992"/>
      <c r="R54" s="992"/>
      <c r="S54" s="992"/>
      <c r="T54" s="992"/>
      <c r="U54" s="992"/>
      <c r="V54" s="992"/>
    </row>
    <row r="55" spans="1:22" ht="5.0999999999999996" customHeight="1" x14ac:dyDescent="0.2">
      <c r="A55" s="1017"/>
      <c r="B55" s="1017"/>
      <c r="C55" s="1017"/>
      <c r="G55" s="1017"/>
      <c r="H55" s="1058"/>
      <c r="I55" s="1058"/>
      <c r="J55" s="1058"/>
      <c r="K55" s="1058"/>
      <c r="L55" s="1059"/>
      <c r="M55" s="992"/>
      <c r="N55" s="992"/>
      <c r="O55" s="992"/>
      <c r="P55" s="992"/>
      <c r="Q55" s="992"/>
      <c r="R55" s="992"/>
      <c r="S55" s="992"/>
      <c r="T55" s="992"/>
      <c r="U55" s="992"/>
      <c r="V55" s="992"/>
    </row>
    <row r="56" spans="1:22" s="1030" customFormat="1" ht="14.1" customHeight="1" x14ac:dyDescent="0.2">
      <c r="A56" s="1028" t="s">
        <v>817</v>
      </c>
      <c r="B56" s="1111"/>
      <c r="C56" s="1111"/>
      <c r="D56" s="1111"/>
      <c r="E56" s="1111"/>
      <c r="F56" s="1111"/>
      <c r="G56" s="1111"/>
      <c r="H56" s="1111"/>
      <c r="I56" s="1111"/>
      <c r="K56" s="1031"/>
      <c r="L56" s="1032"/>
      <c r="M56" s="1033"/>
      <c r="N56" s="1033"/>
      <c r="O56" s="1033"/>
      <c r="P56" s="1033"/>
      <c r="Q56" s="1033"/>
      <c r="R56" s="1033"/>
      <c r="S56" s="1033"/>
      <c r="T56" s="1033"/>
      <c r="U56" s="1033"/>
      <c r="V56" s="1033"/>
    </row>
    <row r="57" spans="1:22" s="1030" customFormat="1" ht="14.1" customHeight="1" x14ac:dyDescent="0.2">
      <c r="A57" s="1393" t="s">
        <v>453</v>
      </c>
      <c r="B57" s="1396" t="s">
        <v>769</v>
      </c>
      <c r="C57" s="1376" t="s">
        <v>815</v>
      </c>
      <c r="D57" s="1376"/>
      <c r="E57" s="1376"/>
      <c r="F57" s="1376"/>
      <c r="G57" s="1376"/>
      <c r="H57" s="1377" t="s">
        <v>771</v>
      </c>
      <c r="I57" s="1378"/>
      <c r="L57" s="1112"/>
      <c r="M57" s="1033"/>
      <c r="N57" s="1033"/>
      <c r="O57" s="1033"/>
      <c r="P57" s="1033"/>
      <c r="Q57" s="1033"/>
      <c r="R57" s="1033"/>
      <c r="S57" s="1033"/>
      <c r="T57" s="1033"/>
      <c r="U57" s="1033"/>
      <c r="V57" s="1033"/>
    </row>
    <row r="58" spans="1:22" s="1030" customFormat="1" ht="14.1" customHeight="1" x14ac:dyDescent="0.2">
      <c r="A58" s="1394"/>
      <c r="B58" s="1397"/>
      <c r="C58" s="1365" t="s">
        <v>692</v>
      </c>
      <c r="D58" s="1383" t="s">
        <v>693</v>
      </c>
      <c r="E58" s="1385" t="s">
        <v>694</v>
      </c>
      <c r="F58" s="1387" t="s">
        <v>775</v>
      </c>
      <c r="G58" s="1362" t="s">
        <v>847</v>
      </c>
      <c r="H58" s="1379"/>
      <c r="I58" s="1380"/>
      <c r="L58" s="1112"/>
      <c r="M58" s="1033"/>
      <c r="N58" s="1033"/>
      <c r="O58" s="1033"/>
      <c r="P58" s="1033"/>
      <c r="Q58" s="1033"/>
      <c r="R58" s="1033"/>
      <c r="S58" s="1033"/>
      <c r="T58" s="1033"/>
      <c r="U58" s="1033"/>
      <c r="V58" s="1033"/>
    </row>
    <row r="59" spans="1:22" s="1030" customFormat="1" ht="14.1" customHeight="1" x14ac:dyDescent="0.2">
      <c r="A59" s="1395"/>
      <c r="B59" s="1398"/>
      <c r="C59" s="1366"/>
      <c r="D59" s="1384"/>
      <c r="E59" s="1386"/>
      <c r="F59" s="1388"/>
      <c r="G59" s="1363"/>
      <c r="H59" s="1381"/>
      <c r="I59" s="1382"/>
      <c r="L59" s="1112"/>
      <c r="M59" s="1033"/>
      <c r="N59" s="1033"/>
      <c r="O59" s="1033"/>
      <c r="P59" s="1033"/>
      <c r="Q59" s="1033"/>
      <c r="R59" s="1033"/>
      <c r="S59" s="1033"/>
      <c r="T59" s="1033"/>
      <c r="U59" s="1033"/>
      <c r="V59" s="1033"/>
    </row>
    <row r="60" spans="1:22" ht="13.5" customHeight="1" x14ac:dyDescent="0.2">
      <c r="A60" s="812"/>
      <c r="B60" s="813"/>
      <c r="C60" s="1113">
        <f>E27</f>
        <v>1624</v>
      </c>
      <c r="D60" s="1113">
        <f>E28</f>
        <v>136</v>
      </c>
      <c r="E60" s="1113">
        <f>E29</f>
        <v>111</v>
      </c>
      <c r="F60" s="1113">
        <f>E30</f>
        <v>45</v>
      </c>
      <c r="G60" s="1113">
        <f>E31</f>
        <v>10.5</v>
      </c>
      <c r="H60" s="1423">
        <f>SUM(C61:G61)</f>
        <v>3894098</v>
      </c>
      <c r="I60" s="1424"/>
      <c r="M60" s="992"/>
      <c r="N60" s="992"/>
      <c r="O60" s="992"/>
      <c r="P60" s="992"/>
      <c r="Q60" s="992"/>
      <c r="R60" s="992"/>
      <c r="S60" s="992"/>
      <c r="T60" s="992"/>
      <c r="U60" s="992"/>
      <c r="V60" s="992"/>
    </row>
    <row r="61" spans="1:22" s="1116" customFormat="1" ht="14.1" customHeight="1" x14ac:dyDescent="0.2">
      <c r="A61" s="814" t="str">
        <f>B38</f>
        <v>mai/20 a dez/20</v>
      </c>
      <c r="B61" s="1114">
        <f>G38</f>
        <v>2021.3333333333333</v>
      </c>
      <c r="C61" s="815">
        <f>ROUND(($B$61)*C60,0)</f>
        <v>3282645</v>
      </c>
      <c r="D61" s="815">
        <f>ROUND(($B$61)*D60,0)</f>
        <v>274901</v>
      </c>
      <c r="E61" s="815">
        <f>ROUND(($B$61)*E60,0)</f>
        <v>224368</v>
      </c>
      <c r="F61" s="815">
        <f>ROUND(($B$61)*F60,0)</f>
        <v>90960</v>
      </c>
      <c r="G61" s="815">
        <f>ROUND(($B$61)*G60,0)</f>
        <v>21224</v>
      </c>
      <c r="H61" s="1423"/>
      <c r="I61" s="1424"/>
      <c r="J61" s="1115"/>
      <c r="K61" s="1058"/>
      <c r="L61" s="1059"/>
      <c r="M61" s="1058"/>
      <c r="N61" s="1058"/>
      <c r="O61" s="1058"/>
      <c r="P61" s="1058"/>
      <c r="Q61" s="1058"/>
      <c r="R61" s="1058"/>
      <c r="S61" s="1058"/>
      <c r="T61" s="1058"/>
      <c r="U61" s="1058"/>
      <c r="V61" s="1058"/>
    </row>
    <row r="62" spans="1:22" ht="14.1" customHeight="1" x14ac:dyDescent="0.2">
      <c r="A62" s="1117"/>
      <c r="B62" s="1118"/>
      <c r="C62" s="1119"/>
      <c r="D62" s="1119"/>
      <c r="E62" s="1119"/>
      <c r="F62" s="1119"/>
      <c r="G62" s="1119"/>
      <c r="H62" s="1120"/>
      <c r="I62" s="1120"/>
      <c r="J62" s="1120"/>
      <c r="K62" s="1058"/>
      <c r="L62" s="1059"/>
      <c r="M62" s="992"/>
      <c r="N62" s="992"/>
      <c r="O62" s="992"/>
      <c r="P62" s="992"/>
      <c r="Q62" s="992"/>
      <c r="R62" s="992"/>
      <c r="S62" s="992"/>
      <c r="T62" s="992"/>
      <c r="U62" s="992"/>
      <c r="V62" s="992"/>
    </row>
    <row r="63" spans="1:22" s="1030" customFormat="1" ht="14.1" customHeight="1" x14ac:dyDescent="0.2">
      <c r="A63" s="1028" t="s">
        <v>818</v>
      </c>
      <c r="B63" s="1111"/>
      <c r="C63" s="1111"/>
      <c r="D63" s="1111"/>
      <c r="E63" s="1111"/>
      <c r="F63" s="1111"/>
      <c r="G63" s="1111"/>
      <c r="H63" s="1111"/>
      <c r="I63" s="1111"/>
      <c r="K63" s="1031"/>
      <c r="L63" s="1032"/>
      <c r="M63" s="1033"/>
      <c r="N63" s="1033"/>
      <c r="O63" s="1033"/>
      <c r="P63" s="1033"/>
      <c r="Q63" s="1033"/>
      <c r="R63" s="1033"/>
      <c r="S63" s="1033"/>
      <c r="T63" s="1033"/>
      <c r="U63" s="1033"/>
      <c r="V63" s="1033"/>
    </row>
    <row r="64" spans="1:22" s="1030" customFormat="1" ht="14.1" customHeight="1" x14ac:dyDescent="0.2">
      <c r="A64" s="1393" t="s">
        <v>453</v>
      </c>
      <c r="B64" s="1396" t="s">
        <v>769</v>
      </c>
      <c r="C64" s="1376" t="s">
        <v>815</v>
      </c>
      <c r="D64" s="1376"/>
      <c r="E64" s="1376"/>
      <c r="F64" s="1376"/>
      <c r="G64" s="1376"/>
      <c r="H64" s="1377" t="s">
        <v>771</v>
      </c>
      <c r="I64" s="1378"/>
      <c r="L64" s="1112"/>
      <c r="M64" s="1033"/>
      <c r="N64" s="1033"/>
      <c r="O64" s="1033"/>
      <c r="P64" s="1033"/>
      <c r="Q64" s="1033"/>
      <c r="R64" s="1033"/>
      <c r="S64" s="1033"/>
      <c r="T64" s="1033"/>
      <c r="U64" s="1033"/>
      <c r="V64" s="1033"/>
    </row>
    <row r="65" spans="1:22" s="1030" customFormat="1" ht="14.1" customHeight="1" x14ac:dyDescent="0.2">
      <c r="A65" s="1394"/>
      <c r="B65" s="1397"/>
      <c r="C65" s="1365" t="s">
        <v>692</v>
      </c>
      <c r="D65" s="1383" t="s">
        <v>693</v>
      </c>
      <c r="E65" s="1385" t="s">
        <v>694</v>
      </c>
      <c r="F65" s="1387" t="s">
        <v>775</v>
      </c>
      <c r="G65" s="1362" t="s">
        <v>847</v>
      </c>
      <c r="H65" s="1379"/>
      <c r="I65" s="1380"/>
      <c r="L65" s="1112"/>
      <c r="M65" s="1033"/>
      <c r="N65" s="1033"/>
      <c r="O65" s="1033"/>
      <c r="P65" s="1033"/>
      <c r="Q65" s="1033"/>
      <c r="R65" s="1033"/>
      <c r="S65" s="1033"/>
      <c r="T65" s="1033"/>
      <c r="U65" s="1033"/>
      <c r="V65" s="1033"/>
    </row>
    <row r="66" spans="1:22" s="1030" customFormat="1" ht="14.1" customHeight="1" x14ac:dyDescent="0.2">
      <c r="A66" s="1395"/>
      <c r="B66" s="1398"/>
      <c r="C66" s="1366"/>
      <c r="D66" s="1384"/>
      <c r="E66" s="1386"/>
      <c r="F66" s="1388"/>
      <c r="G66" s="1363"/>
      <c r="H66" s="1381"/>
      <c r="I66" s="1382"/>
      <c r="L66" s="1112"/>
      <c r="M66" s="1033"/>
      <c r="N66" s="1033"/>
      <c r="O66" s="1033"/>
      <c r="P66" s="1033"/>
      <c r="Q66" s="1033"/>
      <c r="R66" s="1033"/>
      <c r="S66" s="1033"/>
      <c r="T66" s="1033"/>
      <c r="U66" s="1033"/>
      <c r="V66" s="1033"/>
    </row>
    <row r="67" spans="1:22" ht="13.5" customHeight="1" x14ac:dyDescent="0.2">
      <c r="A67" s="758"/>
      <c r="B67" s="757"/>
      <c r="C67" s="1113">
        <f>F27</f>
        <v>398</v>
      </c>
      <c r="D67" s="1113">
        <f>F28</f>
        <v>21</v>
      </c>
      <c r="E67" s="1113">
        <f>F29</f>
        <v>26</v>
      </c>
      <c r="F67" s="1113">
        <f>F30</f>
        <v>16</v>
      </c>
      <c r="G67" s="1113">
        <f>F31</f>
        <v>1.5</v>
      </c>
      <c r="H67" s="1423">
        <f>SUM(C68:G68)</f>
        <v>701150</v>
      </c>
      <c r="I67" s="1424"/>
      <c r="M67" s="992"/>
      <c r="N67" s="992"/>
      <c r="O67" s="992"/>
      <c r="P67" s="992"/>
      <c r="Q67" s="992"/>
      <c r="R67" s="992"/>
      <c r="S67" s="992"/>
      <c r="T67" s="992"/>
      <c r="U67" s="992"/>
      <c r="V67" s="992"/>
    </row>
    <row r="68" spans="1:22" s="1116" customFormat="1" ht="14.1" customHeight="1" x14ac:dyDescent="0.2">
      <c r="A68" s="814" t="str">
        <f>B39</f>
        <v>jul/20 a dez/20</v>
      </c>
      <c r="B68" s="1114">
        <f>G39</f>
        <v>1516</v>
      </c>
      <c r="C68" s="815">
        <f>ROUND(($B$68)*C67,0)</f>
        <v>603368</v>
      </c>
      <c r="D68" s="815">
        <f>ROUND(($B$68)*D67,0)</f>
        <v>31836</v>
      </c>
      <c r="E68" s="815">
        <f>ROUND(($B$68)*E67,0)</f>
        <v>39416</v>
      </c>
      <c r="F68" s="815">
        <f>ROUND(($B$68)*F67,0)</f>
        <v>24256</v>
      </c>
      <c r="G68" s="815">
        <f>ROUND(($B$68)*G67,0)</f>
        <v>2274</v>
      </c>
      <c r="H68" s="1423"/>
      <c r="I68" s="1424"/>
      <c r="J68" s="1115"/>
      <c r="K68" s="1058"/>
      <c r="L68" s="1059"/>
      <c r="M68" s="1058"/>
      <c r="N68" s="1058"/>
      <c r="O68" s="1058"/>
      <c r="P68" s="1058"/>
      <c r="Q68" s="1058"/>
      <c r="R68" s="1058"/>
      <c r="S68" s="1058"/>
      <c r="T68" s="1058"/>
      <c r="U68" s="1058"/>
      <c r="V68" s="1058"/>
    </row>
    <row r="69" spans="1:22" s="1018" customFormat="1" ht="13.5" customHeight="1" x14ac:dyDescent="0.2">
      <c r="A69" s="759"/>
      <c r="B69" s="759"/>
      <c r="C69" s="1121"/>
      <c r="D69" s="1121"/>
      <c r="E69" s="1121"/>
      <c r="F69" s="1121"/>
      <c r="G69" s="1121"/>
      <c r="H69" s="1122"/>
      <c r="I69" s="1122"/>
      <c r="J69" s="1030"/>
      <c r="K69" s="1030"/>
      <c r="L69" s="1123"/>
      <c r="M69" s="1017"/>
      <c r="N69" s="1017"/>
      <c r="O69" s="1017"/>
      <c r="P69" s="1017"/>
      <c r="Q69" s="1017"/>
      <c r="R69" s="1017"/>
      <c r="S69" s="1017"/>
      <c r="T69" s="1017"/>
      <c r="U69" s="1017"/>
      <c r="V69" s="1017"/>
    </row>
    <row r="70" spans="1:22" s="1030" customFormat="1" ht="14.1" customHeight="1" x14ac:dyDescent="0.2">
      <c r="A70" s="1028" t="s">
        <v>819</v>
      </c>
      <c r="B70" s="1111"/>
      <c r="C70" s="1111"/>
      <c r="D70" s="1111"/>
      <c r="E70" s="1111"/>
      <c r="F70" s="1111"/>
      <c r="G70" s="1111"/>
      <c r="H70" s="1111"/>
      <c r="I70" s="1111"/>
      <c r="K70" s="1031"/>
      <c r="L70" s="1032"/>
      <c r="M70" s="1033"/>
      <c r="N70" s="1033"/>
      <c r="O70" s="1033"/>
      <c r="P70" s="1033"/>
      <c r="Q70" s="1033"/>
      <c r="R70" s="1033"/>
      <c r="S70" s="1033"/>
      <c r="T70" s="1033"/>
      <c r="U70" s="1033"/>
      <c r="V70" s="1033"/>
    </row>
    <row r="71" spans="1:22" s="1030" customFormat="1" ht="14.1" customHeight="1" x14ac:dyDescent="0.2">
      <c r="A71" s="1435" t="s">
        <v>453</v>
      </c>
      <c r="B71" s="1436" t="s">
        <v>769</v>
      </c>
      <c r="C71" s="1437" t="s">
        <v>770</v>
      </c>
      <c r="D71" s="1437"/>
      <c r="E71" s="1437"/>
      <c r="F71" s="1437"/>
      <c r="G71" s="1437"/>
      <c r="H71" s="1429" t="s">
        <v>771</v>
      </c>
      <c r="I71" s="1430"/>
      <c r="L71" s="1112"/>
      <c r="M71" s="1033"/>
      <c r="N71" s="1033"/>
      <c r="O71" s="1033"/>
      <c r="P71" s="1033"/>
      <c r="Q71" s="1033"/>
      <c r="R71" s="1033"/>
      <c r="S71" s="1033"/>
      <c r="T71" s="1033"/>
      <c r="U71" s="1033"/>
      <c r="V71" s="1033"/>
    </row>
    <row r="72" spans="1:22" s="1030" customFormat="1" ht="14.1" customHeight="1" x14ac:dyDescent="0.2">
      <c r="A72" s="1394"/>
      <c r="B72" s="1397"/>
      <c r="C72" s="1431" t="s">
        <v>692</v>
      </c>
      <c r="D72" s="1432" t="s">
        <v>693</v>
      </c>
      <c r="E72" s="1433" t="s">
        <v>694</v>
      </c>
      <c r="F72" s="1434" t="s">
        <v>775</v>
      </c>
      <c r="G72" s="1362" t="s">
        <v>847</v>
      </c>
      <c r="H72" s="1379"/>
      <c r="I72" s="1380"/>
      <c r="L72" s="1112"/>
      <c r="M72" s="1033"/>
      <c r="N72" s="1033"/>
      <c r="O72" s="1033"/>
      <c r="P72" s="1033"/>
      <c r="Q72" s="1033"/>
      <c r="R72" s="1033"/>
      <c r="S72" s="1033"/>
      <c r="T72" s="1033"/>
      <c r="U72" s="1033"/>
      <c r="V72" s="1033"/>
    </row>
    <row r="73" spans="1:22" s="1030" customFormat="1" ht="14.1" customHeight="1" x14ac:dyDescent="0.2">
      <c r="A73" s="1395"/>
      <c r="B73" s="1398"/>
      <c r="C73" s="1366"/>
      <c r="D73" s="1384"/>
      <c r="E73" s="1386"/>
      <c r="F73" s="1388"/>
      <c r="G73" s="1363"/>
      <c r="H73" s="1381"/>
      <c r="I73" s="1382"/>
      <c r="L73" s="1112"/>
      <c r="M73" s="1033"/>
      <c r="N73" s="1033"/>
      <c r="O73" s="1033"/>
      <c r="P73" s="1033"/>
      <c r="Q73" s="1033"/>
      <c r="R73" s="1033"/>
      <c r="S73" s="1033"/>
      <c r="T73" s="1033"/>
      <c r="U73" s="1033"/>
      <c r="V73" s="1033"/>
    </row>
    <row r="74" spans="1:22" ht="13.5" customHeight="1" x14ac:dyDescent="0.2">
      <c r="A74" s="817"/>
      <c r="B74" s="818"/>
      <c r="C74" s="1124">
        <f>G27</f>
        <v>2022</v>
      </c>
      <c r="D74" s="1124">
        <f>G28</f>
        <v>157</v>
      </c>
      <c r="E74" s="1124">
        <f>G29</f>
        <v>137</v>
      </c>
      <c r="F74" s="1124">
        <f>G30</f>
        <v>61</v>
      </c>
      <c r="G74" s="1124">
        <f>G31</f>
        <v>12</v>
      </c>
      <c r="H74" s="1427" t="s">
        <v>152</v>
      </c>
      <c r="I74" s="1428"/>
      <c r="M74" s="992"/>
      <c r="N74" s="992"/>
      <c r="O74" s="992"/>
      <c r="P74" s="992"/>
      <c r="Q74" s="992"/>
      <c r="R74" s="992"/>
      <c r="S74" s="992"/>
      <c r="T74" s="992"/>
      <c r="U74" s="992"/>
      <c r="V74" s="992"/>
    </row>
    <row r="75" spans="1:22" s="1116" customFormat="1" ht="14.1" customHeight="1" x14ac:dyDescent="0.2">
      <c r="A75" s="816" t="str">
        <f t="shared" ref="A75:A88" si="11">B40</f>
        <v>jan/21 a dez/21</v>
      </c>
      <c r="B75" s="1125">
        <f t="shared" ref="B75:B88" si="12">G40</f>
        <v>3032</v>
      </c>
      <c r="C75" s="1125">
        <f>ROUND(($B$75)*C74,0)</f>
        <v>6130704</v>
      </c>
      <c r="D75" s="1125">
        <f t="shared" ref="D75:G75" si="13">ROUND(($B$75)*D74,0)</f>
        <v>476024</v>
      </c>
      <c r="E75" s="1125">
        <f t="shared" si="13"/>
        <v>415384</v>
      </c>
      <c r="F75" s="1125">
        <f t="shared" si="13"/>
        <v>184952</v>
      </c>
      <c r="G75" s="1125">
        <f t="shared" si="13"/>
        <v>36384</v>
      </c>
      <c r="H75" s="1426">
        <f>SUM(C75:G75)</f>
        <v>7243448</v>
      </c>
      <c r="I75" s="1426"/>
      <c r="J75" s="1112"/>
      <c r="K75" s="1030"/>
      <c r="L75" s="1112"/>
      <c r="M75" s="1058"/>
      <c r="N75" s="1058"/>
      <c r="O75" s="1058"/>
      <c r="P75" s="1058"/>
      <c r="Q75" s="1058"/>
      <c r="R75" s="1058"/>
      <c r="S75" s="1058"/>
      <c r="T75" s="1058"/>
      <c r="U75" s="1058"/>
      <c r="V75" s="1058"/>
    </row>
    <row r="76" spans="1:22" s="1018" customFormat="1" ht="13.5" customHeight="1" x14ac:dyDescent="0.2">
      <c r="A76" s="598" t="str">
        <f t="shared" si="11"/>
        <v>jan/22 a dez/22</v>
      </c>
      <c r="B76" s="1102">
        <f t="shared" si="12"/>
        <v>3032</v>
      </c>
      <c r="C76" s="1102">
        <f>ROUND(($B$76)*C74,0)</f>
        <v>6130704</v>
      </c>
      <c r="D76" s="1102">
        <f t="shared" ref="D76:G76" si="14">ROUND(($B$76)*D74,0)</f>
        <v>476024</v>
      </c>
      <c r="E76" s="1102">
        <f t="shared" si="14"/>
        <v>415384</v>
      </c>
      <c r="F76" s="1102">
        <f t="shared" si="14"/>
        <v>184952</v>
      </c>
      <c r="G76" s="1102">
        <f t="shared" si="14"/>
        <v>36384</v>
      </c>
      <c r="H76" s="1425">
        <f t="shared" ref="H76:H88" si="15">SUM(C76:G76)</f>
        <v>7243448</v>
      </c>
      <c r="I76" s="1425"/>
      <c r="J76" s="1112"/>
      <c r="K76" s="1030"/>
      <c r="L76" s="1112"/>
      <c r="M76" s="1017"/>
      <c r="N76" s="1017"/>
      <c r="O76" s="1017"/>
      <c r="P76" s="1017"/>
      <c r="Q76" s="1017"/>
      <c r="R76" s="1017"/>
      <c r="S76" s="1017"/>
      <c r="T76" s="1017"/>
      <c r="U76" s="1017"/>
      <c r="V76" s="1017"/>
    </row>
    <row r="77" spans="1:22" ht="14.1" customHeight="1" x14ac:dyDescent="0.2">
      <c r="A77" s="598" t="str">
        <f t="shared" si="11"/>
        <v>jan/23 a dez/23</v>
      </c>
      <c r="B77" s="1102">
        <f t="shared" si="12"/>
        <v>3032</v>
      </c>
      <c r="C77" s="1102">
        <f>ROUND(($B$77)*C74,0)</f>
        <v>6130704</v>
      </c>
      <c r="D77" s="1102">
        <f t="shared" ref="D77:G77" si="16">ROUND(($B$77)*D74,0)</f>
        <v>476024</v>
      </c>
      <c r="E77" s="1102">
        <f t="shared" si="16"/>
        <v>415384</v>
      </c>
      <c r="F77" s="1102">
        <f t="shared" si="16"/>
        <v>184952</v>
      </c>
      <c r="G77" s="1102">
        <f t="shared" si="16"/>
        <v>36384</v>
      </c>
      <c r="H77" s="1425">
        <f t="shared" si="15"/>
        <v>7243448</v>
      </c>
      <c r="I77" s="1425"/>
      <c r="J77" s="1112"/>
      <c r="K77" s="1030"/>
      <c r="L77" s="1112"/>
    </row>
    <row r="78" spans="1:22" ht="14.1" customHeight="1" x14ac:dyDescent="0.2">
      <c r="A78" s="598" t="str">
        <f t="shared" si="11"/>
        <v>jan/24 a dez/24</v>
      </c>
      <c r="B78" s="1102">
        <f t="shared" si="12"/>
        <v>3032</v>
      </c>
      <c r="C78" s="1102">
        <f>ROUND(($B$78)*C74,0)</f>
        <v>6130704</v>
      </c>
      <c r="D78" s="1102">
        <f t="shared" ref="D78:G78" si="17">ROUND(($B$78)*D74,0)</f>
        <v>476024</v>
      </c>
      <c r="E78" s="1102">
        <f t="shared" si="17"/>
        <v>415384</v>
      </c>
      <c r="F78" s="1102">
        <f t="shared" si="17"/>
        <v>184952</v>
      </c>
      <c r="G78" s="1102">
        <f t="shared" si="17"/>
        <v>36384</v>
      </c>
      <c r="H78" s="1425">
        <f t="shared" si="15"/>
        <v>7243448</v>
      </c>
      <c r="I78" s="1425"/>
      <c r="J78" s="1112"/>
      <c r="K78" s="1030"/>
      <c r="L78" s="1112"/>
    </row>
    <row r="79" spans="1:22" ht="14.1" customHeight="1" x14ac:dyDescent="0.2">
      <c r="A79" s="598" t="str">
        <f t="shared" si="11"/>
        <v>jan/25 a dez/25</v>
      </c>
      <c r="B79" s="1102">
        <f t="shared" si="12"/>
        <v>3032</v>
      </c>
      <c r="C79" s="1102">
        <f>ROUND(($B$79)*C74,0)</f>
        <v>6130704</v>
      </c>
      <c r="D79" s="1102">
        <f t="shared" ref="D79:G79" si="18">ROUND(($B$79)*D74,0)</f>
        <v>476024</v>
      </c>
      <c r="E79" s="1102">
        <f t="shared" si="18"/>
        <v>415384</v>
      </c>
      <c r="F79" s="1102">
        <f t="shared" si="18"/>
        <v>184952</v>
      </c>
      <c r="G79" s="1102">
        <f t="shared" si="18"/>
        <v>36384</v>
      </c>
      <c r="H79" s="1425">
        <f t="shared" si="15"/>
        <v>7243448</v>
      </c>
      <c r="I79" s="1425"/>
      <c r="J79" s="1112"/>
      <c r="K79" s="1030"/>
      <c r="L79" s="1112"/>
    </row>
    <row r="80" spans="1:22" ht="14.1" customHeight="1" x14ac:dyDescent="0.2">
      <c r="A80" s="598" t="str">
        <f t="shared" si="11"/>
        <v>jan/26 a dez/26</v>
      </c>
      <c r="B80" s="1102">
        <f t="shared" si="12"/>
        <v>3032</v>
      </c>
      <c r="C80" s="1102">
        <f>ROUND(($B$80)*C74,0)</f>
        <v>6130704</v>
      </c>
      <c r="D80" s="1102">
        <f t="shared" ref="D80:G80" si="19">ROUND(($B$80)*D74,0)</f>
        <v>476024</v>
      </c>
      <c r="E80" s="1102">
        <f t="shared" si="19"/>
        <v>415384</v>
      </c>
      <c r="F80" s="1102">
        <f t="shared" si="19"/>
        <v>184952</v>
      </c>
      <c r="G80" s="1102">
        <f t="shared" si="19"/>
        <v>36384</v>
      </c>
      <c r="H80" s="1425">
        <f t="shared" si="15"/>
        <v>7243448</v>
      </c>
      <c r="I80" s="1425"/>
      <c r="J80" s="1112"/>
      <c r="K80" s="1030"/>
      <c r="L80" s="1112"/>
    </row>
    <row r="81" spans="1:12" ht="14.1" customHeight="1" x14ac:dyDescent="0.2">
      <c r="A81" s="598" t="str">
        <f t="shared" si="11"/>
        <v>jan/27 a dez/27</v>
      </c>
      <c r="B81" s="1102">
        <f t="shared" si="12"/>
        <v>3032</v>
      </c>
      <c r="C81" s="1102">
        <f>ROUND(($B$81)*C74,0)</f>
        <v>6130704</v>
      </c>
      <c r="D81" s="1102">
        <f t="shared" ref="D81:G81" si="20">ROUND(($B$81)*D74,0)</f>
        <v>476024</v>
      </c>
      <c r="E81" s="1102">
        <f t="shared" si="20"/>
        <v>415384</v>
      </c>
      <c r="F81" s="1102">
        <f t="shared" si="20"/>
        <v>184952</v>
      </c>
      <c r="G81" s="1102">
        <f t="shared" si="20"/>
        <v>36384</v>
      </c>
      <c r="H81" s="1425">
        <f t="shared" si="15"/>
        <v>7243448</v>
      </c>
      <c r="I81" s="1425"/>
      <c r="J81" s="1112"/>
      <c r="K81" s="1030"/>
      <c r="L81" s="1112"/>
    </row>
    <row r="82" spans="1:12" ht="14.1" customHeight="1" x14ac:dyDescent="0.2">
      <c r="A82" s="598" t="str">
        <f t="shared" si="11"/>
        <v>jan/28 a dez/28</v>
      </c>
      <c r="B82" s="1102">
        <f t="shared" si="12"/>
        <v>3032</v>
      </c>
      <c r="C82" s="1102">
        <f>ROUND(($B$82)*C74,0)</f>
        <v>6130704</v>
      </c>
      <c r="D82" s="1102">
        <f t="shared" ref="D82:G82" si="21">ROUND(($B$82)*D74,0)</f>
        <v>476024</v>
      </c>
      <c r="E82" s="1102">
        <f t="shared" si="21"/>
        <v>415384</v>
      </c>
      <c r="F82" s="1102">
        <f t="shared" si="21"/>
        <v>184952</v>
      </c>
      <c r="G82" s="1102">
        <f t="shared" si="21"/>
        <v>36384</v>
      </c>
      <c r="H82" s="1425">
        <f t="shared" si="15"/>
        <v>7243448</v>
      </c>
      <c r="I82" s="1425"/>
      <c r="J82" s="1112"/>
      <c r="K82" s="1030"/>
      <c r="L82" s="1112"/>
    </row>
    <row r="83" spans="1:12" ht="14.1" customHeight="1" x14ac:dyDescent="0.2">
      <c r="A83" s="598" t="str">
        <f t="shared" si="11"/>
        <v>jan/29 a dez/29</v>
      </c>
      <c r="B83" s="1102">
        <f t="shared" si="12"/>
        <v>3032</v>
      </c>
      <c r="C83" s="1102">
        <f>ROUND(($B$83)*C74,0)</f>
        <v>6130704</v>
      </c>
      <c r="D83" s="1102">
        <f t="shared" ref="D83:G83" si="22">ROUND(($B$83)*D74,0)</f>
        <v>476024</v>
      </c>
      <c r="E83" s="1102">
        <f t="shared" si="22"/>
        <v>415384</v>
      </c>
      <c r="F83" s="1102">
        <f t="shared" si="22"/>
        <v>184952</v>
      </c>
      <c r="G83" s="1102">
        <f t="shared" si="22"/>
        <v>36384</v>
      </c>
      <c r="H83" s="1425">
        <f t="shared" si="15"/>
        <v>7243448</v>
      </c>
      <c r="I83" s="1425"/>
      <c r="J83" s="1112"/>
      <c r="K83" s="1030"/>
      <c r="L83" s="1112"/>
    </row>
    <row r="84" spans="1:12" ht="14.1" customHeight="1" x14ac:dyDescent="0.2">
      <c r="A84" s="598" t="str">
        <f t="shared" si="11"/>
        <v>jan/30 a dez/30</v>
      </c>
      <c r="B84" s="1102">
        <f t="shared" si="12"/>
        <v>3032</v>
      </c>
      <c r="C84" s="1102">
        <f>ROUND(($B$84)*C74,0)</f>
        <v>6130704</v>
      </c>
      <c r="D84" s="1102">
        <f t="shared" ref="D84:G84" si="23">ROUND(($B$84)*D74,0)</f>
        <v>476024</v>
      </c>
      <c r="E84" s="1102">
        <f t="shared" si="23"/>
        <v>415384</v>
      </c>
      <c r="F84" s="1102">
        <f t="shared" si="23"/>
        <v>184952</v>
      </c>
      <c r="G84" s="1102">
        <f t="shared" si="23"/>
        <v>36384</v>
      </c>
      <c r="H84" s="1425">
        <f t="shared" si="15"/>
        <v>7243448</v>
      </c>
      <c r="I84" s="1425"/>
      <c r="J84" s="1112"/>
      <c r="K84" s="1030"/>
      <c r="L84" s="1112"/>
    </row>
    <row r="85" spans="1:12" ht="14.1" customHeight="1" x14ac:dyDescent="0.2">
      <c r="A85" s="598" t="str">
        <f t="shared" si="11"/>
        <v>jan/31 a dez/31</v>
      </c>
      <c r="B85" s="1102">
        <f t="shared" si="12"/>
        <v>3032</v>
      </c>
      <c r="C85" s="1102">
        <f>ROUND(($B$85)*C74,0)</f>
        <v>6130704</v>
      </c>
      <c r="D85" s="1102">
        <f t="shared" ref="D85:G85" si="24">ROUND(($B$85)*D74,0)</f>
        <v>476024</v>
      </c>
      <c r="E85" s="1102">
        <f t="shared" si="24"/>
        <v>415384</v>
      </c>
      <c r="F85" s="1102">
        <f t="shared" si="24"/>
        <v>184952</v>
      </c>
      <c r="G85" s="1102">
        <f t="shared" si="24"/>
        <v>36384</v>
      </c>
      <c r="H85" s="1425">
        <f t="shared" si="15"/>
        <v>7243448</v>
      </c>
      <c r="I85" s="1425"/>
      <c r="J85" s="1112"/>
      <c r="K85" s="1030"/>
      <c r="L85" s="1112"/>
    </row>
    <row r="86" spans="1:12" ht="14.1" customHeight="1" x14ac:dyDescent="0.2">
      <c r="A86" s="598" t="str">
        <f t="shared" si="11"/>
        <v>jan/32 a dez/32</v>
      </c>
      <c r="B86" s="1102">
        <f t="shared" si="12"/>
        <v>3032</v>
      </c>
      <c r="C86" s="1102">
        <f>ROUND(($B$86)*C74,0)</f>
        <v>6130704</v>
      </c>
      <c r="D86" s="1102">
        <f t="shared" ref="D86:G86" si="25">ROUND(($B$86)*D74,0)</f>
        <v>476024</v>
      </c>
      <c r="E86" s="1102">
        <f t="shared" si="25"/>
        <v>415384</v>
      </c>
      <c r="F86" s="1102">
        <f t="shared" si="25"/>
        <v>184952</v>
      </c>
      <c r="G86" s="1102">
        <f t="shared" si="25"/>
        <v>36384</v>
      </c>
      <c r="H86" s="1425">
        <f t="shared" si="15"/>
        <v>7243448</v>
      </c>
      <c r="I86" s="1425"/>
      <c r="J86" s="1112"/>
      <c r="K86" s="1030"/>
      <c r="L86" s="1112"/>
    </row>
    <row r="87" spans="1:12" ht="14.1" customHeight="1" x14ac:dyDescent="0.2">
      <c r="A87" s="598" t="str">
        <f t="shared" si="11"/>
        <v>jan/33 a dez/33</v>
      </c>
      <c r="B87" s="1102">
        <f t="shared" si="12"/>
        <v>3032</v>
      </c>
      <c r="C87" s="1102">
        <f>ROUND(($B$87)*C74,0)</f>
        <v>6130704</v>
      </c>
      <c r="D87" s="1102">
        <f t="shared" ref="D87:G87" si="26">ROUND(($B$87)*D74,0)</f>
        <v>476024</v>
      </c>
      <c r="E87" s="1102">
        <f t="shared" si="26"/>
        <v>415384</v>
      </c>
      <c r="F87" s="1102">
        <f t="shared" si="26"/>
        <v>184952</v>
      </c>
      <c r="G87" s="1102">
        <f t="shared" si="26"/>
        <v>36384</v>
      </c>
      <c r="H87" s="1425">
        <f t="shared" si="15"/>
        <v>7243448</v>
      </c>
      <c r="I87" s="1425"/>
      <c r="J87" s="1112"/>
      <c r="K87" s="1030"/>
      <c r="L87" s="1112"/>
    </row>
    <row r="88" spans="1:12" ht="14.1" customHeight="1" x14ac:dyDescent="0.2">
      <c r="A88" s="599" t="str">
        <f t="shared" si="11"/>
        <v>jan/34 a dez/34</v>
      </c>
      <c r="B88" s="1126">
        <f t="shared" si="12"/>
        <v>3032</v>
      </c>
      <c r="C88" s="1126">
        <f>ROUND(($B$88)*C74,0)</f>
        <v>6130704</v>
      </c>
      <c r="D88" s="1126">
        <f t="shared" ref="D88:G88" si="27">ROUND(($B$88)*D74,0)</f>
        <v>476024</v>
      </c>
      <c r="E88" s="1126">
        <f t="shared" si="27"/>
        <v>415384</v>
      </c>
      <c r="F88" s="1126">
        <f t="shared" si="27"/>
        <v>184952</v>
      </c>
      <c r="G88" s="1126">
        <f t="shared" si="27"/>
        <v>36384</v>
      </c>
      <c r="H88" s="1438">
        <f t="shared" si="15"/>
        <v>7243448</v>
      </c>
      <c r="I88" s="1438"/>
      <c r="J88" s="1112"/>
      <c r="K88" s="1030"/>
      <c r="L88" s="1112"/>
    </row>
    <row r="90" spans="1:12" ht="14.1" customHeight="1" x14ac:dyDescent="0.2">
      <c r="A90" s="1463" t="str">
        <f>'(19)Vagas'!A64</f>
        <v>Razão Social da Licitante</v>
      </c>
    </row>
  </sheetData>
  <sheetProtection password="933F" sheet="1" objects="1" scenarios="1" selectLockedCells="1"/>
  <mergeCells count="80">
    <mergeCell ref="H76:I76"/>
    <mergeCell ref="H77:I77"/>
    <mergeCell ref="H87:I87"/>
    <mergeCell ref="H88:I88"/>
    <mergeCell ref="H80:I80"/>
    <mergeCell ref="H81:I81"/>
    <mergeCell ref="H82:I82"/>
    <mergeCell ref="H83:I83"/>
    <mergeCell ref="H84:I84"/>
    <mergeCell ref="H85:I85"/>
    <mergeCell ref="H86:I86"/>
    <mergeCell ref="A1:I1"/>
    <mergeCell ref="H60:I61"/>
    <mergeCell ref="H67:I68"/>
    <mergeCell ref="H78:I78"/>
    <mergeCell ref="H79:I79"/>
    <mergeCell ref="H75:I75"/>
    <mergeCell ref="H74:I74"/>
    <mergeCell ref="H71:I73"/>
    <mergeCell ref="C72:C73"/>
    <mergeCell ref="D72:D73"/>
    <mergeCell ref="E72:E73"/>
    <mergeCell ref="F72:F73"/>
    <mergeCell ref="G72:G73"/>
    <mergeCell ref="A71:A73"/>
    <mergeCell ref="B71:B73"/>
    <mergeCell ref="C71:G71"/>
    <mergeCell ref="E24:E26"/>
    <mergeCell ref="F24:F26"/>
    <mergeCell ref="G24:G26"/>
    <mergeCell ref="D13:D15"/>
    <mergeCell ref="E13:E15"/>
    <mergeCell ref="F13:F15"/>
    <mergeCell ref="G13:G15"/>
    <mergeCell ref="A4:B4"/>
    <mergeCell ref="C36:C37"/>
    <mergeCell ref="E36:E37"/>
    <mergeCell ref="B35:B37"/>
    <mergeCell ref="A10:B10"/>
    <mergeCell ref="A21:B21"/>
    <mergeCell ref="A14:A15"/>
    <mergeCell ref="B14:B15"/>
    <mergeCell ref="E35:F35"/>
    <mergeCell ref="C13:C15"/>
    <mergeCell ref="B25:B26"/>
    <mergeCell ref="A32:B32"/>
    <mergeCell ref="C24:C26"/>
    <mergeCell ref="D24:D26"/>
    <mergeCell ref="B5:B6"/>
    <mergeCell ref="A5:A6"/>
    <mergeCell ref="G4:G6"/>
    <mergeCell ref="F4:F6"/>
    <mergeCell ref="E4:E6"/>
    <mergeCell ref="D4:D6"/>
    <mergeCell ref="C4:C6"/>
    <mergeCell ref="H57:I59"/>
    <mergeCell ref="A57:A59"/>
    <mergeCell ref="C35:D35"/>
    <mergeCell ref="C57:G57"/>
    <mergeCell ref="C58:C59"/>
    <mergeCell ref="D58:D59"/>
    <mergeCell ref="E58:E59"/>
    <mergeCell ref="F58:F59"/>
    <mergeCell ref="G58:G59"/>
    <mergeCell ref="G35:G37"/>
    <mergeCell ref="A13:B13"/>
    <mergeCell ref="A24:B24"/>
    <mergeCell ref="A25:A26"/>
    <mergeCell ref="A64:A66"/>
    <mergeCell ref="B64:B66"/>
    <mergeCell ref="B57:B59"/>
    <mergeCell ref="A35:A37"/>
    <mergeCell ref="A54:B54"/>
    <mergeCell ref="C64:G64"/>
    <mergeCell ref="H64:I66"/>
    <mergeCell ref="C65:C66"/>
    <mergeCell ref="D65:D66"/>
    <mergeCell ref="E65:E66"/>
    <mergeCell ref="F65:F66"/>
    <mergeCell ref="G65:G66"/>
  </mergeCells>
  <printOptions horizontalCentered="1"/>
  <pageMargins left="0.78740157480314965" right="0.78740157480314965" top="1.1811023622047245" bottom="0.78740157480314965" header="0.59055118110236227" footer="0.31496062992125984"/>
  <pageSetup paperSize="9" orientation="landscape" r:id="rId1"/>
  <headerFooter>
    <oddHeader>&amp;L&amp;"Calibri,Negrito"&amp;9Estado de Santa Catarina
Município de Lages - SC
Serviço de Estacionamento Rotativo Pago – Área Azul&amp;R&amp;G</oddHeader>
    <oddFooter>&amp;L&amp;"Calibri,Negrito"&amp;9Planilha 20 - Composição das Vagas e das Horas Equivalentes&amp;R&amp;"Calibri,Negrito"&amp;9Pág.: &amp;P de &amp;N</oddFooter>
  </headerFooter>
  <rowBreaks count="2" manualBreakCount="2">
    <brk id="33" max="8" man="1"/>
    <brk id="62" max="8" man="1"/>
  </rowBreaks>
  <colBreaks count="1" manualBreakCount="1">
    <brk id="9" max="101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rgb="FFFFFFCC"/>
  </sheetPr>
  <dimension ref="A1:K115"/>
  <sheetViews>
    <sheetView zoomScaleNormal="100" workbookViewId="0">
      <selection activeCell="H8" sqref="H8"/>
    </sheetView>
  </sheetViews>
  <sheetFormatPr defaultRowHeight="14.1" customHeight="1" x14ac:dyDescent="0.2"/>
  <cols>
    <col min="1" max="2" width="3.28515625" style="795" customWidth="1"/>
    <col min="3" max="3" width="40.28515625" style="795" customWidth="1"/>
    <col min="4" max="4" width="6.85546875" style="795" bestFit="1" customWidth="1"/>
    <col min="5" max="6" width="5.85546875" style="795" customWidth="1"/>
    <col min="7" max="7" width="10.5703125" style="795" bestFit="1" customWidth="1"/>
    <col min="8" max="8" width="11.28515625" style="795" bestFit="1" customWidth="1"/>
    <col min="9" max="9" width="22.140625" style="795" bestFit="1" customWidth="1"/>
    <col min="10" max="16384" width="9.140625" style="795"/>
  </cols>
  <sheetData>
    <row r="1" spans="1:11" s="248" customFormat="1" ht="21.95" customHeight="1" x14ac:dyDescent="0.2">
      <c r="A1" s="1147" t="s">
        <v>456</v>
      </c>
      <c r="B1" s="1148"/>
      <c r="C1" s="1148"/>
      <c r="D1" s="1148"/>
      <c r="E1" s="1148"/>
      <c r="F1" s="1148"/>
      <c r="G1" s="1148"/>
      <c r="H1" s="1148"/>
      <c r="I1" s="1149"/>
    </row>
    <row r="2" spans="1:11" s="249" customFormat="1" ht="5.0999999999999996" customHeight="1" x14ac:dyDescent="0.2"/>
    <row r="3" spans="1:11" s="249" customFormat="1" ht="14.1" customHeight="1" x14ac:dyDescent="0.2">
      <c r="A3" s="426" t="s">
        <v>577</v>
      </c>
      <c r="B3" s="250" t="s">
        <v>582</v>
      </c>
    </row>
    <row r="4" spans="1:11" s="246" customFormat="1" ht="14.1" customHeight="1" x14ac:dyDescent="0.2">
      <c r="A4" s="1133" t="s">
        <v>52</v>
      </c>
      <c r="B4" s="1133"/>
      <c r="C4" s="1133"/>
      <c r="D4" s="1133" t="s">
        <v>5</v>
      </c>
      <c r="E4" s="1133" t="s">
        <v>11</v>
      </c>
      <c r="F4" s="1133"/>
      <c r="G4" s="1133" t="s">
        <v>5</v>
      </c>
      <c r="H4" s="1146" t="s">
        <v>475</v>
      </c>
      <c r="I4" s="1133" t="s">
        <v>6</v>
      </c>
    </row>
    <row r="5" spans="1:11" s="246" customFormat="1" ht="14.1" customHeight="1" x14ac:dyDescent="0.2">
      <c r="A5" s="1133"/>
      <c r="B5" s="1133"/>
      <c r="C5" s="1133"/>
      <c r="D5" s="1133"/>
      <c r="E5" s="833" t="s">
        <v>462</v>
      </c>
      <c r="F5" s="833" t="s">
        <v>463</v>
      </c>
      <c r="G5" s="1133"/>
      <c r="H5" s="1133"/>
      <c r="I5" s="1133"/>
    </row>
    <row r="6" spans="1:11" s="781" customFormat="1" ht="5.0999999999999996" customHeight="1" x14ac:dyDescent="0.2">
      <c r="E6" s="253"/>
      <c r="F6" s="253"/>
      <c r="G6" s="253"/>
      <c r="H6" s="253"/>
      <c r="I6" s="253"/>
    </row>
    <row r="7" spans="1:11" s="781" customFormat="1" ht="14.1" customHeight="1" x14ac:dyDescent="0.2">
      <c r="A7" s="265" t="s">
        <v>33</v>
      </c>
      <c r="B7" s="251" t="s">
        <v>20</v>
      </c>
    </row>
    <row r="8" spans="1:11" ht="14.1" customHeight="1" x14ac:dyDescent="0.2">
      <c r="A8" s="431"/>
      <c r="B8" s="444" t="s">
        <v>255</v>
      </c>
      <c r="C8" s="821" t="s">
        <v>53</v>
      </c>
      <c r="D8" s="132" t="s">
        <v>461</v>
      </c>
      <c r="E8" s="284">
        <f>ROUNDUP(E9/10,0)</f>
        <v>7</v>
      </c>
      <c r="F8" s="284">
        <f>ROUNDUP(F9/10,0)</f>
        <v>2</v>
      </c>
      <c r="G8" s="132" t="s">
        <v>58</v>
      </c>
      <c r="H8" s="1492"/>
      <c r="I8" s="1496"/>
      <c r="K8" s="796"/>
    </row>
    <row r="9" spans="1:11" ht="14.1" customHeight="1" x14ac:dyDescent="0.2">
      <c r="A9" s="432"/>
      <c r="B9" s="445" t="s">
        <v>256</v>
      </c>
      <c r="C9" s="307" t="s">
        <v>54</v>
      </c>
      <c r="D9" s="264" t="str">
        <f>D8</f>
        <v>colab.</v>
      </c>
      <c r="E9" s="288">
        <f>ROUNDUP('(20)Vaga_Hora'!E32/60*2,0)</f>
        <v>65</v>
      </c>
      <c r="F9" s="288">
        <f>ROUNDUP('(20)Vaga_Hora'!F32/60*2,0)</f>
        <v>16</v>
      </c>
      <c r="G9" s="264" t="str">
        <f>G8</f>
        <v>R$/colab.mês</v>
      </c>
      <c r="H9" s="1452"/>
      <c r="I9" s="1495"/>
      <c r="J9" s="859"/>
    </row>
    <row r="10" spans="1:11" s="781" customFormat="1" ht="5.0999999999999996" customHeight="1" x14ac:dyDescent="0.2">
      <c r="C10" s="253"/>
      <c r="D10" s="253"/>
      <c r="E10" s="253"/>
      <c r="F10" s="253"/>
      <c r="G10" s="253"/>
      <c r="H10" s="253"/>
      <c r="I10" s="253"/>
    </row>
    <row r="11" spans="1:11" s="781" customFormat="1" ht="14.1" customHeight="1" x14ac:dyDescent="0.2">
      <c r="A11" s="265" t="s">
        <v>34</v>
      </c>
      <c r="B11" s="251" t="s">
        <v>22</v>
      </c>
      <c r="C11" s="253"/>
      <c r="D11" s="253"/>
      <c r="E11" s="253"/>
      <c r="F11" s="253"/>
      <c r="G11" s="253"/>
      <c r="H11" s="253"/>
      <c r="I11" s="253"/>
      <c r="K11" s="795"/>
    </row>
    <row r="12" spans="1:11" ht="14.1" customHeight="1" x14ac:dyDescent="0.2">
      <c r="A12" s="431"/>
      <c r="B12" s="444" t="s">
        <v>255</v>
      </c>
      <c r="C12" s="821" t="s">
        <v>424</v>
      </c>
      <c r="D12" s="132" t="str">
        <f>D9</f>
        <v>colab.</v>
      </c>
      <c r="E12" s="284">
        <v>1</v>
      </c>
      <c r="F12" s="284"/>
      <c r="G12" s="132" t="str">
        <f>G9</f>
        <v>R$/colab.mês</v>
      </c>
      <c r="H12" s="1492"/>
      <c r="I12" s="1496"/>
    </row>
    <row r="13" spans="1:11" ht="14.1" customHeight="1" x14ac:dyDescent="0.2">
      <c r="A13" s="433"/>
      <c r="B13" s="446" t="s">
        <v>256</v>
      </c>
      <c r="C13" s="269" t="s">
        <v>425</v>
      </c>
      <c r="D13" s="133" t="str">
        <f>D12</f>
        <v>colab.</v>
      </c>
      <c r="E13" s="286">
        <v>1</v>
      </c>
      <c r="F13" s="286"/>
      <c r="G13" s="133" t="str">
        <f>G12</f>
        <v>R$/colab.mês</v>
      </c>
      <c r="H13" s="1455"/>
      <c r="I13" s="1493"/>
    </row>
    <row r="14" spans="1:11" ht="14.1" customHeight="1" x14ac:dyDescent="0.2">
      <c r="A14" s="433"/>
      <c r="B14" s="446" t="s">
        <v>257</v>
      </c>
      <c r="C14" s="269" t="s">
        <v>86</v>
      </c>
      <c r="D14" s="133" t="str">
        <f>D12</f>
        <v>colab.</v>
      </c>
      <c r="E14" s="286">
        <v>1</v>
      </c>
      <c r="F14" s="286"/>
      <c r="G14" s="133" t="str">
        <f>G12</f>
        <v>R$/colab.mês</v>
      </c>
      <c r="H14" s="1455"/>
      <c r="I14" s="1493"/>
    </row>
    <row r="15" spans="1:11" ht="14.1" customHeight="1" x14ac:dyDescent="0.2">
      <c r="A15" s="433"/>
      <c r="B15" s="446" t="s">
        <v>258</v>
      </c>
      <c r="C15" s="269" t="s">
        <v>87</v>
      </c>
      <c r="D15" s="133" t="str">
        <f>D14</f>
        <v>colab.</v>
      </c>
      <c r="E15" s="286">
        <v>1</v>
      </c>
      <c r="F15" s="286"/>
      <c r="G15" s="133" t="str">
        <f>G14</f>
        <v>R$/colab.mês</v>
      </c>
      <c r="H15" s="1455"/>
      <c r="I15" s="1493"/>
    </row>
    <row r="16" spans="1:11" ht="14.1" customHeight="1" x14ac:dyDescent="0.2">
      <c r="A16" s="433"/>
      <c r="B16" s="446" t="s">
        <v>305</v>
      </c>
      <c r="C16" s="269" t="s">
        <v>85</v>
      </c>
      <c r="D16" s="133" t="str">
        <f>D15</f>
        <v>colab.</v>
      </c>
      <c r="E16" s="286">
        <v>1</v>
      </c>
      <c r="F16" s="286"/>
      <c r="G16" s="133" t="str">
        <f>G15</f>
        <v>R$/colab.mês</v>
      </c>
      <c r="H16" s="1455"/>
      <c r="I16" s="1493"/>
    </row>
    <row r="17" spans="1:11" ht="14.1" customHeight="1" x14ac:dyDescent="0.2">
      <c r="A17" s="433"/>
      <c r="B17" s="446" t="s">
        <v>306</v>
      </c>
      <c r="C17" s="269" t="s">
        <v>82</v>
      </c>
      <c r="D17" s="133" t="str">
        <f>D16</f>
        <v>colab.</v>
      </c>
      <c r="E17" s="286">
        <v>1</v>
      </c>
      <c r="F17" s="286">
        <v>1</v>
      </c>
      <c r="G17" s="133" t="str">
        <f>G16</f>
        <v>R$/colab.mês</v>
      </c>
      <c r="H17" s="1455"/>
      <c r="I17" s="1493"/>
    </row>
    <row r="18" spans="1:11" ht="14.1" customHeight="1" x14ac:dyDescent="0.2">
      <c r="A18" s="432"/>
      <c r="B18" s="445" t="s">
        <v>307</v>
      </c>
      <c r="C18" s="307" t="s">
        <v>81</v>
      </c>
      <c r="D18" s="264" t="str">
        <f>D17</f>
        <v>colab.</v>
      </c>
      <c r="E18" s="288">
        <v>1</v>
      </c>
      <c r="F18" s="288">
        <v>1</v>
      </c>
      <c r="G18" s="264" t="str">
        <f>G17</f>
        <v>R$/colab.mês</v>
      </c>
      <c r="H18" s="1452"/>
      <c r="I18" s="1495"/>
    </row>
    <row r="19" spans="1:11" s="781" customFormat="1" ht="5.0999999999999996" customHeight="1" x14ac:dyDescent="0.2">
      <c r="C19" s="253"/>
      <c r="D19" s="253"/>
      <c r="E19" s="253"/>
      <c r="F19" s="253"/>
      <c r="G19" s="253"/>
      <c r="H19" s="253"/>
      <c r="I19" s="253"/>
      <c r="K19" s="795"/>
    </row>
    <row r="20" spans="1:11" s="781" customFormat="1" ht="14.1" customHeight="1" x14ac:dyDescent="0.2">
      <c r="A20" s="265" t="s">
        <v>36</v>
      </c>
      <c r="B20" s="251" t="s">
        <v>21</v>
      </c>
      <c r="C20" s="253"/>
      <c r="D20" s="253"/>
      <c r="E20" s="253"/>
      <c r="F20" s="253"/>
      <c r="G20" s="253"/>
      <c r="H20" s="253"/>
      <c r="I20" s="253"/>
      <c r="K20" s="795"/>
    </row>
    <row r="21" spans="1:11" ht="14.1" customHeight="1" x14ac:dyDescent="0.2">
      <c r="A21" s="431"/>
      <c r="B21" s="444" t="s">
        <v>255</v>
      </c>
      <c r="C21" s="821" t="s">
        <v>89</v>
      </c>
      <c r="D21" s="132" t="str">
        <f>D16</f>
        <v>colab.</v>
      </c>
      <c r="E21" s="284">
        <v>1</v>
      </c>
      <c r="F21" s="284"/>
      <c r="G21" s="132" t="str">
        <f>G16</f>
        <v>R$/colab.mês</v>
      </c>
      <c r="H21" s="1492"/>
      <c r="I21" s="1496"/>
    </row>
    <row r="22" spans="1:11" ht="14.1" customHeight="1" x14ac:dyDescent="0.2">
      <c r="A22" s="433"/>
      <c r="B22" s="446" t="s">
        <v>256</v>
      </c>
      <c r="C22" s="269" t="s">
        <v>88</v>
      </c>
      <c r="D22" s="133" t="str">
        <f>D21</f>
        <v>colab.</v>
      </c>
      <c r="E22" s="286">
        <v>1</v>
      </c>
      <c r="F22" s="286"/>
      <c r="G22" s="133" t="str">
        <f>G21</f>
        <v>R$/colab.mês</v>
      </c>
      <c r="H22" s="1455"/>
      <c r="I22" s="1493"/>
    </row>
    <row r="23" spans="1:11" ht="14.1" customHeight="1" x14ac:dyDescent="0.2">
      <c r="A23" s="432"/>
      <c r="B23" s="445" t="s">
        <v>257</v>
      </c>
      <c r="C23" s="307" t="s">
        <v>83</v>
      </c>
      <c r="D23" s="264" t="str">
        <f>D18</f>
        <v>colab.</v>
      </c>
      <c r="E23" s="288">
        <v>1</v>
      </c>
      <c r="F23" s="288"/>
      <c r="G23" s="264" t="str">
        <f>G18</f>
        <v>R$/colab.mês</v>
      </c>
      <c r="H23" s="1452"/>
      <c r="I23" s="1495"/>
    </row>
    <row r="24" spans="1:11" ht="5.0999999999999996" customHeight="1" x14ac:dyDescent="0.2"/>
    <row r="25" spans="1:11" s="249" customFormat="1" ht="14.1" customHeight="1" x14ac:dyDescent="0.2">
      <c r="A25" s="426" t="s">
        <v>578</v>
      </c>
      <c r="B25" s="250" t="s">
        <v>583</v>
      </c>
      <c r="K25" s="795"/>
    </row>
    <row r="26" spans="1:11" s="246" customFormat="1" ht="14.1" customHeight="1" x14ac:dyDescent="0.2">
      <c r="A26" s="1133" t="s">
        <v>52</v>
      </c>
      <c r="B26" s="1133"/>
      <c r="C26" s="1133"/>
      <c r="D26" s="1133" t="s">
        <v>5</v>
      </c>
      <c r="E26" s="1133" t="s">
        <v>11</v>
      </c>
      <c r="F26" s="1133"/>
      <c r="G26" s="1133" t="s">
        <v>5</v>
      </c>
      <c r="H26" s="1146" t="s">
        <v>55</v>
      </c>
      <c r="I26" s="1133" t="s">
        <v>6</v>
      </c>
    </row>
    <row r="27" spans="1:11" s="246" customFormat="1" ht="14.1" customHeight="1" x14ac:dyDescent="0.2">
      <c r="A27" s="1133"/>
      <c r="B27" s="1133"/>
      <c r="C27" s="1133"/>
      <c r="D27" s="1133"/>
      <c r="E27" s="833" t="s">
        <v>462</v>
      </c>
      <c r="F27" s="833" t="s">
        <v>463</v>
      </c>
      <c r="G27" s="1133"/>
      <c r="H27" s="1133"/>
      <c r="I27" s="1133"/>
    </row>
    <row r="28" spans="1:11" s="781" customFormat="1" ht="5.0999999999999996" customHeight="1" x14ac:dyDescent="0.2">
      <c r="E28" s="253"/>
      <c r="F28" s="253"/>
      <c r="G28" s="253"/>
      <c r="H28" s="253"/>
      <c r="I28" s="253"/>
    </row>
    <row r="29" spans="1:11" s="781" customFormat="1" ht="14.1" customHeight="1" x14ac:dyDescent="0.2">
      <c r="A29" s="265" t="s">
        <v>33</v>
      </c>
      <c r="B29" s="251" t="s">
        <v>584</v>
      </c>
    </row>
    <row r="30" spans="1:11" ht="14.1" customHeight="1" x14ac:dyDescent="0.2">
      <c r="A30" s="431"/>
      <c r="B30" s="444" t="s">
        <v>255</v>
      </c>
      <c r="C30" s="259" t="s">
        <v>20</v>
      </c>
      <c r="D30" s="180" t="str">
        <f>D12</f>
        <v>colab.</v>
      </c>
      <c r="E30" s="284">
        <f>E8+E9</f>
        <v>72</v>
      </c>
      <c r="F30" s="284">
        <f>F8+F9</f>
        <v>18</v>
      </c>
      <c r="G30" s="132" t="str">
        <f>G12</f>
        <v>R$/colab.mês</v>
      </c>
      <c r="H30" s="1492"/>
      <c r="I30" s="1496"/>
    </row>
    <row r="31" spans="1:11" ht="14.1" customHeight="1" x14ac:dyDescent="0.2">
      <c r="A31" s="433"/>
      <c r="B31" s="446" t="s">
        <v>256</v>
      </c>
      <c r="C31" s="252" t="s">
        <v>22</v>
      </c>
      <c r="D31" s="182" t="str">
        <f>D30</f>
        <v>colab.</v>
      </c>
      <c r="E31" s="286">
        <f>SUM(E12:E18)</f>
        <v>7</v>
      </c>
      <c r="F31" s="286">
        <f>SUM(F12:F18)</f>
        <v>2</v>
      </c>
      <c r="G31" s="133" t="str">
        <f>G30</f>
        <v>R$/colab.mês</v>
      </c>
      <c r="H31" s="1455"/>
      <c r="I31" s="1493"/>
    </row>
    <row r="32" spans="1:11" ht="14.1" customHeight="1" x14ac:dyDescent="0.2">
      <c r="A32" s="432"/>
      <c r="B32" s="445" t="s">
        <v>257</v>
      </c>
      <c r="C32" s="260" t="s">
        <v>21</v>
      </c>
      <c r="D32" s="263" t="str">
        <f>D31</f>
        <v>colab.</v>
      </c>
      <c r="E32" s="288">
        <f>SUM(E21:E23)</f>
        <v>3</v>
      </c>
      <c r="F32" s="288">
        <f>SUM(F21:F23)</f>
        <v>0</v>
      </c>
      <c r="G32" s="264" t="str">
        <f>G31</f>
        <v>R$/colab.mês</v>
      </c>
      <c r="H32" s="1452"/>
      <c r="I32" s="1495"/>
    </row>
    <row r="33" spans="1:9" s="781" customFormat="1" ht="5.0999999999999996" customHeight="1" x14ac:dyDescent="0.2">
      <c r="E33" s="253"/>
      <c r="F33" s="253"/>
      <c r="G33" s="253"/>
      <c r="H33" s="253"/>
      <c r="I33" s="253"/>
    </row>
    <row r="34" spans="1:9" s="781" customFormat="1" ht="14.1" customHeight="1" x14ac:dyDescent="0.2">
      <c r="A34" s="265" t="s">
        <v>34</v>
      </c>
      <c r="B34" s="251" t="s">
        <v>585</v>
      </c>
      <c r="G34" s="253"/>
      <c r="H34" s="253"/>
      <c r="I34" s="253"/>
    </row>
    <row r="35" spans="1:9" ht="14.1" customHeight="1" x14ac:dyDescent="0.2">
      <c r="A35" s="431"/>
      <c r="B35" s="444" t="s">
        <v>255</v>
      </c>
      <c r="C35" s="259" t="s">
        <v>20</v>
      </c>
      <c r="D35" s="180" t="str">
        <f>D32</f>
        <v>colab.</v>
      </c>
      <c r="E35" s="284">
        <f t="shared" ref="E35:F37" si="0">E30</f>
        <v>72</v>
      </c>
      <c r="F35" s="284">
        <f t="shared" si="0"/>
        <v>18</v>
      </c>
      <c r="G35" s="132" t="str">
        <f>G32</f>
        <v>R$/colab.mês</v>
      </c>
      <c r="H35" s="1492"/>
      <c r="I35" s="1496"/>
    </row>
    <row r="36" spans="1:9" ht="14.1" customHeight="1" x14ac:dyDescent="0.2">
      <c r="A36" s="433"/>
      <c r="B36" s="446" t="s">
        <v>256</v>
      </c>
      <c r="C36" s="252" t="s">
        <v>22</v>
      </c>
      <c r="D36" s="182" t="str">
        <f>D35</f>
        <v>colab.</v>
      </c>
      <c r="E36" s="286">
        <f t="shared" si="0"/>
        <v>7</v>
      </c>
      <c r="F36" s="286">
        <f t="shared" si="0"/>
        <v>2</v>
      </c>
      <c r="G36" s="133" t="str">
        <f>G35</f>
        <v>R$/colab.mês</v>
      </c>
      <c r="H36" s="1455"/>
      <c r="I36" s="1493"/>
    </row>
    <row r="37" spans="1:9" ht="14.1" customHeight="1" x14ac:dyDescent="0.2">
      <c r="A37" s="432"/>
      <c r="B37" s="445" t="s">
        <v>257</v>
      </c>
      <c r="C37" s="260" t="s">
        <v>21</v>
      </c>
      <c r="D37" s="263" t="str">
        <f>D36</f>
        <v>colab.</v>
      </c>
      <c r="E37" s="288">
        <f t="shared" si="0"/>
        <v>3</v>
      </c>
      <c r="F37" s="288">
        <f t="shared" si="0"/>
        <v>0</v>
      </c>
      <c r="G37" s="264" t="str">
        <f>G36</f>
        <v>R$/colab.mês</v>
      </c>
      <c r="H37" s="1452"/>
      <c r="I37" s="1495"/>
    </row>
    <row r="38" spans="1:9" s="781" customFormat="1" ht="5.0999999999999996" customHeight="1" x14ac:dyDescent="0.2">
      <c r="E38" s="253"/>
      <c r="F38" s="253"/>
      <c r="G38" s="253"/>
      <c r="H38" s="253"/>
      <c r="I38" s="253"/>
    </row>
    <row r="39" spans="1:9" s="781" customFormat="1" ht="14.1" customHeight="1" x14ac:dyDescent="0.2">
      <c r="A39" s="265" t="s">
        <v>36</v>
      </c>
      <c r="B39" s="251" t="s">
        <v>553</v>
      </c>
      <c r="E39" s="253"/>
      <c r="F39" s="253"/>
      <c r="G39" s="253"/>
      <c r="H39" s="253"/>
      <c r="I39" s="253"/>
    </row>
    <row r="40" spans="1:9" ht="14.1" customHeight="1" x14ac:dyDescent="0.2">
      <c r="A40" s="431"/>
      <c r="B40" s="444" t="s">
        <v>255</v>
      </c>
      <c r="C40" s="259" t="s">
        <v>20</v>
      </c>
      <c r="D40" s="180" t="str">
        <f>D37</f>
        <v>colab.</v>
      </c>
      <c r="E40" s="284">
        <f>E35</f>
        <v>72</v>
      </c>
      <c r="F40" s="284">
        <f>F35</f>
        <v>18</v>
      </c>
      <c r="G40" s="132" t="str">
        <f>G35</f>
        <v>R$/colab.mês</v>
      </c>
      <c r="H40" s="1492"/>
      <c r="I40" s="1496"/>
    </row>
    <row r="41" spans="1:9" ht="14.1" customHeight="1" x14ac:dyDescent="0.2">
      <c r="A41" s="433"/>
      <c r="B41" s="446" t="s">
        <v>256</v>
      </c>
      <c r="C41" s="252" t="s">
        <v>22</v>
      </c>
      <c r="D41" s="182" t="str">
        <f>D40</f>
        <v>colab.</v>
      </c>
      <c r="E41" s="286">
        <f>E36</f>
        <v>7</v>
      </c>
      <c r="F41" s="286">
        <f>F36</f>
        <v>2</v>
      </c>
      <c r="G41" s="133" t="str">
        <f>G40</f>
        <v>R$/colab.mês</v>
      </c>
      <c r="H41" s="1455"/>
      <c r="I41" s="1493"/>
    </row>
    <row r="42" spans="1:9" ht="14.1" customHeight="1" x14ac:dyDescent="0.2">
      <c r="A42" s="432"/>
      <c r="B42" s="445" t="s">
        <v>257</v>
      </c>
      <c r="C42" s="260" t="s">
        <v>21</v>
      </c>
      <c r="D42" s="263" t="str">
        <f>D41</f>
        <v>colab.</v>
      </c>
      <c r="E42" s="288">
        <f>E37</f>
        <v>3</v>
      </c>
      <c r="F42" s="288">
        <f>F37</f>
        <v>0</v>
      </c>
      <c r="G42" s="264" t="str">
        <f>G41</f>
        <v>R$/colab.mês</v>
      </c>
      <c r="H42" s="1452"/>
      <c r="I42" s="1495"/>
    </row>
    <row r="43" spans="1:9" s="781" customFormat="1" ht="5.0999999999999996" customHeight="1" x14ac:dyDescent="0.2">
      <c r="E43" s="253"/>
      <c r="F43" s="253"/>
      <c r="G43" s="253"/>
      <c r="H43" s="253"/>
      <c r="I43" s="253"/>
    </row>
    <row r="44" spans="1:9" s="781" customFormat="1" ht="14.1" customHeight="1" x14ac:dyDescent="0.2">
      <c r="A44" s="265" t="s">
        <v>37</v>
      </c>
      <c r="B44" s="251" t="s">
        <v>586</v>
      </c>
      <c r="E44" s="253"/>
      <c r="F44" s="253"/>
      <c r="G44" s="253"/>
      <c r="H44" s="253"/>
      <c r="I44" s="253"/>
    </row>
    <row r="45" spans="1:9" ht="14.1" customHeight="1" x14ac:dyDescent="0.2">
      <c r="A45" s="431"/>
      <c r="B45" s="444" t="s">
        <v>255</v>
      </c>
      <c r="C45" s="259" t="s">
        <v>20</v>
      </c>
      <c r="D45" s="180" t="str">
        <f>D42</f>
        <v>colab.</v>
      </c>
      <c r="E45" s="284">
        <f>E40</f>
        <v>72</v>
      </c>
      <c r="F45" s="284">
        <f>F40</f>
        <v>18</v>
      </c>
      <c r="G45" s="132" t="str">
        <f>G40</f>
        <v>R$/colab.mês</v>
      </c>
      <c r="H45" s="1492"/>
      <c r="I45" s="1496"/>
    </row>
    <row r="46" spans="1:9" ht="14.1" customHeight="1" x14ac:dyDescent="0.2">
      <c r="A46" s="433"/>
      <c r="B46" s="446" t="s">
        <v>256</v>
      </c>
      <c r="C46" s="252" t="s">
        <v>22</v>
      </c>
      <c r="D46" s="182" t="str">
        <f>D45</f>
        <v>colab.</v>
      </c>
      <c r="E46" s="286">
        <f>E41</f>
        <v>7</v>
      </c>
      <c r="F46" s="286">
        <f>F41</f>
        <v>2</v>
      </c>
      <c r="G46" s="133" t="str">
        <f>G45</f>
        <v>R$/colab.mês</v>
      </c>
      <c r="H46" s="1455"/>
      <c r="I46" s="1493"/>
    </row>
    <row r="47" spans="1:9" ht="14.1" customHeight="1" x14ac:dyDescent="0.2">
      <c r="A47" s="432"/>
      <c r="B47" s="445" t="s">
        <v>257</v>
      </c>
      <c r="C47" s="260" t="s">
        <v>21</v>
      </c>
      <c r="D47" s="263" t="str">
        <f>D46</f>
        <v>colab.</v>
      </c>
      <c r="E47" s="288">
        <f>E42</f>
        <v>3</v>
      </c>
      <c r="F47" s="288">
        <f>F42</f>
        <v>0</v>
      </c>
      <c r="G47" s="264" t="str">
        <f>G46</f>
        <v>R$/colab.mês</v>
      </c>
      <c r="H47" s="1452"/>
      <c r="I47" s="1495"/>
    </row>
    <row r="48" spans="1:9" ht="5.0999999999999996" customHeight="1" x14ac:dyDescent="0.2">
      <c r="B48" s="254"/>
      <c r="C48" s="137"/>
      <c r="D48" s="781"/>
      <c r="E48" s="138"/>
      <c r="F48" s="138"/>
      <c r="H48" s="138"/>
      <c r="I48" s="255"/>
    </row>
    <row r="49" spans="1:9" s="249" customFormat="1" ht="14.1" customHeight="1" x14ac:dyDescent="0.2">
      <c r="A49" s="426" t="s">
        <v>579</v>
      </c>
      <c r="B49" s="250" t="s">
        <v>480</v>
      </c>
    </row>
    <row r="50" spans="1:9" s="256" customFormat="1" ht="14.1" customHeight="1" x14ac:dyDescent="0.2">
      <c r="A50" s="1140" t="s">
        <v>52</v>
      </c>
      <c r="B50" s="1141"/>
      <c r="C50" s="1142"/>
      <c r="D50" s="1138" t="s">
        <v>5</v>
      </c>
      <c r="E50" s="1135" t="s">
        <v>466</v>
      </c>
      <c r="F50" s="1135"/>
      <c r="G50" s="1136" t="s">
        <v>476</v>
      </c>
      <c r="H50" s="1134" t="s">
        <v>515</v>
      </c>
      <c r="I50" s="1135" t="s">
        <v>6</v>
      </c>
    </row>
    <row r="51" spans="1:9" s="256" customFormat="1" ht="14.1" customHeight="1" x14ac:dyDescent="0.2">
      <c r="A51" s="1143"/>
      <c r="B51" s="1144"/>
      <c r="C51" s="1145"/>
      <c r="D51" s="1139"/>
      <c r="E51" s="834" t="s">
        <v>462</v>
      </c>
      <c r="F51" s="834" t="s">
        <v>463</v>
      </c>
      <c r="G51" s="1137"/>
      <c r="H51" s="1135"/>
      <c r="I51" s="1135"/>
    </row>
    <row r="52" spans="1:9" s="781" customFormat="1" ht="5.0999999999999996" customHeight="1" x14ac:dyDescent="0.2">
      <c r="E52" s="253"/>
      <c r="F52" s="253"/>
      <c r="G52" s="253"/>
      <c r="H52" s="253"/>
      <c r="I52" s="253"/>
    </row>
    <row r="53" spans="1:9" s="781" customFormat="1" ht="14.1" customHeight="1" x14ac:dyDescent="0.2">
      <c r="A53" s="265" t="s">
        <v>33</v>
      </c>
      <c r="B53" s="251" t="s">
        <v>554</v>
      </c>
    </row>
    <row r="54" spans="1:9" ht="14.1" customHeight="1" x14ac:dyDescent="0.2">
      <c r="A54" s="428"/>
      <c r="B54" s="444" t="s">
        <v>255</v>
      </c>
      <c r="C54" s="821" t="s">
        <v>76</v>
      </c>
      <c r="D54" s="132" t="s">
        <v>464</v>
      </c>
      <c r="E54" s="284">
        <f>E30</f>
        <v>72</v>
      </c>
      <c r="F54" s="284">
        <f>F30</f>
        <v>18</v>
      </c>
      <c r="G54" s="284">
        <v>3</v>
      </c>
      <c r="H54" s="1492"/>
      <c r="I54" s="1496"/>
    </row>
    <row r="55" spans="1:9" ht="14.1" customHeight="1" x14ac:dyDescent="0.2">
      <c r="A55" s="429"/>
      <c r="B55" s="446" t="s">
        <v>256</v>
      </c>
      <c r="C55" s="269" t="s">
        <v>77</v>
      </c>
      <c r="D55" s="133" t="str">
        <f>D54</f>
        <v>pç.</v>
      </c>
      <c r="E55" s="286">
        <f>E54</f>
        <v>72</v>
      </c>
      <c r="F55" s="286">
        <f>F54</f>
        <v>18</v>
      </c>
      <c r="G55" s="286">
        <v>4</v>
      </c>
      <c r="H55" s="1455"/>
      <c r="I55" s="1493"/>
    </row>
    <row r="56" spans="1:9" ht="14.1" customHeight="1" x14ac:dyDescent="0.2">
      <c r="A56" s="429"/>
      <c r="B56" s="446" t="s">
        <v>257</v>
      </c>
      <c r="C56" s="269" t="s">
        <v>78</v>
      </c>
      <c r="D56" s="133" t="str">
        <f t="shared" ref="D56:D61" si="1">D55</f>
        <v>pç.</v>
      </c>
      <c r="E56" s="286">
        <f t="shared" ref="E56:E61" si="2">E55</f>
        <v>72</v>
      </c>
      <c r="F56" s="286">
        <f t="shared" ref="F56:F61" si="3">F55</f>
        <v>18</v>
      </c>
      <c r="G56" s="286">
        <v>2</v>
      </c>
      <c r="H56" s="1455"/>
      <c r="I56" s="1493"/>
    </row>
    <row r="57" spans="1:9" ht="14.1" customHeight="1" x14ac:dyDescent="0.2">
      <c r="A57" s="429"/>
      <c r="B57" s="446" t="s">
        <v>258</v>
      </c>
      <c r="C57" s="269" t="s">
        <v>75</v>
      </c>
      <c r="D57" s="133" t="str">
        <f t="shared" si="1"/>
        <v>pç.</v>
      </c>
      <c r="E57" s="286">
        <f t="shared" si="2"/>
        <v>72</v>
      </c>
      <c r="F57" s="286">
        <f t="shared" si="3"/>
        <v>18</v>
      </c>
      <c r="G57" s="286">
        <v>2</v>
      </c>
      <c r="H57" s="1455"/>
      <c r="I57" s="1493"/>
    </row>
    <row r="58" spans="1:9" ht="14.1" customHeight="1" x14ac:dyDescent="0.2">
      <c r="A58" s="429"/>
      <c r="B58" s="446" t="s">
        <v>305</v>
      </c>
      <c r="C58" s="269" t="s">
        <v>72</v>
      </c>
      <c r="D58" s="133" t="str">
        <f t="shared" si="1"/>
        <v>pç.</v>
      </c>
      <c r="E58" s="286">
        <f t="shared" si="2"/>
        <v>72</v>
      </c>
      <c r="F58" s="286">
        <f t="shared" si="3"/>
        <v>18</v>
      </c>
      <c r="G58" s="286">
        <v>2</v>
      </c>
      <c r="H58" s="1455"/>
      <c r="I58" s="1493"/>
    </row>
    <row r="59" spans="1:9" ht="14.1" customHeight="1" x14ac:dyDescent="0.2">
      <c r="A59" s="429"/>
      <c r="B59" s="446" t="s">
        <v>306</v>
      </c>
      <c r="C59" s="269" t="s">
        <v>73</v>
      </c>
      <c r="D59" s="133" t="str">
        <f t="shared" si="1"/>
        <v>pç.</v>
      </c>
      <c r="E59" s="286">
        <f t="shared" si="2"/>
        <v>72</v>
      </c>
      <c r="F59" s="286">
        <f t="shared" si="3"/>
        <v>18</v>
      </c>
      <c r="G59" s="286">
        <v>2</v>
      </c>
      <c r="H59" s="1455"/>
      <c r="I59" s="1493"/>
    </row>
    <row r="60" spans="1:9" ht="14.1" customHeight="1" x14ac:dyDescent="0.2">
      <c r="A60" s="429"/>
      <c r="B60" s="446" t="s">
        <v>307</v>
      </c>
      <c r="C60" s="269" t="s">
        <v>74</v>
      </c>
      <c r="D60" s="133" t="str">
        <f t="shared" si="1"/>
        <v>pç.</v>
      </c>
      <c r="E60" s="286">
        <f t="shared" si="2"/>
        <v>72</v>
      </c>
      <c r="F60" s="286">
        <f t="shared" si="3"/>
        <v>18</v>
      </c>
      <c r="G60" s="286">
        <v>2</v>
      </c>
      <c r="H60" s="1455"/>
      <c r="I60" s="1493"/>
    </row>
    <row r="61" spans="1:9" ht="14.1" customHeight="1" x14ac:dyDescent="0.2">
      <c r="A61" s="430"/>
      <c r="B61" s="445" t="s">
        <v>309</v>
      </c>
      <c r="C61" s="307" t="s">
        <v>601</v>
      </c>
      <c r="D61" s="264" t="str">
        <f t="shared" si="1"/>
        <v>pç.</v>
      </c>
      <c r="E61" s="288">
        <f t="shared" si="2"/>
        <v>72</v>
      </c>
      <c r="F61" s="288">
        <f t="shared" si="3"/>
        <v>18</v>
      </c>
      <c r="G61" s="288">
        <v>1</v>
      </c>
      <c r="H61" s="1452"/>
      <c r="I61" s="1495"/>
    </row>
    <row r="62" spans="1:9" s="781" customFormat="1" ht="5.0999999999999996" customHeight="1" x14ac:dyDescent="0.2">
      <c r="C62" s="253"/>
      <c r="D62" s="253"/>
      <c r="E62" s="253"/>
      <c r="F62" s="253"/>
      <c r="G62" s="253"/>
      <c r="H62" s="253"/>
      <c r="I62" s="253"/>
    </row>
    <row r="63" spans="1:9" s="781" customFormat="1" ht="14.1" customHeight="1" x14ac:dyDescent="0.2">
      <c r="A63" s="265" t="s">
        <v>34</v>
      </c>
      <c r="B63" s="251" t="s">
        <v>555</v>
      </c>
      <c r="C63" s="253"/>
      <c r="D63" s="253"/>
      <c r="E63" s="253"/>
      <c r="F63" s="253"/>
      <c r="G63" s="253"/>
      <c r="H63" s="253"/>
      <c r="I63" s="253"/>
    </row>
    <row r="64" spans="1:9" ht="14.1" customHeight="1" x14ac:dyDescent="0.2">
      <c r="A64" s="266"/>
      <c r="B64" s="267" t="s">
        <v>255</v>
      </c>
      <c r="C64" s="822" t="s">
        <v>79</v>
      </c>
      <c r="D64" s="304" t="str">
        <f>D60</f>
        <v>pç.</v>
      </c>
      <c r="E64" s="293">
        <f>E60</f>
        <v>72</v>
      </c>
      <c r="F64" s="293">
        <f>F60</f>
        <v>18</v>
      </c>
      <c r="G64" s="293">
        <v>1</v>
      </c>
      <c r="H64" s="1494"/>
      <c r="I64" s="1461"/>
    </row>
    <row r="65" spans="1:11" ht="14.1" customHeight="1" x14ac:dyDescent="0.2">
      <c r="A65" s="257" t="s">
        <v>465</v>
      </c>
      <c r="B65" s="254"/>
      <c r="C65" s="137"/>
      <c r="D65" s="781"/>
      <c r="E65" s="781"/>
      <c r="F65" s="781"/>
      <c r="H65" s="131"/>
      <c r="I65" s="255"/>
    </row>
    <row r="66" spans="1:11" ht="5.0999999999999996" customHeight="1" x14ac:dyDescent="0.2">
      <c r="B66" s="254"/>
      <c r="C66" s="137"/>
      <c r="D66" s="781"/>
      <c r="E66" s="781"/>
      <c r="F66" s="781"/>
      <c r="H66" s="131"/>
      <c r="I66" s="255"/>
    </row>
    <row r="67" spans="1:11" s="249" customFormat="1" ht="14.1" customHeight="1" x14ac:dyDescent="0.2">
      <c r="A67" s="426" t="s">
        <v>581</v>
      </c>
      <c r="B67" s="250" t="s">
        <v>587</v>
      </c>
    </row>
    <row r="68" spans="1:11" s="246" customFormat="1" ht="14.1" customHeight="1" x14ac:dyDescent="0.2">
      <c r="A68" s="1133" t="s">
        <v>52</v>
      </c>
      <c r="B68" s="1133"/>
      <c r="C68" s="1133"/>
      <c r="D68" s="1133"/>
      <c r="E68" s="1133"/>
      <c r="F68" s="1133"/>
      <c r="G68" s="833" t="s">
        <v>5</v>
      </c>
      <c r="H68" s="835" t="s">
        <v>55</v>
      </c>
      <c r="I68" s="833" t="s">
        <v>6</v>
      </c>
    </row>
    <row r="69" spans="1:11" s="781" customFormat="1" ht="5.0999999999999996" customHeight="1" x14ac:dyDescent="0.2">
      <c r="E69" s="253"/>
      <c r="F69" s="253"/>
      <c r="G69" s="457"/>
      <c r="H69" s="253"/>
      <c r="I69" s="253"/>
    </row>
    <row r="70" spans="1:11" s="781" customFormat="1" ht="14.1" customHeight="1" x14ac:dyDescent="0.2">
      <c r="A70" s="265" t="s">
        <v>33</v>
      </c>
      <c r="B70" s="251" t="s">
        <v>588</v>
      </c>
      <c r="D70" s="253"/>
      <c r="E70" s="253"/>
      <c r="F70" s="253"/>
      <c r="G70" s="138"/>
      <c r="K70" s="795"/>
    </row>
    <row r="71" spans="1:11" ht="14.1" customHeight="1" x14ac:dyDescent="0.2">
      <c r="A71" s="431"/>
      <c r="B71" s="444" t="s">
        <v>255</v>
      </c>
      <c r="C71" s="259" t="s">
        <v>300</v>
      </c>
      <c r="D71" s="132"/>
      <c r="E71" s="454"/>
      <c r="F71" s="454"/>
      <c r="G71" s="132" t="s">
        <v>18</v>
      </c>
      <c r="H71" s="1492"/>
      <c r="I71" s="1496"/>
    </row>
    <row r="72" spans="1:11" ht="14.1" customHeight="1" x14ac:dyDescent="0.2">
      <c r="A72" s="433"/>
      <c r="B72" s="446" t="s">
        <v>256</v>
      </c>
      <c r="C72" s="252" t="s">
        <v>69</v>
      </c>
      <c r="D72" s="133"/>
      <c r="E72" s="455"/>
      <c r="F72" s="455"/>
      <c r="G72" s="133" t="str">
        <f>G71</f>
        <v>R$/mês</v>
      </c>
      <c r="H72" s="1455"/>
      <c r="I72" s="1493"/>
    </row>
    <row r="73" spans="1:11" ht="14.1" customHeight="1" x14ac:dyDescent="0.2">
      <c r="A73" s="433"/>
      <c r="B73" s="446" t="s">
        <v>257</v>
      </c>
      <c r="C73" s="252" t="s">
        <v>412</v>
      </c>
      <c r="D73" s="133"/>
      <c r="E73" s="455"/>
      <c r="F73" s="455"/>
      <c r="G73" s="133" t="str">
        <f t="shared" ref="G73:G81" si="4">G72</f>
        <v>R$/mês</v>
      </c>
      <c r="H73" s="1455"/>
      <c r="I73" s="1493"/>
    </row>
    <row r="74" spans="1:11" ht="14.1" customHeight="1" x14ac:dyDescent="0.2">
      <c r="A74" s="433"/>
      <c r="B74" s="446" t="s">
        <v>258</v>
      </c>
      <c r="C74" s="252" t="s">
        <v>59</v>
      </c>
      <c r="D74" s="133"/>
      <c r="E74" s="455"/>
      <c r="F74" s="455"/>
      <c r="G74" s="133" t="str">
        <f t="shared" si="4"/>
        <v>R$/mês</v>
      </c>
      <c r="H74" s="1455"/>
      <c r="I74" s="1493"/>
    </row>
    <row r="75" spans="1:11" ht="14.1" customHeight="1" x14ac:dyDescent="0.2">
      <c r="A75" s="433"/>
      <c r="B75" s="446" t="s">
        <v>305</v>
      </c>
      <c r="C75" s="252" t="s">
        <v>467</v>
      </c>
      <c r="D75" s="133"/>
      <c r="E75" s="455"/>
      <c r="F75" s="455"/>
      <c r="G75" s="133" t="str">
        <f t="shared" si="4"/>
        <v>R$/mês</v>
      </c>
      <c r="H75" s="1455"/>
      <c r="I75" s="1493"/>
    </row>
    <row r="76" spans="1:11" ht="14.1" customHeight="1" x14ac:dyDescent="0.2">
      <c r="A76" s="433"/>
      <c r="B76" s="446" t="s">
        <v>306</v>
      </c>
      <c r="C76" s="252" t="s">
        <v>60</v>
      </c>
      <c r="D76" s="133"/>
      <c r="E76" s="455"/>
      <c r="F76" s="455"/>
      <c r="G76" s="133" t="str">
        <f t="shared" si="4"/>
        <v>R$/mês</v>
      </c>
      <c r="H76" s="1455"/>
      <c r="I76" s="1493"/>
    </row>
    <row r="77" spans="1:11" ht="14.1" customHeight="1" x14ac:dyDescent="0.2">
      <c r="A77" s="433"/>
      <c r="B77" s="446" t="s">
        <v>307</v>
      </c>
      <c r="C77" s="252" t="s">
        <v>824</v>
      </c>
      <c r="D77" s="133"/>
      <c r="E77" s="455"/>
      <c r="F77" s="455"/>
      <c r="G77" s="133" t="str">
        <f t="shared" si="4"/>
        <v>R$/mês</v>
      </c>
      <c r="H77" s="1455"/>
      <c r="I77" s="1493"/>
    </row>
    <row r="78" spans="1:11" ht="14.1" customHeight="1" x14ac:dyDescent="0.2">
      <c r="A78" s="433"/>
      <c r="B78" s="446" t="s">
        <v>309</v>
      </c>
      <c r="C78" s="252" t="s">
        <v>591</v>
      </c>
      <c r="D78" s="133"/>
      <c r="E78" s="455"/>
      <c r="F78" s="455"/>
      <c r="G78" s="133" t="str">
        <f t="shared" si="4"/>
        <v>R$/mês</v>
      </c>
      <c r="H78" s="1455"/>
      <c r="I78" s="1493"/>
    </row>
    <row r="79" spans="1:11" ht="14.1" customHeight="1" x14ac:dyDescent="0.2">
      <c r="A79" s="433"/>
      <c r="B79" s="446" t="s">
        <v>310</v>
      </c>
      <c r="C79" s="252" t="s">
        <v>592</v>
      </c>
      <c r="D79" s="133"/>
      <c r="E79" s="455"/>
      <c r="F79" s="455"/>
      <c r="G79" s="133" t="str">
        <f t="shared" si="4"/>
        <v>R$/mês</v>
      </c>
      <c r="H79" s="1455"/>
      <c r="I79" s="1493"/>
    </row>
    <row r="80" spans="1:11" ht="14.1" customHeight="1" x14ac:dyDescent="0.2">
      <c r="A80" s="433"/>
      <c r="B80" s="446" t="s">
        <v>311</v>
      </c>
      <c r="C80" s="252" t="s">
        <v>90</v>
      </c>
      <c r="D80" s="133"/>
      <c r="E80" s="455"/>
      <c r="F80" s="455"/>
      <c r="G80" s="133" t="str">
        <f>G79</f>
        <v>R$/mês</v>
      </c>
      <c r="H80" s="1455"/>
      <c r="I80" s="1493"/>
    </row>
    <row r="81" spans="1:11" ht="13.5" customHeight="1" x14ac:dyDescent="0.2">
      <c r="A81" s="432"/>
      <c r="B81" s="445" t="s">
        <v>312</v>
      </c>
      <c r="C81" s="260" t="s">
        <v>61</v>
      </c>
      <c r="D81" s="264"/>
      <c r="E81" s="456"/>
      <c r="F81" s="456"/>
      <c r="G81" s="264" t="str">
        <f t="shared" si="4"/>
        <v>R$/mês</v>
      </c>
      <c r="H81" s="1452"/>
      <c r="I81" s="1495"/>
    </row>
    <row r="82" spans="1:11" s="781" customFormat="1" ht="5.0999999999999996" customHeight="1" x14ac:dyDescent="0.2">
      <c r="D82" s="253"/>
      <c r="E82" s="253"/>
      <c r="F82" s="253"/>
      <c r="G82" s="253"/>
      <c r="H82" s="253"/>
      <c r="I82" s="253"/>
      <c r="K82" s="795"/>
    </row>
    <row r="83" spans="1:11" s="781" customFormat="1" ht="14.1" customHeight="1" x14ac:dyDescent="0.2">
      <c r="A83" s="265" t="s">
        <v>34</v>
      </c>
      <c r="B83" s="251" t="s">
        <v>589</v>
      </c>
      <c r="D83" s="253"/>
      <c r="E83" s="253"/>
      <c r="F83" s="253"/>
      <c r="G83" s="131"/>
      <c r="H83" s="253"/>
      <c r="I83" s="253"/>
      <c r="K83" s="795"/>
    </row>
    <row r="84" spans="1:11" ht="14.1" customHeight="1" x14ac:dyDescent="0.2">
      <c r="A84" s="431"/>
      <c r="B84" s="444" t="s">
        <v>255</v>
      </c>
      <c r="C84" s="259" t="s">
        <v>62</v>
      </c>
      <c r="D84" s="454"/>
      <c r="E84" s="454"/>
      <c r="F84" s="454"/>
      <c r="G84" s="132" t="str">
        <f>G81</f>
        <v>R$/mês</v>
      </c>
      <c r="H84" s="1492"/>
      <c r="I84" s="1496"/>
    </row>
    <row r="85" spans="1:11" ht="14.1" customHeight="1" x14ac:dyDescent="0.2">
      <c r="A85" s="433"/>
      <c r="B85" s="446" t="s">
        <v>256</v>
      </c>
      <c r="C85" s="252" t="s">
        <v>63</v>
      </c>
      <c r="D85" s="455"/>
      <c r="E85" s="455"/>
      <c r="F85" s="455"/>
      <c r="G85" s="133" t="str">
        <f t="shared" ref="G85:G90" si="5">G84</f>
        <v>R$/mês</v>
      </c>
      <c r="H85" s="1455"/>
      <c r="I85" s="1493"/>
    </row>
    <row r="86" spans="1:11" ht="14.1" customHeight="1" x14ac:dyDescent="0.2">
      <c r="A86" s="433"/>
      <c r="B86" s="446" t="s">
        <v>257</v>
      </c>
      <c r="C86" s="252" t="s">
        <v>70</v>
      </c>
      <c r="D86" s="455"/>
      <c r="E86" s="455"/>
      <c r="F86" s="455"/>
      <c r="G86" s="133" t="str">
        <f t="shared" si="5"/>
        <v>R$/mês</v>
      </c>
      <c r="H86" s="1455"/>
      <c r="I86" s="1493"/>
    </row>
    <row r="87" spans="1:11" ht="14.1" customHeight="1" x14ac:dyDescent="0.2">
      <c r="A87" s="433"/>
      <c r="B87" s="446" t="s">
        <v>258</v>
      </c>
      <c r="C87" s="252" t="s">
        <v>825</v>
      </c>
      <c r="D87" s="455"/>
      <c r="E87" s="455"/>
      <c r="F87" s="455"/>
      <c r="G87" s="133" t="str">
        <f t="shared" si="5"/>
        <v>R$/mês</v>
      </c>
      <c r="H87" s="1455"/>
      <c r="I87" s="1493"/>
    </row>
    <row r="88" spans="1:11" ht="14.1" customHeight="1" x14ac:dyDescent="0.2">
      <c r="A88" s="433"/>
      <c r="B88" s="446" t="s">
        <v>305</v>
      </c>
      <c r="C88" s="252" t="s">
        <v>71</v>
      </c>
      <c r="D88" s="455"/>
      <c r="E88" s="455"/>
      <c r="F88" s="455"/>
      <c r="G88" s="133" t="str">
        <f t="shared" si="5"/>
        <v>R$/mês</v>
      </c>
      <c r="H88" s="1455"/>
      <c r="I88" s="1493"/>
    </row>
    <row r="89" spans="1:11" ht="14.1" customHeight="1" x14ac:dyDescent="0.2">
      <c r="A89" s="433"/>
      <c r="B89" s="446" t="s">
        <v>306</v>
      </c>
      <c r="C89" s="252" t="s">
        <v>91</v>
      </c>
      <c r="D89" s="455"/>
      <c r="E89" s="455"/>
      <c r="F89" s="455"/>
      <c r="G89" s="133" t="str">
        <f t="shared" si="5"/>
        <v>R$/mês</v>
      </c>
      <c r="H89" s="1455"/>
      <c r="I89" s="1493"/>
    </row>
    <row r="90" spans="1:11" ht="14.1" customHeight="1" x14ac:dyDescent="0.2">
      <c r="A90" s="432"/>
      <c r="B90" s="445" t="s">
        <v>307</v>
      </c>
      <c r="C90" s="260" t="s">
        <v>84</v>
      </c>
      <c r="D90" s="456"/>
      <c r="E90" s="456"/>
      <c r="F90" s="456"/>
      <c r="G90" s="264" t="str">
        <f t="shared" si="5"/>
        <v>R$/mês</v>
      </c>
      <c r="H90" s="1452"/>
      <c r="I90" s="1495"/>
    </row>
    <row r="91" spans="1:11" s="781" customFormat="1" ht="5.0999999999999996" customHeight="1" x14ac:dyDescent="0.2">
      <c r="D91" s="253"/>
      <c r="E91" s="253"/>
      <c r="F91" s="253"/>
      <c r="G91" s="253"/>
      <c r="H91" s="253"/>
      <c r="I91" s="253"/>
    </row>
    <row r="92" spans="1:11" s="781" customFormat="1" ht="14.1" customHeight="1" x14ac:dyDescent="0.2">
      <c r="A92" s="265" t="s">
        <v>36</v>
      </c>
      <c r="B92" s="251" t="s">
        <v>590</v>
      </c>
      <c r="D92" s="253"/>
      <c r="E92" s="253"/>
      <c r="F92" s="253"/>
      <c r="G92" s="131"/>
      <c r="H92" s="253"/>
      <c r="I92" s="253"/>
    </row>
    <row r="93" spans="1:11" ht="13.5" customHeight="1" x14ac:dyDescent="0.2">
      <c r="A93" s="790"/>
      <c r="B93" s="791" t="s">
        <v>255</v>
      </c>
      <c r="C93" s="787" t="s">
        <v>93</v>
      </c>
      <c r="D93" s="793"/>
      <c r="E93" s="793"/>
      <c r="F93" s="793"/>
      <c r="G93" s="823" t="str">
        <f>G87</f>
        <v>R$/mês</v>
      </c>
      <c r="H93" s="1445"/>
      <c r="I93" s="1483"/>
      <c r="J93" s="458"/>
      <c r="K93" s="781"/>
    </row>
    <row r="94" spans="1:11" ht="14.1" customHeight="1" x14ac:dyDescent="0.2">
      <c r="A94" s="783"/>
      <c r="B94" s="786" t="s">
        <v>256</v>
      </c>
      <c r="C94" s="780" t="s">
        <v>64</v>
      </c>
      <c r="D94" s="785"/>
      <c r="E94" s="785"/>
      <c r="F94" s="785"/>
      <c r="G94" s="824" t="str">
        <f>G93</f>
        <v>R$/mês</v>
      </c>
      <c r="H94" s="1523"/>
      <c r="I94" s="1540"/>
      <c r="J94" s="458"/>
      <c r="K94" s="781"/>
    </row>
    <row r="95" spans="1:11" ht="14.1" customHeight="1" x14ac:dyDescent="0.2">
      <c r="A95" s="783"/>
      <c r="B95" s="786" t="s">
        <v>257</v>
      </c>
      <c r="C95" s="780" t="s">
        <v>92</v>
      </c>
      <c r="D95" s="785"/>
      <c r="E95" s="785"/>
      <c r="F95" s="785"/>
      <c r="G95" s="824" t="str">
        <f>G94</f>
        <v>R$/mês</v>
      </c>
      <c r="H95" s="1523"/>
      <c r="I95" s="1540"/>
      <c r="J95" s="458"/>
      <c r="K95" s="781"/>
    </row>
    <row r="96" spans="1:11" ht="14.1" customHeight="1" x14ac:dyDescent="0.2">
      <c r="A96" s="783"/>
      <c r="B96" s="786" t="s">
        <v>258</v>
      </c>
      <c r="C96" s="782" t="s">
        <v>301</v>
      </c>
      <c r="D96" s="785"/>
      <c r="E96" s="785"/>
      <c r="F96" s="785"/>
      <c r="G96" s="824" t="str">
        <f>G95</f>
        <v>R$/mês</v>
      </c>
      <c r="H96" s="1523"/>
      <c r="I96" s="1540"/>
      <c r="J96" s="458"/>
      <c r="K96" s="781"/>
    </row>
    <row r="97" spans="1:11" ht="14.1" customHeight="1" x14ac:dyDescent="0.2">
      <c r="A97" s="783"/>
      <c r="B97" s="786" t="s">
        <v>305</v>
      </c>
      <c r="C97" s="782" t="s">
        <v>302</v>
      </c>
      <c r="D97" s="785"/>
      <c r="E97" s="785"/>
      <c r="F97" s="785"/>
      <c r="G97" s="824" t="str">
        <f>G96</f>
        <v>R$/mês</v>
      </c>
      <c r="H97" s="1523"/>
      <c r="I97" s="1540"/>
      <c r="J97" s="458"/>
      <c r="K97" s="781"/>
    </row>
    <row r="98" spans="1:11" ht="14.1" customHeight="1" x14ac:dyDescent="0.2">
      <c r="A98" s="783"/>
      <c r="B98" s="786" t="s">
        <v>306</v>
      </c>
      <c r="C98" s="780" t="s">
        <v>784</v>
      </c>
      <c r="D98" s="785"/>
      <c r="E98" s="784"/>
      <c r="F98" s="784"/>
      <c r="G98" s="824" t="str">
        <f>G95</f>
        <v>R$/mês</v>
      </c>
      <c r="H98" s="1523"/>
      <c r="I98" s="1540"/>
      <c r="J98" s="458"/>
      <c r="K98" s="781"/>
    </row>
    <row r="99" spans="1:11" ht="14.1" customHeight="1" x14ac:dyDescent="0.2">
      <c r="A99" s="783"/>
      <c r="B99" s="786" t="s">
        <v>307</v>
      </c>
      <c r="C99" s="780" t="s">
        <v>785</v>
      </c>
      <c r="D99" s="785"/>
      <c r="E99" s="784"/>
      <c r="F99" s="784"/>
      <c r="G99" s="824" t="str">
        <f>G98</f>
        <v>R$/mês</v>
      </c>
      <c r="H99" s="1523"/>
      <c r="I99" s="1540"/>
      <c r="J99" s="458"/>
      <c r="K99" s="781"/>
    </row>
    <row r="100" spans="1:11" ht="14.1" customHeight="1" x14ac:dyDescent="0.2">
      <c r="A100" s="783"/>
      <c r="B100" s="786" t="s">
        <v>309</v>
      </c>
      <c r="C100" s="780" t="s">
        <v>786</v>
      </c>
      <c r="D100" s="785"/>
      <c r="E100" s="784"/>
      <c r="F100" s="784"/>
      <c r="G100" s="824" t="str">
        <f>G99</f>
        <v>R$/mês</v>
      </c>
      <c r="H100" s="1523"/>
      <c r="I100" s="1540"/>
      <c r="J100" s="458"/>
      <c r="K100" s="781"/>
    </row>
    <row r="101" spans="1:11" ht="14.1" customHeight="1" x14ac:dyDescent="0.2">
      <c r="A101" s="783"/>
      <c r="B101" s="786" t="s">
        <v>310</v>
      </c>
      <c r="C101" s="780" t="s">
        <v>65</v>
      </c>
      <c r="D101" s="785"/>
      <c r="E101" s="785"/>
      <c r="F101" s="785"/>
      <c r="G101" s="824" t="str">
        <f>G99</f>
        <v>R$/mês</v>
      </c>
      <c r="H101" s="1523"/>
      <c r="I101" s="1540"/>
      <c r="J101" s="458"/>
      <c r="K101" s="781"/>
    </row>
    <row r="102" spans="1:11" ht="13.5" customHeight="1" x14ac:dyDescent="0.2">
      <c r="A102" s="783"/>
      <c r="B102" s="786" t="s">
        <v>311</v>
      </c>
      <c r="C102" s="780" t="s">
        <v>826</v>
      </c>
      <c r="D102" s="785"/>
      <c r="E102" s="785"/>
      <c r="F102" s="785"/>
      <c r="G102" s="824" t="str">
        <f>G101</f>
        <v>R$/mês</v>
      </c>
      <c r="H102" s="1523"/>
      <c r="I102" s="1540"/>
      <c r="J102" s="458"/>
      <c r="K102" s="781"/>
    </row>
    <row r="103" spans="1:11" ht="14.1" customHeight="1" x14ac:dyDescent="0.2">
      <c r="A103" s="779"/>
      <c r="B103" s="786" t="s">
        <v>312</v>
      </c>
      <c r="C103" s="780" t="s">
        <v>827</v>
      </c>
      <c r="D103" s="785"/>
      <c r="E103" s="785"/>
      <c r="F103" s="785"/>
      <c r="G103" s="824" t="str">
        <f t="shared" ref="G103:G104" si="6">G102</f>
        <v>R$/mês</v>
      </c>
      <c r="H103" s="1523"/>
      <c r="I103" s="1540"/>
      <c r="J103" s="458"/>
      <c r="K103" s="781"/>
    </row>
    <row r="104" spans="1:11" ht="14.1" customHeight="1" x14ac:dyDescent="0.2">
      <c r="A104" s="789"/>
      <c r="B104" s="792" t="s">
        <v>313</v>
      </c>
      <c r="C104" s="788" t="s">
        <v>787</v>
      </c>
      <c r="D104" s="794"/>
      <c r="E104" s="794"/>
      <c r="F104" s="794"/>
      <c r="G104" s="825" t="str">
        <f t="shared" si="6"/>
        <v>R$/mês</v>
      </c>
      <c r="H104" s="1490"/>
      <c r="I104" s="1450"/>
      <c r="J104" s="458"/>
      <c r="K104" s="781"/>
    </row>
    <row r="105" spans="1:11" s="1513" customFormat="1" ht="14.1" customHeight="1" x14ac:dyDescent="0.2">
      <c r="K105" s="1504"/>
    </row>
    <row r="106" spans="1:11" s="1513" customFormat="1" ht="14.1" customHeight="1" x14ac:dyDescent="0.2">
      <c r="A106" s="1489"/>
      <c r="B106" s="1489"/>
      <c r="C106" s="1516" t="s">
        <v>858</v>
      </c>
      <c r="D106" s="1524">
        <v>0</v>
      </c>
      <c r="E106" s="1517" t="s">
        <v>854</v>
      </c>
      <c r="F106" s="1524">
        <v>0</v>
      </c>
      <c r="G106" s="1517" t="s">
        <v>854</v>
      </c>
      <c r="H106" s="1525">
        <v>0</v>
      </c>
    </row>
    <row r="107" spans="1:11" s="1513" customFormat="1" ht="14.1" customHeight="1" x14ac:dyDescent="0.2">
      <c r="A107" s="1515"/>
      <c r="B107" s="1489"/>
      <c r="C107" s="1489"/>
      <c r="D107" s="1489"/>
      <c r="E107" s="1514"/>
      <c r="F107" s="1514"/>
      <c r="G107" s="1514"/>
      <c r="H107" s="1515"/>
    </row>
    <row r="108" spans="1:11" s="1513" customFormat="1" ht="14.1" customHeight="1" x14ac:dyDescent="0.2">
      <c r="A108" s="1515"/>
      <c r="B108" s="1489"/>
      <c r="C108" s="1489"/>
      <c r="D108" s="1489"/>
      <c r="E108" s="1514"/>
      <c r="F108" s="1514"/>
      <c r="G108" s="1514"/>
      <c r="H108" s="1515"/>
    </row>
    <row r="109" spans="1:11" s="1513" customFormat="1" ht="14.1" customHeight="1" x14ac:dyDescent="0.2">
      <c r="A109" s="1515"/>
      <c r="B109" s="1489"/>
      <c r="C109" s="1489"/>
      <c r="D109" s="1489"/>
      <c r="E109" s="1514"/>
      <c r="F109" s="1514"/>
      <c r="G109" s="1514"/>
      <c r="H109" s="1515"/>
    </row>
    <row r="110" spans="1:11" s="1513" customFormat="1" ht="14.1" customHeight="1" x14ac:dyDescent="0.2">
      <c r="A110" s="1515"/>
      <c r="B110" s="1489"/>
      <c r="C110" s="1489"/>
      <c r="D110" s="1489"/>
      <c r="E110" s="1514"/>
      <c r="F110" s="1514"/>
      <c r="G110" s="1514"/>
      <c r="H110" s="1515"/>
    </row>
    <row r="111" spans="1:11" s="1513" customFormat="1" ht="14.1" customHeight="1" x14ac:dyDescent="0.2">
      <c r="A111" s="1515"/>
      <c r="B111" s="1498"/>
      <c r="C111" s="1498"/>
      <c r="D111" s="1498"/>
      <c r="E111" s="1498"/>
      <c r="F111" s="1498"/>
      <c r="G111" s="1514"/>
      <c r="H111" s="1515"/>
    </row>
    <row r="112" spans="1:11" s="1513" customFormat="1" ht="14.1" customHeight="1" x14ac:dyDescent="0.2">
      <c r="A112" s="1518"/>
      <c r="D112" s="1491" t="s">
        <v>855</v>
      </c>
      <c r="E112" s="1491"/>
      <c r="F112" s="1491"/>
      <c r="G112" s="1491"/>
      <c r="H112" s="1491"/>
    </row>
    <row r="113" spans="1:8" s="1513" customFormat="1" ht="14.1" customHeight="1" x14ac:dyDescent="0.2">
      <c r="A113" s="1514"/>
      <c r="D113" s="1497" t="s">
        <v>856</v>
      </c>
      <c r="E113" s="1497"/>
      <c r="F113" s="1497"/>
      <c r="G113" s="1497"/>
      <c r="H113" s="1497"/>
    </row>
    <row r="114" spans="1:8" s="1513" customFormat="1" ht="14.1" customHeight="1" x14ac:dyDescent="0.2">
      <c r="A114" s="1514"/>
      <c r="D114" s="1497" t="s">
        <v>857</v>
      </c>
      <c r="E114" s="1497"/>
      <c r="F114" s="1497"/>
      <c r="G114" s="1497"/>
      <c r="H114" s="1497"/>
    </row>
    <row r="115" spans="1:8" s="1513" customFormat="1" ht="14.1" customHeight="1" x14ac:dyDescent="0.2"/>
  </sheetData>
  <sheetProtection password="933F" sheet="1" objects="1" scenarios="1" selectLockedCells="1"/>
  <mergeCells count="23">
    <mergeCell ref="D114:H114"/>
    <mergeCell ref="D113:H113"/>
    <mergeCell ref="D112:H112"/>
    <mergeCell ref="A1:I1"/>
    <mergeCell ref="E4:F4"/>
    <mergeCell ref="H4:H5"/>
    <mergeCell ref="G4:G5"/>
    <mergeCell ref="D4:D5"/>
    <mergeCell ref="A4:C5"/>
    <mergeCell ref="I4:I5"/>
    <mergeCell ref="D26:D27"/>
    <mergeCell ref="E26:F26"/>
    <mergeCell ref="H50:H51"/>
    <mergeCell ref="A68:F68"/>
    <mergeCell ref="I50:I51"/>
    <mergeCell ref="G26:G27"/>
    <mergeCell ref="G50:G51"/>
    <mergeCell ref="D50:D51"/>
    <mergeCell ref="A50:C51"/>
    <mergeCell ref="E50:F50"/>
    <mergeCell ref="I26:I27"/>
    <mergeCell ref="H26:H27"/>
    <mergeCell ref="A26:C27"/>
  </mergeCells>
  <printOptions horizontalCentered="1"/>
  <pageMargins left="1.1811023622047245" right="0.78740157480314965" top="1.1811023622047245" bottom="0.78740157480314965" header="0.59055118110236227" footer="0.31496062992125984"/>
  <pageSetup paperSize="9" scale="74" orientation="portrait" r:id="rId1"/>
  <headerFooter>
    <oddHeader>&amp;L&amp;"Calibri,Negrito"&amp;9Estado de Santa Catarina
Município de Lages - SC
Serviço de Estacionamento Rotativo Pago – Área Azul&amp;R&amp;G</oddHeader>
    <oddFooter>&amp;L&amp;"Calibri,Negrito"&amp;9Planilha 2  - Preços dos Insumos Básicos&amp;R&amp;"Calibri,Negrito"&amp;9Pág.: &amp;P de &amp;N</oddFooter>
  </headerFooter>
  <rowBreaks count="1" manualBreakCount="1">
    <brk id="66" max="8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FFFFCC"/>
  </sheetPr>
  <dimension ref="A1:R65"/>
  <sheetViews>
    <sheetView zoomScaleNormal="100" workbookViewId="0">
      <selection activeCell="F7" sqref="F7"/>
    </sheetView>
  </sheetViews>
  <sheetFormatPr defaultRowHeight="14.1" customHeight="1" x14ac:dyDescent="0.2"/>
  <cols>
    <col min="1" max="2" width="3.28515625" style="795" customWidth="1"/>
    <col min="3" max="3" width="40" style="795" bestFit="1" customWidth="1"/>
    <col min="4" max="5" width="9" style="795" bestFit="1" customWidth="1"/>
    <col min="6" max="6" width="12.140625" style="795" bestFit="1" customWidth="1"/>
    <col min="7" max="8" width="13.5703125" style="795" bestFit="1" customWidth="1"/>
    <col min="9" max="9" width="38.5703125" style="795" bestFit="1" customWidth="1"/>
    <col min="10" max="10" width="12.140625" style="795" bestFit="1" customWidth="1"/>
    <col min="11" max="11" width="27.7109375" style="795" bestFit="1" customWidth="1"/>
    <col min="12" max="12" width="9.85546875" style="795" customWidth="1"/>
    <col min="13" max="16384" width="9.140625" style="795"/>
  </cols>
  <sheetData>
    <row r="1" spans="1:11" s="248" customFormat="1" ht="21.95" customHeight="1" x14ac:dyDescent="0.2">
      <c r="A1" s="1147" t="s">
        <v>428</v>
      </c>
      <c r="B1" s="1148"/>
      <c r="C1" s="1148"/>
      <c r="D1" s="1148"/>
      <c r="E1" s="1148"/>
      <c r="F1" s="1148"/>
      <c r="G1" s="1148"/>
      <c r="H1" s="1148"/>
      <c r="I1" s="1149"/>
    </row>
    <row r="2" spans="1:11" s="249" customFormat="1" ht="5.0999999999999996" customHeight="1" x14ac:dyDescent="0.2"/>
    <row r="3" spans="1:11" s="256" customFormat="1" ht="14.1" customHeight="1" x14ac:dyDescent="0.2">
      <c r="A3" s="1140" t="s">
        <v>52</v>
      </c>
      <c r="B3" s="1141"/>
      <c r="C3" s="1142"/>
      <c r="D3" s="1158" t="s">
        <v>11</v>
      </c>
      <c r="E3" s="1158"/>
      <c r="F3" s="1159" t="s">
        <v>477</v>
      </c>
      <c r="G3" s="1158" t="s">
        <v>478</v>
      </c>
      <c r="H3" s="1158"/>
      <c r="I3" s="1158" t="s">
        <v>6</v>
      </c>
      <c r="K3" s="865"/>
    </row>
    <row r="4" spans="1:11" s="256" customFormat="1" ht="14.1" customHeight="1" x14ac:dyDescent="0.2">
      <c r="A4" s="1160"/>
      <c r="B4" s="1161"/>
      <c r="C4" s="1162"/>
      <c r="D4" s="834" t="s">
        <v>462</v>
      </c>
      <c r="E4" s="834" t="s">
        <v>463</v>
      </c>
      <c r="F4" s="1158"/>
      <c r="G4" s="834" t="s">
        <v>462</v>
      </c>
      <c r="H4" s="834" t="s">
        <v>463</v>
      </c>
      <c r="I4" s="1158"/>
      <c r="K4" s="865"/>
    </row>
    <row r="5" spans="1:11" s="256" customFormat="1" ht="5.0999999999999996" customHeight="1" x14ac:dyDescent="0.2">
      <c r="A5" s="866"/>
      <c r="B5" s="866"/>
      <c r="C5" s="866"/>
      <c r="D5" s="866"/>
      <c r="E5" s="866"/>
      <c r="F5" s="866"/>
      <c r="G5" s="866"/>
      <c r="H5" s="866"/>
      <c r="I5" s="866"/>
      <c r="K5" s="865"/>
    </row>
    <row r="6" spans="1:11" s="249" customFormat="1" ht="14.1" customHeight="1" x14ac:dyDescent="0.2">
      <c r="A6" s="426" t="s">
        <v>33</v>
      </c>
      <c r="B6" s="250" t="s">
        <v>593</v>
      </c>
    </row>
    <row r="7" spans="1:11" ht="14.1" customHeight="1" x14ac:dyDescent="0.2">
      <c r="A7" s="867"/>
      <c r="B7" s="868" t="s">
        <v>255</v>
      </c>
      <c r="C7" s="821" t="s">
        <v>291</v>
      </c>
      <c r="D7" s="284">
        <v>1</v>
      </c>
      <c r="E7" s="284"/>
      <c r="F7" s="1451"/>
      <c r="G7" s="476">
        <f>D7*F7</f>
        <v>0</v>
      </c>
      <c r="H7" s="476">
        <f>E7*F7</f>
        <v>0</v>
      </c>
      <c r="I7" s="1496"/>
      <c r="J7" s="256"/>
    </row>
    <row r="8" spans="1:11" ht="14.1" customHeight="1" x14ac:dyDescent="0.2">
      <c r="A8" s="869"/>
      <c r="B8" s="870" t="s">
        <v>256</v>
      </c>
      <c r="C8" s="269" t="s">
        <v>293</v>
      </c>
      <c r="D8" s="286">
        <v>1</v>
      </c>
      <c r="E8" s="286"/>
      <c r="F8" s="1488"/>
      <c r="G8" s="477">
        <f>D8*F8</f>
        <v>0</v>
      </c>
      <c r="H8" s="477">
        <f>E8*F8</f>
        <v>0</v>
      </c>
      <c r="I8" s="1493"/>
      <c r="J8" s="256"/>
    </row>
    <row r="9" spans="1:11" ht="14.1" customHeight="1" x14ac:dyDescent="0.2">
      <c r="A9" s="871"/>
      <c r="B9" s="872" t="s">
        <v>257</v>
      </c>
      <c r="C9" s="307" t="s">
        <v>295</v>
      </c>
      <c r="D9" s="288">
        <v>2</v>
      </c>
      <c r="E9" s="288">
        <v>1</v>
      </c>
      <c r="F9" s="1460"/>
      <c r="G9" s="478">
        <f>D9*F9</f>
        <v>0</v>
      </c>
      <c r="H9" s="478">
        <f t="shared" ref="H9" si="0">E9*F9</f>
        <v>0</v>
      </c>
      <c r="I9" s="1495"/>
      <c r="J9" s="256"/>
    </row>
    <row r="10" spans="1:11" ht="14.1" customHeight="1" x14ac:dyDescent="0.2">
      <c r="A10" s="1154" t="s">
        <v>1</v>
      </c>
      <c r="B10" s="1155"/>
      <c r="C10" s="1155"/>
      <c r="D10" s="873">
        <f>SUM(D7:D9)</f>
        <v>4</v>
      </c>
      <c r="E10" s="873">
        <f>SUM(E7:E9)</f>
        <v>1</v>
      </c>
      <c r="F10" s="874"/>
      <c r="G10" s="874">
        <f>SUM(G7:G9)</f>
        <v>0</v>
      </c>
      <c r="H10" s="874">
        <f>SUM(H7:H9)</f>
        <v>0</v>
      </c>
      <c r="I10" s="875"/>
    </row>
    <row r="11" spans="1:11" s="256" customFormat="1" ht="5.0999999999999996" customHeight="1" x14ac:dyDescent="0.2">
      <c r="A11" s="866"/>
      <c r="B11" s="866"/>
      <c r="C11" s="866"/>
      <c r="D11" s="866"/>
      <c r="E11" s="866"/>
      <c r="F11" s="866"/>
      <c r="G11" s="866"/>
      <c r="H11" s="866"/>
      <c r="I11" s="866"/>
      <c r="K11" s="865"/>
    </row>
    <row r="12" spans="1:11" s="249" customFormat="1" ht="14.1" customHeight="1" x14ac:dyDescent="0.2">
      <c r="A12" s="876" t="s">
        <v>34</v>
      </c>
      <c r="B12" s="877" t="s">
        <v>494</v>
      </c>
      <c r="C12" s="878"/>
      <c r="D12" s="878"/>
      <c r="E12" s="878"/>
      <c r="F12" s="878"/>
      <c r="G12" s="878"/>
      <c r="H12" s="878"/>
      <c r="I12" s="878"/>
    </row>
    <row r="13" spans="1:11" ht="14.1" customHeight="1" x14ac:dyDescent="0.2">
      <c r="A13" s="879"/>
      <c r="B13" s="880" t="s">
        <v>255</v>
      </c>
      <c r="C13" s="881" t="s">
        <v>494</v>
      </c>
      <c r="D13" s="882">
        <v>1</v>
      </c>
      <c r="E13" s="882"/>
      <c r="F13" s="1444"/>
      <c r="G13" s="479">
        <f t="shared" ref="G13" si="1">D13*F13</f>
        <v>0</v>
      </c>
      <c r="H13" s="480">
        <f t="shared" ref="H13" si="2">E13*F13</f>
        <v>0</v>
      </c>
      <c r="I13" s="1485"/>
    </row>
    <row r="14" spans="1:11" ht="14.1" customHeight="1" x14ac:dyDescent="0.2">
      <c r="A14" s="1152" t="s">
        <v>1</v>
      </c>
      <c r="B14" s="1153"/>
      <c r="C14" s="1153"/>
      <c r="D14" s="883">
        <f>SUM(D13:D13)</f>
        <v>1</v>
      </c>
      <c r="E14" s="883">
        <f>SUM(E13:E13)</f>
        <v>0</v>
      </c>
      <c r="F14" s="884"/>
      <c r="G14" s="885">
        <f>SUM(G13:G13)</f>
        <v>0</v>
      </c>
      <c r="H14" s="885">
        <f>SUM(H13:H13)</f>
        <v>0</v>
      </c>
      <c r="I14" s="886"/>
    </row>
    <row r="15" spans="1:11" s="1522" customFormat="1" ht="5.0999999999999996" customHeight="1" x14ac:dyDescent="0.2">
      <c r="A15" s="1526"/>
      <c r="B15" s="1526"/>
      <c r="C15" s="1526"/>
      <c r="D15" s="1526"/>
      <c r="E15" s="1526"/>
      <c r="F15" s="1526"/>
      <c r="G15" s="1526"/>
      <c r="H15" s="1526"/>
      <c r="I15" s="1526"/>
      <c r="K15" s="1515"/>
    </row>
    <row r="16" spans="1:11" s="1519" customFormat="1" ht="14.1" customHeight="1" x14ac:dyDescent="0.2">
      <c r="A16" s="426" t="s">
        <v>36</v>
      </c>
      <c r="B16" s="1520" t="s">
        <v>598</v>
      </c>
    </row>
    <row r="17" spans="1:18" s="1521" customFormat="1" ht="13.5" customHeight="1" x14ac:dyDescent="0.2">
      <c r="A17" s="887"/>
      <c r="B17" s="888" t="s">
        <v>255</v>
      </c>
      <c r="C17" s="821" t="s">
        <v>67</v>
      </c>
      <c r="D17" s="284">
        <f>(ROUNDUP('(20)Vaga_Hora'!E32/60,0))*(1+10%)</f>
        <v>36.300000000000004</v>
      </c>
      <c r="E17" s="284">
        <f>(ROUNDUP('(20)Vaga_Hora'!F32/60,0))*(1+10%)</f>
        <v>8.8000000000000007</v>
      </c>
      <c r="F17" s="1451"/>
      <c r="G17" s="476">
        <f t="shared" ref="G17" si="3">D17*F17</f>
        <v>0</v>
      </c>
      <c r="H17" s="476">
        <f t="shared" ref="H17" si="4">E17*F17</f>
        <v>0</v>
      </c>
      <c r="I17" s="1496"/>
      <c r="J17" s="1513"/>
      <c r="K17" s="1513"/>
      <c r="L17" s="1513"/>
      <c r="M17" s="1513"/>
      <c r="N17" s="1513"/>
      <c r="O17" s="1513"/>
      <c r="P17" s="1513"/>
      <c r="Q17" s="1513"/>
      <c r="R17" s="1513"/>
    </row>
    <row r="18" spans="1:18" s="1513" customFormat="1" ht="14.1" customHeight="1" x14ac:dyDescent="0.2">
      <c r="A18" s="889"/>
      <c r="B18" s="890" t="s">
        <v>256</v>
      </c>
      <c r="C18" s="891" t="s">
        <v>94</v>
      </c>
      <c r="D18" s="892">
        <f>('(2)Insumo'!E9/2)*(1+10%)</f>
        <v>35.75</v>
      </c>
      <c r="E18" s="892">
        <f>('(2)Insumo'!F9/2)*(1+10%)</f>
        <v>8.8000000000000007</v>
      </c>
      <c r="F18" s="1487"/>
      <c r="G18" s="590">
        <f t="shared" ref="G18:G30" si="5">D18*F18</f>
        <v>0</v>
      </c>
      <c r="H18" s="590">
        <f t="shared" ref="H18:H30" si="6">E18*F18</f>
        <v>0</v>
      </c>
      <c r="I18" s="1459"/>
    </row>
    <row r="19" spans="1:18" s="1513" customFormat="1" ht="14.1" customHeight="1" x14ac:dyDescent="0.2">
      <c r="A19" s="889"/>
      <c r="B19" s="890" t="s">
        <v>257</v>
      </c>
      <c r="C19" s="891" t="s">
        <v>95</v>
      </c>
      <c r="D19" s="892">
        <f>ROUNDUP(D18*20%,0)</f>
        <v>8</v>
      </c>
      <c r="E19" s="892">
        <f>ROUNDUP(E18*20%,0)</f>
        <v>2</v>
      </c>
      <c r="F19" s="1487"/>
      <c r="G19" s="590">
        <f t="shared" si="5"/>
        <v>0</v>
      </c>
      <c r="H19" s="590">
        <f t="shared" si="6"/>
        <v>0</v>
      </c>
      <c r="I19" s="1459"/>
    </row>
    <row r="20" spans="1:18" s="1513" customFormat="1" ht="14.1" customHeight="1" x14ac:dyDescent="0.2">
      <c r="A20" s="889"/>
      <c r="B20" s="890" t="s">
        <v>258</v>
      </c>
      <c r="C20" s="891" t="s">
        <v>96</v>
      </c>
      <c r="D20" s="892">
        <f>ROUNDUP(D18*10%,0)</f>
        <v>4</v>
      </c>
      <c r="E20" s="892">
        <f>ROUNDUP(E18*10%,0)</f>
        <v>1</v>
      </c>
      <c r="F20" s="1487"/>
      <c r="G20" s="590">
        <f t="shared" si="5"/>
        <v>0</v>
      </c>
      <c r="H20" s="590">
        <f t="shared" si="6"/>
        <v>0</v>
      </c>
      <c r="I20" s="1459"/>
    </row>
    <row r="21" spans="1:18" s="1513" customFormat="1" ht="14.1" customHeight="1" x14ac:dyDescent="0.2">
      <c r="A21" s="889"/>
      <c r="B21" s="890" t="s">
        <v>305</v>
      </c>
      <c r="C21" s="891" t="s">
        <v>516</v>
      </c>
      <c r="D21" s="892">
        <f>SUM(D18:D20)</f>
        <v>47.75</v>
      </c>
      <c r="E21" s="892">
        <f>SUM(E18:E20)</f>
        <v>11.8</v>
      </c>
      <c r="F21" s="1487"/>
      <c r="G21" s="590">
        <f t="shared" si="5"/>
        <v>0</v>
      </c>
      <c r="H21" s="590">
        <f t="shared" si="6"/>
        <v>0</v>
      </c>
      <c r="I21" s="1459"/>
    </row>
    <row r="22" spans="1:18" s="1513" customFormat="1" ht="14.1" customHeight="1" x14ac:dyDescent="0.2">
      <c r="A22" s="889"/>
      <c r="B22" s="890" t="s">
        <v>306</v>
      </c>
      <c r="C22" s="891" t="s">
        <v>689</v>
      </c>
      <c r="D22" s="892">
        <v>3</v>
      </c>
      <c r="E22" s="892">
        <v>1</v>
      </c>
      <c r="F22" s="1487"/>
      <c r="G22" s="590">
        <f t="shared" ref="G22" si="7">D22*F22</f>
        <v>0</v>
      </c>
      <c r="H22" s="590">
        <f t="shared" ref="H22" si="8">E22*F22</f>
        <v>0</v>
      </c>
      <c r="I22" s="1459"/>
    </row>
    <row r="23" spans="1:18" s="1513" customFormat="1" ht="14.1" customHeight="1" x14ac:dyDescent="0.2">
      <c r="A23" s="889"/>
      <c r="B23" s="890" t="s">
        <v>307</v>
      </c>
      <c r="C23" s="891" t="s">
        <v>595</v>
      </c>
      <c r="D23" s="892">
        <v>1</v>
      </c>
      <c r="E23" s="892"/>
      <c r="F23" s="1487"/>
      <c r="G23" s="590">
        <f t="shared" si="5"/>
        <v>0</v>
      </c>
      <c r="H23" s="590">
        <f t="shared" si="6"/>
        <v>0</v>
      </c>
      <c r="I23" s="1459"/>
    </row>
    <row r="24" spans="1:18" s="1513" customFormat="1" ht="14.1" customHeight="1" x14ac:dyDescent="0.2">
      <c r="A24" s="889"/>
      <c r="B24" s="890" t="s">
        <v>309</v>
      </c>
      <c r="C24" s="891" t="s">
        <v>783</v>
      </c>
      <c r="D24" s="892">
        <f>SUM('(2)Insumo'!E12:E18,'(2)Insumo'!E21:E22)+('(2)Insumo'!E8/2)+1</f>
        <v>13.5</v>
      </c>
      <c r="E24" s="892">
        <f>SUM('(2)Insumo'!F12:F18,'(2)Insumo'!F21:F22)+('(2)Insumo'!F8/2)+1</f>
        <v>4</v>
      </c>
      <c r="F24" s="1454"/>
      <c r="G24" s="590">
        <f t="shared" si="5"/>
        <v>0</v>
      </c>
      <c r="H24" s="590">
        <f t="shared" si="6"/>
        <v>0</v>
      </c>
      <c r="I24" s="1459"/>
    </row>
    <row r="25" spans="1:18" s="1513" customFormat="1" ht="14.1" customHeight="1" x14ac:dyDescent="0.2">
      <c r="A25" s="889"/>
      <c r="B25" s="890" t="s">
        <v>310</v>
      </c>
      <c r="C25" s="891" t="s">
        <v>596</v>
      </c>
      <c r="D25" s="1486"/>
      <c r="E25" s="1486"/>
      <c r="F25" s="1454"/>
      <c r="G25" s="590">
        <f t="shared" si="5"/>
        <v>0</v>
      </c>
      <c r="H25" s="590">
        <f t="shared" si="6"/>
        <v>0</v>
      </c>
      <c r="I25" s="1459"/>
    </row>
    <row r="26" spans="1:18" s="1513" customFormat="1" ht="14.1" customHeight="1" x14ac:dyDescent="0.2">
      <c r="A26" s="889"/>
      <c r="B26" s="890" t="s">
        <v>311</v>
      </c>
      <c r="C26" s="891" t="s">
        <v>597</v>
      </c>
      <c r="D26" s="1486"/>
      <c r="E26" s="1486"/>
      <c r="F26" s="1454"/>
      <c r="G26" s="590">
        <f t="shared" si="5"/>
        <v>0</v>
      </c>
      <c r="H26" s="590">
        <f t="shared" si="6"/>
        <v>0</v>
      </c>
      <c r="I26" s="1459"/>
    </row>
    <row r="27" spans="1:18" s="1513" customFormat="1" ht="14.1" customHeight="1" x14ac:dyDescent="0.2">
      <c r="A27" s="889"/>
      <c r="B27" s="890" t="s">
        <v>312</v>
      </c>
      <c r="C27" s="891" t="s">
        <v>68</v>
      </c>
      <c r="D27" s="892">
        <v>2</v>
      </c>
      <c r="E27" s="892"/>
      <c r="F27" s="1454"/>
      <c r="G27" s="590">
        <f t="shared" si="5"/>
        <v>0</v>
      </c>
      <c r="H27" s="590">
        <f t="shared" si="6"/>
        <v>0</v>
      </c>
      <c r="I27" s="1459"/>
    </row>
    <row r="28" spans="1:18" s="1513" customFormat="1" ht="14.1" customHeight="1" x14ac:dyDescent="0.2">
      <c r="A28" s="889"/>
      <c r="B28" s="890" t="s">
        <v>313</v>
      </c>
      <c r="C28" s="891" t="s">
        <v>80</v>
      </c>
      <c r="D28" s="892">
        <v>1</v>
      </c>
      <c r="E28" s="892"/>
      <c r="F28" s="1454"/>
      <c r="G28" s="590">
        <f t="shared" si="5"/>
        <v>0</v>
      </c>
      <c r="H28" s="590">
        <f t="shared" si="6"/>
        <v>0</v>
      </c>
      <c r="I28" s="1459"/>
    </row>
    <row r="29" spans="1:18" s="1513" customFormat="1" ht="14.1" customHeight="1" x14ac:dyDescent="0.2">
      <c r="A29" s="889"/>
      <c r="B29" s="890" t="s">
        <v>314</v>
      </c>
      <c r="C29" s="891" t="s">
        <v>97</v>
      </c>
      <c r="D29" s="1486"/>
      <c r="E29" s="1486"/>
      <c r="F29" s="1454"/>
      <c r="G29" s="590">
        <f t="shared" si="5"/>
        <v>0</v>
      </c>
      <c r="H29" s="590">
        <f t="shared" si="6"/>
        <v>0</v>
      </c>
      <c r="I29" s="1459"/>
    </row>
    <row r="30" spans="1:18" s="1513" customFormat="1" ht="14.1" customHeight="1" x14ac:dyDescent="0.2">
      <c r="A30" s="430"/>
      <c r="B30" s="893" t="s">
        <v>483</v>
      </c>
      <c r="C30" s="307" t="s">
        <v>594</v>
      </c>
      <c r="D30" s="288">
        <v>1</v>
      </c>
      <c r="E30" s="288"/>
      <c r="F30" s="1452"/>
      <c r="G30" s="478">
        <f t="shared" si="5"/>
        <v>0</v>
      </c>
      <c r="H30" s="478">
        <f t="shared" si="6"/>
        <v>0</v>
      </c>
      <c r="I30" s="1495"/>
    </row>
    <row r="31" spans="1:18" s="1513" customFormat="1" ht="14.1" customHeight="1" x14ac:dyDescent="0.2">
      <c r="A31" s="1156" t="s">
        <v>1</v>
      </c>
      <c r="B31" s="1157"/>
      <c r="C31" s="1157"/>
      <c r="D31" s="894">
        <f>SUM(D17:D30)</f>
        <v>153.30000000000001</v>
      </c>
      <c r="E31" s="894">
        <f>SUM(E17:E30)</f>
        <v>37.400000000000006</v>
      </c>
      <c r="F31" s="895"/>
      <c r="G31" s="896">
        <f>SUM(G17:G30)</f>
        <v>0</v>
      </c>
      <c r="H31" s="896">
        <f>SUM(H17:H30)</f>
        <v>0</v>
      </c>
      <c r="I31" s="897"/>
      <c r="O31" s="458"/>
    </row>
    <row r="32" spans="1:18" s="256" customFormat="1" ht="5.0999999999999996" customHeight="1" x14ac:dyDescent="0.2">
      <c r="A32" s="866"/>
      <c r="B32" s="866"/>
      <c r="C32" s="866"/>
      <c r="D32" s="866"/>
      <c r="E32" s="866"/>
      <c r="F32" s="866"/>
      <c r="G32" s="866"/>
      <c r="H32" s="866"/>
      <c r="I32" s="866"/>
      <c r="K32" s="865"/>
    </row>
    <row r="33" spans="1:15" s="249" customFormat="1" ht="14.1" customHeight="1" x14ac:dyDescent="0.2">
      <c r="A33" s="426" t="s">
        <v>37</v>
      </c>
      <c r="B33" s="250" t="s">
        <v>599</v>
      </c>
    </row>
    <row r="34" spans="1:15" ht="14.1" customHeight="1" x14ac:dyDescent="0.2">
      <c r="A34" s="428"/>
      <c r="B34" s="888" t="s">
        <v>255</v>
      </c>
      <c r="C34" s="821" t="s">
        <v>788</v>
      </c>
      <c r="D34" s="284">
        <v>492</v>
      </c>
      <c r="E34" s="284">
        <v>154</v>
      </c>
      <c r="F34" s="1492"/>
      <c r="G34" s="219">
        <f t="shared" ref="G34:G39" si="9">D34*F34</f>
        <v>0</v>
      </c>
      <c r="H34" s="476">
        <f t="shared" ref="H34:H39" si="10">E34*F34</f>
        <v>0</v>
      </c>
      <c r="I34" s="1496"/>
      <c r="J34" s="898"/>
      <c r="N34" s="899"/>
      <c r="O34" s="458"/>
    </row>
    <row r="35" spans="1:15" ht="14.1" customHeight="1" x14ac:dyDescent="0.2">
      <c r="A35" s="429"/>
      <c r="B35" s="900" t="s">
        <v>256</v>
      </c>
      <c r="C35" s="269" t="s">
        <v>789</v>
      </c>
      <c r="D35" s="286">
        <v>510</v>
      </c>
      <c r="E35" s="286">
        <v>145</v>
      </c>
      <c r="F35" s="1455"/>
      <c r="G35" s="222">
        <f t="shared" si="9"/>
        <v>0</v>
      </c>
      <c r="H35" s="477">
        <f t="shared" si="10"/>
        <v>0</v>
      </c>
      <c r="I35" s="1493"/>
      <c r="J35" s="898"/>
      <c r="O35" s="458"/>
    </row>
    <row r="36" spans="1:15" ht="14.1" customHeight="1" x14ac:dyDescent="0.2">
      <c r="A36" s="429"/>
      <c r="B36" s="900" t="s">
        <v>257</v>
      </c>
      <c r="C36" s="269" t="s">
        <v>790</v>
      </c>
      <c r="D36" s="286">
        <v>1206</v>
      </c>
      <c r="E36" s="286">
        <v>299</v>
      </c>
      <c r="F36" s="1455"/>
      <c r="G36" s="222">
        <f t="shared" si="9"/>
        <v>0</v>
      </c>
      <c r="H36" s="477">
        <f t="shared" si="10"/>
        <v>0</v>
      </c>
      <c r="I36" s="1493"/>
      <c r="J36" s="898"/>
      <c r="N36" s="899"/>
      <c r="O36" s="458"/>
    </row>
    <row r="37" spans="1:15" ht="14.1" customHeight="1" x14ac:dyDescent="0.2">
      <c r="A37" s="429"/>
      <c r="B37" s="900" t="s">
        <v>258</v>
      </c>
      <c r="C37" s="269" t="s">
        <v>322</v>
      </c>
      <c r="D37" s="1484"/>
      <c r="E37" s="1484"/>
      <c r="F37" s="1455"/>
      <c r="G37" s="222">
        <f t="shared" si="9"/>
        <v>0</v>
      </c>
      <c r="H37" s="477">
        <f t="shared" si="10"/>
        <v>0</v>
      </c>
      <c r="I37" s="1493"/>
    </row>
    <row r="38" spans="1:15" ht="14.1" customHeight="1" x14ac:dyDescent="0.2">
      <c r="A38" s="429"/>
      <c r="B38" s="900" t="s">
        <v>305</v>
      </c>
      <c r="C38" s="269" t="s">
        <v>323</v>
      </c>
      <c r="D38" s="1484"/>
      <c r="E38" s="1484"/>
      <c r="F38" s="1455"/>
      <c r="G38" s="222">
        <f t="shared" si="9"/>
        <v>0</v>
      </c>
      <c r="H38" s="477">
        <f t="shared" si="10"/>
        <v>0</v>
      </c>
      <c r="I38" s="1493"/>
    </row>
    <row r="39" spans="1:15" ht="14.1" customHeight="1" x14ac:dyDescent="0.2">
      <c r="A39" s="430"/>
      <c r="B39" s="893" t="s">
        <v>306</v>
      </c>
      <c r="C39" s="307" t="s">
        <v>324</v>
      </c>
      <c r="D39" s="1443"/>
      <c r="E39" s="1443"/>
      <c r="F39" s="1452"/>
      <c r="G39" s="275">
        <f t="shared" si="9"/>
        <v>0</v>
      </c>
      <c r="H39" s="478">
        <f t="shared" si="10"/>
        <v>0</v>
      </c>
      <c r="I39" s="1495"/>
    </row>
    <row r="40" spans="1:15" ht="14.1" customHeight="1" x14ac:dyDescent="0.2">
      <c r="A40" s="1156" t="s">
        <v>1</v>
      </c>
      <c r="B40" s="1157"/>
      <c r="C40" s="1157"/>
      <c r="D40" s="894">
        <f>SUM(D34:D39)</f>
        <v>2208</v>
      </c>
      <c r="E40" s="894">
        <f>SUM(E34:E39)</f>
        <v>598</v>
      </c>
      <c r="F40" s="895"/>
      <c r="G40" s="896">
        <f>SUM(G34:G39)</f>
        <v>0</v>
      </c>
      <c r="H40" s="896">
        <f>SUM(H34:H39)</f>
        <v>0</v>
      </c>
      <c r="I40" s="897"/>
    </row>
    <row r="41" spans="1:15" s="905" customFormat="1" ht="5.0999999999999996" customHeight="1" x14ac:dyDescent="0.2">
      <c r="A41" s="901"/>
      <c r="B41" s="901"/>
      <c r="C41" s="902"/>
      <c r="D41" s="903"/>
      <c r="E41" s="903"/>
      <c r="F41" s="190"/>
      <c r="G41" s="190"/>
      <c r="H41" s="190"/>
      <c r="I41" s="904"/>
    </row>
    <row r="42" spans="1:15" s="249" customFormat="1" ht="14.1" customHeight="1" x14ac:dyDescent="0.2">
      <c r="A42" s="426" t="s">
        <v>38</v>
      </c>
      <c r="B42" s="250" t="s">
        <v>600</v>
      </c>
    </row>
    <row r="43" spans="1:15" ht="14.1" customHeight="1" x14ac:dyDescent="0.2">
      <c r="A43" s="906"/>
      <c r="B43" s="868" t="s">
        <v>255</v>
      </c>
      <c r="C43" s="821" t="s">
        <v>419</v>
      </c>
      <c r="D43" s="907">
        <f>'(20)Vaga_Hora'!E32</f>
        <v>1926.5</v>
      </c>
      <c r="E43" s="907">
        <f>'(20)Vaga_Hora'!F32</f>
        <v>462.5</v>
      </c>
      <c r="F43" s="1492"/>
      <c r="G43" s="219">
        <f>D43*F43</f>
        <v>0</v>
      </c>
      <c r="H43" s="476">
        <f>E43*F43</f>
        <v>0</v>
      </c>
      <c r="I43" s="1496"/>
    </row>
    <row r="44" spans="1:15" ht="14.1" customHeight="1" x14ac:dyDescent="0.2">
      <c r="A44" s="908"/>
      <c r="B44" s="870" t="s">
        <v>256</v>
      </c>
      <c r="C44" s="269" t="s">
        <v>470</v>
      </c>
      <c r="D44" s="909">
        <f>D43</f>
        <v>1926.5</v>
      </c>
      <c r="E44" s="909">
        <f>E43</f>
        <v>462.5</v>
      </c>
      <c r="F44" s="1455"/>
      <c r="G44" s="222">
        <f>D44*F44</f>
        <v>0</v>
      </c>
      <c r="H44" s="477">
        <f>E44*F44</f>
        <v>0</v>
      </c>
      <c r="I44" s="1493"/>
    </row>
    <row r="45" spans="1:15" ht="14.1" customHeight="1" x14ac:dyDescent="0.2">
      <c r="A45" s="908"/>
      <c r="B45" s="870" t="s">
        <v>257</v>
      </c>
      <c r="C45" s="269" t="s">
        <v>420</v>
      </c>
      <c r="D45" s="909">
        <f t="shared" ref="D45:D47" si="11">D44</f>
        <v>1926.5</v>
      </c>
      <c r="E45" s="909">
        <f t="shared" ref="E45:E47" si="12">E44</f>
        <v>462.5</v>
      </c>
      <c r="F45" s="1455"/>
      <c r="G45" s="222">
        <f>D45*F45</f>
        <v>0</v>
      </c>
      <c r="H45" s="477">
        <f>E45*F45</f>
        <v>0</v>
      </c>
      <c r="I45" s="1493"/>
    </row>
    <row r="46" spans="1:15" ht="14.1" customHeight="1" x14ac:dyDescent="0.2">
      <c r="A46" s="908"/>
      <c r="B46" s="870" t="s">
        <v>258</v>
      </c>
      <c r="C46" s="269" t="s">
        <v>421</v>
      </c>
      <c r="D46" s="909">
        <f t="shared" si="11"/>
        <v>1926.5</v>
      </c>
      <c r="E46" s="909">
        <f t="shared" si="12"/>
        <v>462.5</v>
      </c>
      <c r="F46" s="1455"/>
      <c r="G46" s="222">
        <f>D46*F46</f>
        <v>0</v>
      </c>
      <c r="H46" s="477">
        <f>E46*F46</f>
        <v>0</v>
      </c>
      <c r="I46" s="1493"/>
    </row>
    <row r="47" spans="1:15" ht="14.1" customHeight="1" x14ac:dyDescent="0.2">
      <c r="A47" s="910"/>
      <c r="B47" s="872" t="s">
        <v>305</v>
      </c>
      <c r="C47" s="307" t="s">
        <v>422</v>
      </c>
      <c r="D47" s="911">
        <f t="shared" si="11"/>
        <v>1926.5</v>
      </c>
      <c r="E47" s="911">
        <f t="shared" si="12"/>
        <v>462.5</v>
      </c>
      <c r="F47" s="1452"/>
      <c r="G47" s="275">
        <f>D47*F47</f>
        <v>0</v>
      </c>
      <c r="H47" s="478">
        <f>E47*F47</f>
        <v>0</v>
      </c>
      <c r="I47" s="1495"/>
    </row>
    <row r="48" spans="1:15" ht="14.1" customHeight="1" x14ac:dyDescent="0.2">
      <c r="A48" s="1163" t="s">
        <v>1</v>
      </c>
      <c r="B48" s="1164"/>
      <c r="C48" s="1164"/>
      <c r="D48" s="1164"/>
      <c r="E48" s="1164"/>
      <c r="F48" s="1164"/>
      <c r="G48" s="895">
        <f>SUM(G43:G47)</f>
        <v>0</v>
      </c>
      <c r="H48" s="895">
        <f>SUM(H43:H47)</f>
        <v>0</v>
      </c>
      <c r="I48" s="912"/>
    </row>
    <row r="49" spans="1:9" s="905" customFormat="1" ht="5.0999999999999996" customHeight="1" x14ac:dyDescent="0.2">
      <c r="A49" s="901"/>
      <c r="B49" s="901"/>
      <c r="C49" s="902"/>
      <c r="D49" s="903"/>
      <c r="E49" s="903"/>
      <c r="F49" s="190"/>
      <c r="G49" s="190"/>
      <c r="H49" s="190"/>
      <c r="I49" s="904"/>
    </row>
    <row r="50" spans="1:9" s="249" customFormat="1" ht="14.1" customHeight="1" x14ac:dyDescent="0.2">
      <c r="A50" s="876" t="s">
        <v>423</v>
      </c>
      <c r="B50" s="877" t="s">
        <v>472</v>
      </c>
      <c r="C50" s="878"/>
      <c r="D50" s="878"/>
      <c r="E50" s="878"/>
      <c r="F50" s="878"/>
      <c r="G50" s="878"/>
      <c r="H50" s="878"/>
      <c r="I50" s="878"/>
    </row>
    <row r="51" spans="1:9" ht="14.1" customHeight="1" x14ac:dyDescent="0.2">
      <c r="A51" s="906"/>
      <c r="B51" s="868" t="s">
        <v>255</v>
      </c>
      <c r="C51" s="821" t="s">
        <v>836</v>
      </c>
      <c r="D51" s="907">
        <f>D47</f>
        <v>1926.5</v>
      </c>
      <c r="E51" s="907">
        <f>E47</f>
        <v>462.5</v>
      </c>
      <c r="F51" s="1451"/>
      <c r="G51" s="219">
        <f>D51*F51</f>
        <v>0</v>
      </c>
      <c r="H51" s="476">
        <f>E51*F51</f>
        <v>0</v>
      </c>
      <c r="I51" s="1496"/>
    </row>
    <row r="52" spans="1:9" ht="14.1" customHeight="1" x14ac:dyDescent="0.2">
      <c r="A52" s="910"/>
      <c r="B52" s="872" t="s">
        <v>256</v>
      </c>
      <c r="C52" s="307" t="s">
        <v>837</v>
      </c>
      <c r="D52" s="911">
        <f>D51</f>
        <v>1926.5</v>
      </c>
      <c r="E52" s="911">
        <f>E51</f>
        <v>462.5</v>
      </c>
      <c r="F52" s="1460"/>
      <c r="G52" s="275">
        <f>D52*F52</f>
        <v>0</v>
      </c>
      <c r="H52" s="478">
        <f>E52*F52</f>
        <v>0</v>
      </c>
      <c r="I52" s="1495"/>
    </row>
    <row r="53" spans="1:9" ht="14.1" customHeight="1" x14ac:dyDescent="0.2">
      <c r="A53" s="1156" t="s">
        <v>1</v>
      </c>
      <c r="B53" s="1157"/>
      <c r="C53" s="1157"/>
      <c r="D53" s="1157"/>
      <c r="E53" s="1157"/>
      <c r="F53" s="1157"/>
      <c r="G53" s="896">
        <f>SUM(G51:G52)</f>
        <v>0</v>
      </c>
      <c r="H53" s="896">
        <f>SUM(H51:H52)</f>
        <v>0</v>
      </c>
      <c r="I53" s="897"/>
    </row>
    <row r="54" spans="1:9" s="905" customFormat="1" ht="5.0999999999999996" customHeight="1" x14ac:dyDescent="0.2">
      <c r="A54" s="901"/>
      <c r="B54" s="901"/>
      <c r="C54" s="902"/>
      <c r="D54" s="903"/>
      <c r="E54" s="903"/>
      <c r="F54" s="190"/>
      <c r="G54" s="190"/>
      <c r="H54" s="190"/>
      <c r="I54" s="904"/>
    </row>
    <row r="55" spans="1:9" ht="14.1" customHeight="1" x14ac:dyDescent="0.2">
      <c r="A55" s="1150" t="s">
        <v>479</v>
      </c>
      <c r="B55" s="1151"/>
      <c r="C55" s="1151"/>
      <c r="D55" s="913"/>
      <c r="E55" s="913"/>
      <c r="F55" s="914"/>
      <c r="G55" s="914">
        <f>G14+G31+G10+G40+G48+G53</f>
        <v>0</v>
      </c>
      <c r="H55" s="914">
        <f>H14+H31+H10+H40+H48+H53</f>
        <v>0</v>
      </c>
      <c r="I55" s="915"/>
    </row>
    <row r="56" spans="1:9" s="1515" customFormat="1" ht="13.5" customHeight="1" x14ac:dyDescent="0.2">
      <c r="C56" s="1479"/>
    </row>
    <row r="57" spans="1:9" s="1515" customFormat="1" ht="14.1" customHeight="1" x14ac:dyDescent="0.2">
      <c r="A57" s="1482"/>
      <c r="B57" s="1482"/>
      <c r="C57" s="1516" t="s">
        <v>858</v>
      </c>
      <c r="D57" s="1546">
        <f>'(2)Insumo'!D106</f>
        <v>0</v>
      </c>
      <c r="E57" s="1541" t="s">
        <v>854</v>
      </c>
      <c r="F57" s="1546">
        <f>'(2)Insumo'!F106</f>
        <v>0</v>
      </c>
      <c r="G57" s="1541" t="s">
        <v>854</v>
      </c>
      <c r="H57" s="1449">
        <f>'(2)Insumo'!H106</f>
        <v>0</v>
      </c>
    </row>
    <row r="58" spans="1:9" s="1515" customFormat="1" ht="14.1" customHeight="1" x14ac:dyDescent="0.2">
      <c r="B58" s="1482"/>
      <c r="C58" s="1482"/>
      <c r="D58" s="1482"/>
      <c r="E58" s="1514"/>
      <c r="F58" s="1514"/>
      <c r="G58" s="1514"/>
    </row>
    <row r="59" spans="1:9" s="1515" customFormat="1" ht="14.1" customHeight="1" x14ac:dyDescent="0.2">
      <c r="B59" s="1482"/>
      <c r="C59" s="1482"/>
      <c r="D59" s="1482"/>
      <c r="E59" s="1514"/>
      <c r="F59" s="1514"/>
      <c r="G59" s="1514"/>
    </row>
    <row r="60" spans="1:9" s="1515" customFormat="1" ht="14.1" customHeight="1" x14ac:dyDescent="0.2">
      <c r="B60" s="1482"/>
      <c r="C60" s="1482"/>
      <c r="D60" s="1482"/>
      <c r="E60" s="1514"/>
      <c r="F60" s="1514"/>
      <c r="G60" s="1514"/>
    </row>
    <row r="61" spans="1:9" s="1515" customFormat="1" ht="14.1" customHeight="1" x14ac:dyDescent="0.2">
      <c r="B61" s="1482"/>
      <c r="C61" s="1482"/>
      <c r="D61" s="1482"/>
      <c r="E61" s="1514"/>
      <c r="F61" s="1514"/>
      <c r="G61" s="1514"/>
    </row>
    <row r="62" spans="1:9" s="1515" customFormat="1" ht="14.1" customHeight="1" x14ac:dyDescent="0.2">
      <c r="B62" s="1542"/>
      <c r="C62" s="1542"/>
      <c r="D62" s="1542"/>
      <c r="E62" s="1542"/>
      <c r="F62" s="1542"/>
      <c r="G62" s="1514"/>
    </row>
    <row r="63" spans="1:9" s="1515" customFormat="1" ht="14.1" customHeight="1" x14ac:dyDescent="0.2">
      <c r="A63" s="1518"/>
      <c r="D63" s="1481" t="str">
        <f>'(2)Insumo'!D112:H112</f>
        <v>Nome completo do representante legal da Licitante</v>
      </c>
      <c r="E63" s="1481"/>
      <c r="F63" s="1481"/>
      <c r="G63" s="1481"/>
      <c r="H63" s="1481"/>
    </row>
    <row r="64" spans="1:9" s="1515" customFormat="1" ht="14.1" customHeight="1" x14ac:dyDescent="0.2">
      <c r="A64" s="1514"/>
      <c r="D64" s="1458" t="str">
        <f>'(2)Insumo'!D113:H113</f>
        <v>Cargo/Função</v>
      </c>
      <c r="E64" s="1458"/>
      <c r="F64" s="1458"/>
      <c r="G64" s="1458"/>
      <c r="H64" s="1458"/>
    </row>
    <row r="65" spans="1:8" s="1515" customFormat="1" ht="14.1" customHeight="1" x14ac:dyDescent="0.2">
      <c r="A65" s="1514"/>
      <c r="D65" s="1458" t="str">
        <f>'(2)Insumo'!D114:H114</f>
        <v>Razão Social da Licitante</v>
      </c>
      <c r="E65" s="1458"/>
      <c r="F65" s="1458"/>
      <c r="G65" s="1458"/>
      <c r="H65" s="1458"/>
    </row>
  </sheetData>
  <sheetProtection password="933F" sheet="1" objects="1" scenarios="1" selectLockedCells="1"/>
  <mergeCells count="16">
    <mergeCell ref="D63:H63"/>
    <mergeCell ref="D64:H64"/>
    <mergeCell ref="D65:H65"/>
    <mergeCell ref="A1:I1"/>
    <mergeCell ref="A55:C55"/>
    <mergeCell ref="A14:C14"/>
    <mergeCell ref="A10:C10"/>
    <mergeCell ref="A31:C31"/>
    <mergeCell ref="A40:C40"/>
    <mergeCell ref="D3:E3"/>
    <mergeCell ref="F3:F4"/>
    <mergeCell ref="I3:I4"/>
    <mergeCell ref="G3:H3"/>
    <mergeCell ref="A3:C4"/>
    <mergeCell ref="A48:F48"/>
    <mergeCell ref="A53:F53"/>
  </mergeCells>
  <printOptions horizontalCentered="1"/>
  <pageMargins left="1.1811023622047245" right="0.78740157480314965" top="1.1811023622047245" bottom="0.78740157480314965" header="0.59055118110236227" footer="0.31496062992125984"/>
  <pageSetup paperSize="9" scale="57" orientation="portrait" r:id="rId1"/>
  <headerFooter>
    <oddHeader>&amp;L&amp;"Calibri,Negrito"&amp;9Estado de Santa Catarina
Município de Lages - SC
Serviço de Estacionamento Rotativo Pago – Área Azul&amp;R&amp;G</oddHeader>
    <oddFooter>&amp;L&amp;"Calibri,Negrito"&amp;9Planilha 3 - Investimentos Iniciais&amp;R&amp;"Calibri,Negrito"&amp;9Pág.: &amp;P de 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I27"/>
  <sheetViews>
    <sheetView zoomScaleNormal="100" zoomScaleSheetLayoutView="55" workbookViewId="0">
      <selection sqref="A1:I1"/>
    </sheetView>
  </sheetViews>
  <sheetFormatPr defaultRowHeight="14.1" customHeight="1" x14ac:dyDescent="0.2"/>
  <cols>
    <col min="1" max="2" width="3.28515625" style="47" customWidth="1"/>
    <col min="3" max="3" width="31.5703125" style="46" bestFit="1" customWidth="1"/>
    <col min="4" max="4" width="6.5703125" style="47" bestFit="1" customWidth="1"/>
    <col min="5" max="5" width="10.42578125" style="47" bestFit="1" customWidth="1"/>
    <col min="6" max="6" width="7.42578125" style="46" customWidth="1"/>
    <col min="7" max="7" width="7.42578125" style="47" customWidth="1"/>
    <col min="8" max="8" width="13.5703125" style="46" bestFit="1" customWidth="1"/>
    <col min="9" max="9" width="13.5703125" style="213" bestFit="1" customWidth="1"/>
    <col min="10" max="10" width="11.28515625" style="213" bestFit="1" customWidth="1"/>
    <col min="11" max="256" width="9.140625" style="213"/>
    <col min="257" max="257" width="2" style="213" customWidth="1"/>
    <col min="258" max="258" width="5.5703125" style="213" customWidth="1"/>
    <col min="259" max="259" width="43.5703125" style="213" bestFit="1" customWidth="1"/>
    <col min="260" max="260" width="9.140625" style="213" bestFit="1" customWidth="1"/>
    <col min="261" max="261" width="6.85546875" style="213" bestFit="1" customWidth="1"/>
    <col min="262" max="262" width="11.28515625" style="213" bestFit="1" customWidth="1"/>
    <col min="263" max="263" width="10.5703125" style="213" bestFit="1" customWidth="1"/>
    <col min="264" max="264" width="12.140625" style="213" customWidth="1"/>
    <col min="265" max="512" width="9.140625" style="213"/>
    <col min="513" max="513" width="2" style="213" customWidth="1"/>
    <col min="514" max="514" width="5.5703125" style="213" customWidth="1"/>
    <col min="515" max="515" width="43.5703125" style="213" bestFit="1" customWidth="1"/>
    <col min="516" max="516" width="9.140625" style="213" bestFit="1" customWidth="1"/>
    <col min="517" max="517" width="6.85546875" style="213" bestFit="1" customWidth="1"/>
    <col min="518" max="518" width="11.28515625" style="213" bestFit="1" customWidth="1"/>
    <col min="519" max="519" width="10.5703125" style="213" bestFit="1" customWidth="1"/>
    <col min="520" max="520" width="12.140625" style="213" customWidth="1"/>
    <col min="521" max="768" width="9.140625" style="213"/>
    <col min="769" max="769" width="2" style="213" customWidth="1"/>
    <col min="770" max="770" width="5.5703125" style="213" customWidth="1"/>
    <col min="771" max="771" width="43.5703125" style="213" bestFit="1" customWidth="1"/>
    <col min="772" max="772" width="9.140625" style="213" bestFit="1" customWidth="1"/>
    <col min="773" max="773" width="6.85546875" style="213" bestFit="1" customWidth="1"/>
    <col min="774" max="774" width="11.28515625" style="213" bestFit="1" customWidth="1"/>
    <col min="775" max="775" width="10.5703125" style="213" bestFit="1" customWidth="1"/>
    <col min="776" max="776" width="12.140625" style="213" customWidth="1"/>
    <col min="777" max="1024" width="9.140625" style="213"/>
    <col min="1025" max="1025" width="2" style="213" customWidth="1"/>
    <col min="1026" max="1026" width="5.5703125" style="213" customWidth="1"/>
    <col min="1027" max="1027" width="43.5703125" style="213" bestFit="1" customWidth="1"/>
    <col min="1028" max="1028" width="9.140625" style="213" bestFit="1" customWidth="1"/>
    <col min="1029" max="1029" width="6.85546875" style="213" bestFit="1" customWidth="1"/>
    <col min="1030" max="1030" width="11.28515625" style="213" bestFit="1" customWidth="1"/>
    <col min="1031" max="1031" width="10.5703125" style="213" bestFit="1" customWidth="1"/>
    <col min="1032" max="1032" width="12.140625" style="213" customWidth="1"/>
    <col min="1033" max="1280" width="9.140625" style="213"/>
    <col min="1281" max="1281" width="2" style="213" customWidth="1"/>
    <col min="1282" max="1282" width="5.5703125" style="213" customWidth="1"/>
    <col min="1283" max="1283" width="43.5703125" style="213" bestFit="1" customWidth="1"/>
    <col min="1284" max="1284" width="9.140625" style="213" bestFit="1" customWidth="1"/>
    <col min="1285" max="1285" width="6.85546875" style="213" bestFit="1" customWidth="1"/>
    <col min="1286" max="1286" width="11.28515625" style="213" bestFit="1" customWidth="1"/>
    <col min="1287" max="1287" width="10.5703125" style="213" bestFit="1" customWidth="1"/>
    <col min="1288" max="1288" width="12.140625" style="213" customWidth="1"/>
    <col min="1289" max="1536" width="9.140625" style="213"/>
    <col min="1537" max="1537" width="2" style="213" customWidth="1"/>
    <col min="1538" max="1538" width="5.5703125" style="213" customWidth="1"/>
    <col min="1539" max="1539" width="43.5703125" style="213" bestFit="1" customWidth="1"/>
    <col min="1540" max="1540" width="9.140625" style="213" bestFit="1" customWidth="1"/>
    <col min="1541" max="1541" width="6.85546875" style="213" bestFit="1" customWidth="1"/>
    <col min="1542" max="1542" width="11.28515625" style="213" bestFit="1" customWidth="1"/>
    <col min="1543" max="1543" width="10.5703125" style="213" bestFit="1" customWidth="1"/>
    <col min="1544" max="1544" width="12.140625" style="213" customWidth="1"/>
    <col min="1545" max="1792" width="9.140625" style="213"/>
    <col min="1793" max="1793" width="2" style="213" customWidth="1"/>
    <col min="1794" max="1794" width="5.5703125" style="213" customWidth="1"/>
    <col min="1795" max="1795" width="43.5703125" style="213" bestFit="1" customWidth="1"/>
    <col min="1796" max="1796" width="9.140625" style="213" bestFit="1" customWidth="1"/>
    <col min="1797" max="1797" width="6.85546875" style="213" bestFit="1" customWidth="1"/>
    <col min="1798" max="1798" width="11.28515625" style="213" bestFit="1" customWidth="1"/>
    <col min="1799" max="1799" width="10.5703125" style="213" bestFit="1" customWidth="1"/>
    <col min="1800" max="1800" width="12.140625" style="213" customWidth="1"/>
    <col min="1801" max="2048" width="9.140625" style="213"/>
    <col min="2049" max="2049" width="2" style="213" customWidth="1"/>
    <col min="2050" max="2050" width="5.5703125" style="213" customWidth="1"/>
    <col min="2051" max="2051" width="43.5703125" style="213" bestFit="1" customWidth="1"/>
    <col min="2052" max="2052" width="9.140625" style="213" bestFit="1" customWidth="1"/>
    <col min="2053" max="2053" width="6.85546875" style="213" bestFit="1" customWidth="1"/>
    <col min="2054" max="2054" width="11.28515625" style="213" bestFit="1" customWidth="1"/>
    <col min="2055" max="2055" width="10.5703125" style="213" bestFit="1" customWidth="1"/>
    <col min="2056" max="2056" width="12.140625" style="213" customWidth="1"/>
    <col min="2057" max="2304" width="9.140625" style="213"/>
    <col min="2305" max="2305" width="2" style="213" customWidth="1"/>
    <col min="2306" max="2306" width="5.5703125" style="213" customWidth="1"/>
    <col min="2307" max="2307" width="43.5703125" style="213" bestFit="1" customWidth="1"/>
    <col min="2308" max="2308" width="9.140625" style="213" bestFit="1" customWidth="1"/>
    <col min="2309" max="2309" width="6.85546875" style="213" bestFit="1" customWidth="1"/>
    <col min="2310" max="2310" width="11.28515625" style="213" bestFit="1" customWidth="1"/>
    <col min="2311" max="2311" width="10.5703125" style="213" bestFit="1" customWidth="1"/>
    <col min="2312" max="2312" width="12.140625" style="213" customWidth="1"/>
    <col min="2313" max="2560" width="9.140625" style="213"/>
    <col min="2561" max="2561" width="2" style="213" customWidth="1"/>
    <col min="2562" max="2562" width="5.5703125" style="213" customWidth="1"/>
    <col min="2563" max="2563" width="43.5703125" style="213" bestFit="1" customWidth="1"/>
    <col min="2564" max="2564" width="9.140625" style="213" bestFit="1" customWidth="1"/>
    <col min="2565" max="2565" width="6.85546875" style="213" bestFit="1" customWidth="1"/>
    <col min="2566" max="2566" width="11.28515625" style="213" bestFit="1" customWidth="1"/>
    <col min="2567" max="2567" width="10.5703125" style="213" bestFit="1" customWidth="1"/>
    <col min="2568" max="2568" width="12.140625" style="213" customWidth="1"/>
    <col min="2569" max="2816" width="9.140625" style="213"/>
    <col min="2817" max="2817" width="2" style="213" customWidth="1"/>
    <col min="2818" max="2818" width="5.5703125" style="213" customWidth="1"/>
    <col min="2819" max="2819" width="43.5703125" style="213" bestFit="1" customWidth="1"/>
    <col min="2820" max="2820" width="9.140625" style="213" bestFit="1" customWidth="1"/>
    <col min="2821" max="2821" width="6.85546875" style="213" bestFit="1" customWidth="1"/>
    <col min="2822" max="2822" width="11.28515625" style="213" bestFit="1" customWidth="1"/>
    <col min="2823" max="2823" width="10.5703125" style="213" bestFit="1" customWidth="1"/>
    <col min="2824" max="2824" width="12.140625" style="213" customWidth="1"/>
    <col min="2825" max="3072" width="9.140625" style="213"/>
    <col min="3073" max="3073" width="2" style="213" customWidth="1"/>
    <col min="3074" max="3074" width="5.5703125" style="213" customWidth="1"/>
    <col min="3075" max="3075" width="43.5703125" style="213" bestFit="1" customWidth="1"/>
    <col min="3076" max="3076" width="9.140625" style="213" bestFit="1" customWidth="1"/>
    <col min="3077" max="3077" width="6.85546875" style="213" bestFit="1" customWidth="1"/>
    <col min="3078" max="3078" width="11.28515625" style="213" bestFit="1" customWidth="1"/>
    <col min="3079" max="3079" width="10.5703125" style="213" bestFit="1" customWidth="1"/>
    <col min="3080" max="3080" width="12.140625" style="213" customWidth="1"/>
    <col min="3081" max="3328" width="9.140625" style="213"/>
    <col min="3329" max="3329" width="2" style="213" customWidth="1"/>
    <col min="3330" max="3330" width="5.5703125" style="213" customWidth="1"/>
    <col min="3331" max="3331" width="43.5703125" style="213" bestFit="1" customWidth="1"/>
    <col min="3332" max="3332" width="9.140625" style="213" bestFit="1" customWidth="1"/>
    <col min="3333" max="3333" width="6.85546875" style="213" bestFit="1" customWidth="1"/>
    <col min="3334" max="3334" width="11.28515625" style="213" bestFit="1" customWidth="1"/>
    <col min="3335" max="3335" width="10.5703125" style="213" bestFit="1" customWidth="1"/>
    <col min="3336" max="3336" width="12.140625" style="213" customWidth="1"/>
    <col min="3337" max="3584" width="9.140625" style="213"/>
    <col min="3585" max="3585" width="2" style="213" customWidth="1"/>
    <col min="3586" max="3586" width="5.5703125" style="213" customWidth="1"/>
    <col min="3587" max="3587" width="43.5703125" style="213" bestFit="1" customWidth="1"/>
    <col min="3588" max="3588" width="9.140625" style="213" bestFit="1" customWidth="1"/>
    <col min="3589" max="3589" width="6.85546875" style="213" bestFit="1" customWidth="1"/>
    <col min="3590" max="3590" width="11.28515625" style="213" bestFit="1" customWidth="1"/>
    <col min="3591" max="3591" width="10.5703125" style="213" bestFit="1" customWidth="1"/>
    <col min="3592" max="3592" width="12.140625" style="213" customWidth="1"/>
    <col min="3593" max="3840" width="9.140625" style="213"/>
    <col min="3841" max="3841" width="2" style="213" customWidth="1"/>
    <col min="3842" max="3842" width="5.5703125" style="213" customWidth="1"/>
    <col min="3843" max="3843" width="43.5703125" style="213" bestFit="1" customWidth="1"/>
    <col min="3844" max="3844" width="9.140625" style="213" bestFit="1" customWidth="1"/>
    <col min="3845" max="3845" width="6.85546875" style="213" bestFit="1" customWidth="1"/>
    <col min="3846" max="3846" width="11.28515625" style="213" bestFit="1" customWidth="1"/>
    <col min="3847" max="3847" width="10.5703125" style="213" bestFit="1" customWidth="1"/>
    <col min="3848" max="3848" width="12.140625" style="213" customWidth="1"/>
    <col min="3849" max="4096" width="9.140625" style="213"/>
    <col min="4097" max="4097" width="2" style="213" customWidth="1"/>
    <col min="4098" max="4098" width="5.5703125" style="213" customWidth="1"/>
    <col min="4099" max="4099" width="43.5703125" style="213" bestFit="1" customWidth="1"/>
    <col min="4100" max="4100" width="9.140625" style="213" bestFit="1" customWidth="1"/>
    <col min="4101" max="4101" width="6.85546875" style="213" bestFit="1" customWidth="1"/>
    <col min="4102" max="4102" width="11.28515625" style="213" bestFit="1" customWidth="1"/>
    <col min="4103" max="4103" width="10.5703125" style="213" bestFit="1" customWidth="1"/>
    <col min="4104" max="4104" width="12.140625" style="213" customWidth="1"/>
    <col min="4105" max="4352" width="9.140625" style="213"/>
    <col min="4353" max="4353" width="2" style="213" customWidth="1"/>
    <col min="4354" max="4354" width="5.5703125" style="213" customWidth="1"/>
    <col min="4355" max="4355" width="43.5703125" style="213" bestFit="1" customWidth="1"/>
    <col min="4356" max="4356" width="9.140625" style="213" bestFit="1" customWidth="1"/>
    <col min="4357" max="4357" width="6.85546875" style="213" bestFit="1" customWidth="1"/>
    <col min="4358" max="4358" width="11.28515625" style="213" bestFit="1" customWidth="1"/>
    <col min="4359" max="4359" width="10.5703125" style="213" bestFit="1" customWidth="1"/>
    <col min="4360" max="4360" width="12.140625" style="213" customWidth="1"/>
    <col min="4361" max="4608" width="9.140625" style="213"/>
    <col min="4609" max="4609" width="2" style="213" customWidth="1"/>
    <col min="4610" max="4610" width="5.5703125" style="213" customWidth="1"/>
    <col min="4611" max="4611" width="43.5703125" style="213" bestFit="1" customWidth="1"/>
    <col min="4612" max="4612" width="9.140625" style="213" bestFit="1" customWidth="1"/>
    <col min="4613" max="4613" width="6.85546875" style="213" bestFit="1" customWidth="1"/>
    <col min="4614" max="4614" width="11.28515625" style="213" bestFit="1" customWidth="1"/>
    <col min="4615" max="4615" width="10.5703125" style="213" bestFit="1" customWidth="1"/>
    <col min="4616" max="4616" width="12.140625" style="213" customWidth="1"/>
    <col min="4617" max="4864" width="9.140625" style="213"/>
    <col min="4865" max="4865" width="2" style="213" customWidth="1"/>
    <col min="4866" max="4866" width="5.5703125" style="213" customWidth="1"/>
    <col min="4867" max="4867" width="43.5703125" style="213" bestFit="1" customWidth="1"/>
    <col min="4868" max="4868" width="9.140625" style="213" bestFit="1" customWidth="1"/>
    <col min="4869" max="4869" width="6.85546875" style="213" bestFit="1" customWidth="1"/>
    <col min="4870" max="4870" width="11.28515625" style="213" bestFit="1" customWidth="1"/>
    <col min="4871" max="4871" width="10.5703125" style="213" bestFit="1" customWidth="1"/>
    <col min="4872" max="4872" width="12.140625" style="213" customWidth="1"/>
    <col min="4873" max="5120" width="9.140625" style="213"/>
    <col min="5121" max="5121" width="2" style="213" customWidth="1"/>
    <col min="5122" max="5122" width="5.5703125" style="213" customWidth="1"/>
    <col min="5123" max="5123" width="43.5703125" style="213" bestFit="1" customWidth="1"/>
    <col min="5124" max="5124" width="9.140625" style="213" bestFit="1" customWidth="1"/>
    <col min="5125" max="5125" width="6.85546875" style="213" bestFit="1" customWidth="1"/>
    <col min="5126" max="5126" width="11.28515625" style="213" bestFit="1" customWidth="1"/>
    <col min="5127" max="5127" width="10.5703125" style="213" bestFit="1" customWidth="1"/>
    <col min="5128" max="5128" width="12.140625" style="213" customWidth="1"/>
    <col min="5129" max="5376" width="9.140625" style="213"/>
    <col min="5377" max="5377" width="2" style="213" customWidth="1"/>
    <col min="5378" max="5378" width="5.5703125" style="213" customWidth="1"/>
    <col min="5379" max="5379" width="43.5703125" style="213" bestFit="1" customWidth="1"/>
    <col min="5380" max="5380" width="9.140625" style="213" bestFit="1" customWidth="1"/>
    <col min="5381" max="5381" width="6.85546875" style="213" bestFit="1" customWidth="1"/>
    <col min="5382" max="5382" width="11.28515625" style="213" bestFit="1" customWidth="1"/>
    <col min="5383" max="5383" width="10.5703125" style="213" bestFit="1" customWidth="1"/>
    <col min="5384" max="5384" width="12.140625" style="213" customWidth="1"/>
    <col min="5385" max="5632" width="9.140625" style="213"/>
    <col min="5633" max="5633" width="2" style="213" customWidth="1"/>
    <col min="5634" max="5634" width="5.5703125" style="213" customWidth="1"/>
    <col min="5635" max="5635" width="43.5703125" style="213" bestFit="1" customWidth="1"/>
    <col min="5636" max="5636" width="9.140625" style="213" bestFit="1" customWidth="1"/>
    <col min="5637" max="5637" width="6.85546875" style="213" bestFit="1" customWidth="1"/>
    <col min="5638" max="5638" width="11.28515625" style="213" bestFit="1" customWidth="1"/>
    <col min="5639" max="5639" width="10.5703125" style="213" bestFit="1" customWidth="1"/>
    <col min="5640" max="5640" width="12.140625" style="213" customWidth="1"/>
    <col min="5641" max="5888" width="9.140625" style="213"/>
    <col min="5889" max="5889" width="2" style="213" customWidth="1"/>
    <col min="5890" max="5890" width="5.5703125" style="213" customWidth="1"/>
    <col min="5891" max="5891" width="43.5703125" style="213" bestFit="1" customWidth="1"/>
    <col min="5892" max="5892" width="9.140625" style="213" bestFit="1" customWidth="1"/>
    <col min="5893" max="5893" width="6.85546875" style="213" bestFit="1" customWidth="1"/>
    <col min="5894" max="5894" width="11.28515625" style="213" bestFit="1" customWidth="1"/>
    <col min="5895" max="5895" width="10.5703125" style="213" bestFit="1" customWidth="1"/>
    <col min="5896" max="5896" width="12.140625" style="213" customWidth="1"/>
    <col min="5897" max="6144" width="9.140625" style="213"/>
    <col min="6145" max="6145" width="2" style="213" customWidth="1"/>
    <col min="6146" max="6146" width="5.5703125" style="213" customWidth="1"/>
    <col min="6147" max="6147" width="43.5703125" style="213" bestFit="1" customWidth="1"/>
    <col min="6148" max="6148" width="9.140625" style="213" bestFit="1" customWidth="1"/>
    <col min="6149" max="6149" width="6.85546875" style="213" bestFit="1" customWidth="1"/>
    <col min="6150" max="6150" width="11.28515625" style="213" bestFit="1" customWidth="1"/>
    <col min="6151" max="6151" width="10.5703125" style="213" bestFit="1" customWidth="1"/>
    <col min="6152" max="6152" width="12.140625" style="213" customWidth="1"/>
    <col min="6153" max="6400" width="9.140625" style="213"/>
    <col min="6401" max="6401" width="2" style="213" customWidth="1"/>
    <col min="6402" max="6402" width="5.5703125" style="213" customWidth="1"/>
    <col min="6403" max="6403" width="43.5703125" style="213" bestFit="1" customWidth="1"/>
    <col min="6404" max="6404" width="9.140625" style="213" bestFit="1" customWidth="1"/>
    <col min="6405" max="6405" width="6.85546875" style="213" bestFit="1" customWidth="1"/>
    <col min="6406" max="6406" width="11.28515625" style="213" bestFit="1" customWidth="1"/>
    <col min="6407" max="6407" width="10.5703125" style="213" bestFit="1" customWidth="1"/>
    <col min="6408" max="6408" width="12.140625" style="213" customWidth="1"/>
    <col min="6409" max="6656" width="9.140625" style="213"/>
    <col min="6657" max="6657" width="2" style="213" customWidth="1"/>
    <col min="6658" max="6658" width="5.5703125" style="213" customWidth="1"/>
    <col min="6659" max="6659" width="43.5703125" style="213" bestFit="1" customWidth="1"/>
    <col min="6660" max="6660" width="9.140625" style="213" bestFit="1" customWidth="1"/>
    <col min="6661" max="6661" width="6.85546875" style="213" bestFit="1" customWidth="1"/>
    <col min="6662" max="6662" width="11.28515625" style="213" bestFit="1" customWidth="1"/>
    <col min="6663" max="6663" width="10.5703125" style="213" bestFit="1" customWidth="1"/>
    <col min="6664" max="6664" width="12.140625" style="213" customWidth="1"/>
    <col min="6665" max="6912" width="9.140625" style="213"/>
    <col min="6913" max="6913" width="2" style="213" customWidth="1"/>
    <col min="6914" max="6914" width="5.5703125" style="213" customWidth="1"/>
    <col min="6915" max="6915" width="43.5703125" style="213" bestFit="1" customWidth="1"/>
    <col min="6916" max="6916" width="9.140625" style="213" bestFit="1" customWidth="1"/>
    <col min="6917" max="6917" width="6.85546875" style="213" bestFit="1" customWidth="1"/>
    <col min="6918" max="6918" width="11.28515625" style="213" bestFit="1" customWidth="1"/>
    <col min="6919" max="6919" width="10.5703125" style="213" bestFit="1" customWidth="1"/>
    <col min="6920" max="6920" width="12.140625" style="213" customWidth="1"/>
    <col min="6921" max="7168" width="9.140625" style="213"/>
    <col min="7169" max="7169" width="2" style="213" customWidth="1"/>
    <col min="7170" max="7170" width="5.5703125" style="213" customWidth="1"/>
    <col min="7171" max="7171" width="43.5703125" style="213" bestFit="1" customWidth="1"/>
    <col min="7172" max="7172" width="9.140625" style="213" bestFit="1" customWidth="1"/>
    <col min="7173" max="7173" width="6.85546875" style="213" bestFit="1" customWidth="1"/>
    <col min="7174" max="7174" width="11.28515625" style="213" bestFit="1" customWidth="1"/>
    <col min="7175" max="7175" width="10.5703125" style="213" bestFit="1" customWidth="1"/>
    <col min="7176" max="7176" width="12.140625" style="213" customWidth="1"/>
    <col min="7177" max="7424" width="9.140625" style="213"/>
    <col min="7425" max="7425" width="2" style="213" customWidth="1"/>
    <col min="7426" max="7426" width="5.5703125" style="213" customWidth="1"/>
    <col min="7427" max="7427" width="43.5703125" style="213" bestFit="1" customWidth="1"/>
    <col min="7428" max="7428" width="9.140625" style="213" bestFit="1" customWidth="1"/>
    <col min="7429" max="7429" width="6.85546875" style="213" bestFit="1" customWidth="1"/>
    <col min="7430" max="7430" width="11.28515625" style="213" bestFit="1" customWidth="1"/>
    <col min="7431" max="7431" width="10.5703125" style="213" bestFit="1" customWidth="1"/>
    <col min="7432" max="7432" width="12.140625" style="213" customWidth="1"/>
    <col min="7433" max="7680" width="9.140625" style="213"/>
    <col min="7681" max="7681" width="2" style="213" customWidth="1"/>
    <col min="7682" max="7682" width="5.5703125" style="213" customWidth="1"/>
    <col min="7683" max="7683" width="43.5703125" style="213" bestFit="1" customWidth="1"/>
    <col min="7684" max="7684" width="9.140625" style="213" bestFit="1" customWidth="1"/>
    <col min="7685" max="7685" width="6.85546875" style="213" bestFit="1" customWidth="1"/>
    <col min="7686" max="7686" width="11.28515625" style="213" bestFit="1" customWidth="1"/>
    <col min="7687" max="7687" width="10.5703125" style="213" bestFit="1" customWidth="1"/>
    <col min="7688" max="7688" width="12.140625" style="213" customWidth="1"/>
    <col min="7689" max="7936" width="9.140625" style="213"/>
    <col min="7937" max="7937" width="2" style="213" customWidth="1"/>
    <col min="7938" max="7938" width="5.5703125" style="213" customWidth="1"/>
    <col min="7939" max="7939" width="43.5703125" style="213" bestFit="1" customWidth="1"/>
    <col min="7940" max="7940" width="9.140625" style="213" bestFit="1" customWidth="1"/>
    <col min="7941" max="7941" width="6.85546875" style="213" bestFit="1" customWidth="1"/>
    <col min="7942" max="7942" width="11.28515625" style="213" bestFit="1" customWidth="1"/>
    <col min="7943" max="7943" width="10.5703125" style="213" bestFit="1" customWidth="1"/>
    <col min="7944" max="7944" width="12.140625" style="213" customWidth="1"/>
    <col min="7945" max="8192" width="9.140625" style="213"/>
    <col min="8193" max="8193" width="2" style="213" customWidth="1"/>
    <col min="8194" max="8194" width="5.5703125" style="213" customWidth="1"/>
    <col min="8195" max="8195" width="43.5703125" style="213" bestFit="1" customWidth="1"/>
    <col min="8196" max="8196" width="9.140625" style="213" bestFit="1" customWidth="1"/>
    <col min="8197" max="8197" width="6.85546875" style="213" bestFit="1" customWidth="1"/>
    <col min="8198" max="8198" width="11.28515625" style="213" bestFit="1" customWidth="1"/>
    <col min="8199" max="8199" width="10.5703125" style="213" bestFit="1" customWidth="1"/>
    <col min="8200" max="8200" width="12.140625" style="213" customWidth="1"/>
    <col min="8201" max="8448" width="9.140625" style="213"/>
    <col min="8449" max="8449" width="2" style="213" customWidth="1"/>
    <col min="8450" max="8450" width="5.5703125" style="213" customWidth="1"/>
    <col min="8451" max="8451" width="43.5703125" style="213" bestFit="1" customWidth="1"/>
    <col min="8452" max="8452" width="9.140625" style="213" bestFit="1" customWidth="1"/>
    <col min="8453" max="8453" width="6.85546875" style="213" bestFit="1" customWidth="1"/>
    <col min="8454" max="8454" width="11.28515625" style="213" bestFit="1" customWidth="1"/>
    <col min="8455" max="8455" width="10.5703125" style="213" bestFit="1" customWidth="1"/>
    <col min="8456" max="8456" width="12.140625" style="213" customWidth="1"/>
    <col min="8457" max="8704" width="9.140625" style="213"/>
    <col min="8705" max="8705" width="2" style="213" customWidth="1"/>
    <col min="8706" max="8706" width="5.5703125" style="213" customWidth="1"/>
    <col min="8707" max="8707" width="43.5703125" style="213" bestFit="1" customWidth="1"/>
    <col min="8708" max="8708" width="9.140625" style="213" bestFit="1" customWidth="1"/>
    <col min="8709" max="8709" width="6.85546875" style="213" bestFit="1" customWidth="1"/>
    <col min="8710" max="8710" width="11.28515625" style="213" bestFit="1" customWidth="1"/>
    <col min="8711" max="8711" width="10.5703125" style="213" bestFit="1" customWidth="1"/>
    <col min="8712" max="8712" width="12.140625" style="213" customWidth="1"/>
    <col min="8713" max="8960" width="9.140625" style="213"/>
    <col min="8961" max="8961" width="2" style="213" customWidth="1"/>
    <col min="8962" max="8962" width="5.5703125" style="213" customWidth="1"/>
    <col min="8963" max="8963" width="43.5703125" style="213" bestFit="1" customWidth="1"/>
    <col min="8964" max="8964" width="9.140625" style="213" bestFit="1" customWidth="1"/>
    <col min="8965" max="8965" width="6.85546875" style="213" bestFit="1" customWidth="1"/>
    <col min="8966" max="8966" width="11.28515625" style="213" bestFit="1" customWidth="1"/>
    <col min="8967" max="8967" width="10.5703125" style="213" bestFit="1" customWidth="1"/>
    <col min="8968" max="8968" width="12.140625" style="213" customWidth="1"/>
    <col min="8969" max="9216" width="9.140625" style="213"/>
    <col min="9217" max="9217" width="2" style="213" customWidth="1"/>
    <col min="9218" max="9218" width="5.5703125" style="213" customWidth="1"/>
    <col min="9219" max="9219" width="43.5703125" style="213" bestFit="1" customWidth="1"/>
    <col min="9220" max="9220" width="9.140625" style="213" bestFit="1" customWidth="1"/>
    <col min="9221" max="9221" width="6.85546875" style="213" bestFit="1" customWidth="1"/>
    <col min="9222" max="9222" width="11.28515625" style="213" bestFit="1" customWidth="1"/>
    <col min="9223" max="9223" width="10.5703125" style="213" bestFit="1" customWidth="1"/>
    <col min="9224" max="9224" width="12.140625" style="213" customWidth="1"/>
    <col min="9225" max="9472" width="9.140625" style="213"/>
    <col min="9473" max="9473" width="2" style="213" customWidth="1"/>
    <col min="9474" max="9474" width="5.5703125" style="213" customWidth="1"/>
    <col min="9475" max="9475" width="43.5703125" style="213" bestFit="1" customWidth="1"/>
    <col min="9476" max="9476" width="9.140625" style="213" bestFit="1" customWidth="1"/>
    <col min="9477" max="9477" width="6.85546875" style="213" bestFit="1" customWidth="1"/>
    <col min="9478" max="9478" width="11.28515625" style="213" bestFit="1" customWidth="1"/>
    <col min="9479" max="9479" width="10.5703125" style="213" bestFit="1" customWidth="1"/>
    <col min="9480" max="9480" width="12.140625" style="213" customWidth="1"/>
    <col min="9481" max="9728" width="9.140625" style="213"/>
    <col min="9729" max="9729" width="2" style="213" customWidth="1"/>
    <col min="9730" max="9730" width="5.5703125" style="213" customWidth="1"/>
    <col min="9731" max="9731" width="43.5703125" style="213" bestFit="1" customWidth="1"/>
    <col min="9732" max="9732" width="9.140625" style="213" bestFit="1" customWidth="1"/>
    <col min="9733" max="9733" width="6.85546875" style="213" bestFit="1" customWidth="1"/>
    <col min="9734" max="9734" width="11.28515625" style="213" bestFit="1" customWidth="1"/>
    <col min="9735" max="9735" width="10.5703125" style="213" bestFit="1" customWidth="1"/>
    <col min="9736" max="9736" width="12.140625" style="213" customWidth="1"/>
    <col min="9737" max="9984" width="9.140625" style="213"/>
    <col min="9985" max="9985" width="2" style="213" customWidth="1"/>
    <col min="9986" max="9986" width="5.5703125" style="213" customWidth="1"/>
    <col min="9987" max="9987" width="43.5703125" style="213" bestFit="1" customWidth="1"/>
    <col min="9988" max="9988" width="9.140625" style="213" bestFit="1" customWidth="1"/>
    <col min="9989" max="9989" width="6.85546875" style="213" bestFit="1" customWidth="1"/>
    <col min="9990" max="9990" width="11.28515625" style="213" bestFit="1" customWidth="1"/>
    <col min="9991" max="9991" width="10.5703125" style="213" bestFit="1" customWidth="1"/>
    <col min="9992" max="9992" width="12.140625" style="213" customWidth="1"/>
    <col min="9993" max="10240" width="9.140625" style="213"/>
    <col min="10241" max="10241" width="2" style="213" customWidth="1"/>
    <col min="10242" max="10242" width="5.5703125" style="213" customWidth="1"/>
    <col min="10243" max="10243" width="43.5703125" style="213" bestFit="1" customWidth="1"/>
    <col min="10244" max="10244" width="9.140625" style="213" bestFit="1" customWidth="1"/>
    <col min="10245" max="10245" width="6.85546875" style="213" bestFit="1" customWidth="1"/>
    <col min="10246" max="10246" width="11.28515625" style="213" bestFit="1" customWidth="1"/>
    <col min="10247" max="10247" width="10.5703125" style="213" bestFit="1" customWidth="1"/>
    <col min="10248" max="10248" width="12.140625" style="213" customWidth="1"/>
    <col min="10249" max="10496" width="9.140625" style="213"/>
    <col min="10497" max="10497" width="2" style="213" customWidth="1"/>
    <col min="10498" max="10498" width="5.5703125" style="213" customWidth="1"/>
    <col min="10499" max="10499" width="43.5703125" style="213" bestFit="1" customWidth="1"/>
    <col min="10500" max="10500" width="9.140625" style="213" bestFit="1" customWidth="1"/>
    <col min="10501" max="10501" width="6.85546875" style="213" bestFit="1" customWidth="1"/>
    <col min="10502" max="10502" width="11.28515625" style="213" bestFit="1" customWidth="1"/>
    <col min="10503" max="10503" width="10.5703125" style="213" bestFit="1" customWidth="1"/>
    <col min="10504" max="10504" width="12.140625" style="213" customWidth="1"/>
    <col min="10505" max="10752" width="9.140625" style="213"/>
    <col min="10753" max="10753" width="2" style="213" customWidth="1"/>
    <col min="10754" max="10754" width="5.5703125" style="213" customWidth="1"/>
    <col min="10755" max="10755" width="43.5703125" style="213" bestFit="1" customWidth="1"/>
    <col min="10756" max="10756" width="9.140625" style="213" bestFit="1" customWidth="1"/>
    <col min="10757" max="10757" width="6.85546875" style="213" bestFit="1" customWidth="1"/>
    <col min="10758" max="10758" width="11.28515625" style="213" bestFit="1" customWidth="1"/>
    <col min="10759" max="10759" width="10.5703125" style="213" bestFit="1" customWidth="1"/>
    <col min="10760" max="10760" width="12.140625" style="213" customWidth="1"/>
    <col min="10761" max="11008" width="9.140625" style="213"/>
    <col min="11009" max="11009" width="2" style="213" customWidth="1"/>
    <col min="11010" max="11010" width="5.5703125" style="213" customWidth="1"/>
    <col min="11011" max="11011" width="43.5703125" style="213" bestFit="1" customWidth="1"/>
    <col min="11012" max="11012" width="9.140625" style="213" bestFit="1" customWidth="1"/>
    <col min="11013" max="11013" width="6.85546875" style="213" bestFit="1" customWidth="1"/>
    <col min="11014" max="11014" width="11.28515625" style="213" bestFit="1" customWidth="1"/>
    <col min="11015" max="11015" width="10.5703125" style="213" bestFit="1" customWidth="1"/>
    <col min="11016" max="11016" width="12.140625" style="213" customWidth="1"/>
    <col min="11017" max="11264" width="9.140625" style="213"/>
    <col min="11265" max="11265" width="2" style="213" customWidth="1"/>
    <col min="11266" max="11266" width="5.5703125" style="213" customWidth="1"/>
    <col min="11267" max="11267" width="43.5703125" style="213" bestFit="1" customWidth="1"/>
    <col min="11268" max="11268" width="9.140625" style="213" bestFit="1" customWidth="1"/>
    <col min="11269" max="11269" width="6.85546875" style="213" bestFit="1" customWidth="1"/>
    <col min="11270" max="11270" width="11.28515625" style="213" bestFit="1" customWidth="1"/>
    <col min="11271" max="11271" width="10.5703125" style="213" bestFit="1" customWidth="1"/>
    <col min="11272" max="11272" width="12.140625" style="213" customWidth="1"/>
    <col min="11273" max="11520" width="9.140625" style="213"/>
    <col min="11521" max="11521" width="2" style="213" customWidth="1"/>
    <col min="11522" max="11522" width="5.5703125" style="213" customWidth="1"/>
    <col min="11523" max="11523" width="43.5703125" style="213" bestFit="1" customWidth="1"/>
    <col min="11524" max="11524" width="9.140625" style="213" bestFit="1" customWidth="1"/>
    <col min="11525" max="11525" width="6.85546875" style="213" bestFit="1" customWidth="1"/>
    <col min="11526" max="11526" width="11.28515625" style="213" bestFit="1" customWidth="1"/>
    <col min="11527" max="11527" width="10.5703125" style="213" bestFit="1" customWidth="1"/>
    <col min="11528" max="11528" width="12.140625" style="213" customWidth="1"/>
    <col min="11529" max="11776" width="9.140625" style="213"/>
    <col min="11777" max="11777" width="2" style="213" customWidth="1"/>
    <col min="11778" max="11778" width="5.5703125" style="213" customWidth="1"/>
    <col min="11779" max="11779" width="43.5703125" style="213" bestFit="1" customWidth="1"/>
    <col min="11780" max="11780" width="9.140625" style="213" bestFit="1" customWidth="1"/>
    <col min="11781" max="11781" width="6.85546875" style="213" bestFit="1" customWidth="1"/>
    <col min="11782" max="11782" width="11.28515625" style="213" bestFit="1" customWidth="1"/>
    <col min="11783" max="11783" width="10.5703125" style="213" bestFit="1" customWidth="1"/>
    <col min="11784" max="11784" width="12.140625" style="213" customWidth="1"/>
    <col min="11785" max="12032" width="9.140625" style="213"/>
    <col min="12033" max="12033" width="2" style="213" customWidth="1"/>
    <col min="12034" max="12034" width="5.5703125" style="213" customWidth="1"/>
    <col min="12035" max="12035" width="43.5703125" style="213" bestFit="1" customWidth="1"/>
    <col min="12036" max="12036" width="9.140625" style="213" bestFit="1" customWidth="1"/>
    <col min="12037" max="12037" width="6.85546875" style="213" bestFit="1" customWidth="1"/>
    <col min="12038" max="12038" width="11.28515625" style="213" bestFit="1" customWidth="1"/>
    <col min="12039" max="12039" width="10.5703125" style="213" bestFit="1" customWidth="1"/>
    <col min="12040" max="12040" width="12.140625" style="213" customWidth="1"/>
    <col min="12041" max="12288" width="9.140625" style="213"/>
    <col min="12289" max="12289" width="2" style="213" customWidth="1"/>
    <col min="12290" max="12290" width="5.5703125" style="213" customWidth="1"/>
    <col min="12291" max="12291" width="43.5703125" style="213" bestFit="1" customWidth="1"/>
    <col min="12292" max="12292" width="9.140625" style="213" bestFit="1" customWidth="1"/>
    <col min="12293" max="12293" width="6.85546875" style="213" bestFit="1" customWidth="1"/>
    <col min="12294" max="12294" width="11.28515625" style="213" bestFit="1" customWidth="1"/>
    <col min="12295" max="12295" width="10.5703125" style="213" bestFit="1" customWidth="1"/>
    <col min="12296" max="12296" width="12.140625" style="213" customWidth="1"/>
    <col min="12297" max="12544" width="9.140625" style="213"/>
    <col min="12545" max="12545" width="2" style="213" customWidth="1"/>
    <col min="12546" max="12546" width="5.5703125" style="213" customWidth="1"/>
    <col min="12547" max="12547" width="43.5703125" style="213" bestFit="1" customWidth="1"/>
    <col min="12548" max="12548" width="9.140625" style="213" bestFit="1" customWidth="1"/>
    <col min="12549" max="12549" width="6.85546875" style="213" bestFit="1" customWidth="1"/>
    <col min="12550" max="12550" width="11.28515625" style="213" bestFit="1" customWidth="1"/>
    <col min="12551" max="12551" width="10.5703125" style="213" bestFit="1" customWidth="1"/>
    <col min="12552" max="12552" width="12.140625" style="213" customWidth="1"/>
    <col min="12553" max="12800" width="9.140625" style="213"/>
    <col min="12801" max="12801" width="2" style="213" customWidth="1"/>
    <col min="12802" max="12802" width="5.5703125" style="213" customWidth="1"/>
    <col min="12803" max="12803" width="43.5703125" style="213" bestFit="1" customWidth="1"/>
    <col min="12804" max="12804" width="9.140625" style="213" bestFit="1" customWidth="1"/>
    <col min="12805" max="12805" width="6.85546875" style="213" bestFit="1" customWidth="1"/>
    <col min="12806" max="12806" width="11.28515625" style="213" bestFit="1" customWidth="1"/>
    <col min="12807" max="12807" width="10.5703125" style="213" bestFit="1" customWidth="1"/>
    <col min="12808" max="12808" width="12.140625" style="213" customWidth="1"/>
    <col min="12809" max="13056" width="9.140625" style="213"/>
    <col min="13057" max="13057" width="2" style="213" customWidth="1"/>
    <col min="13058" max="13058" width="5.5703125" style="213" customWidth="1"/>
    <col min="13059" max="13059" width="43.5703125" style="213" bestFit="1" customWidth="1"/>
    <col min="13060" max="13060" width="9.140625" style="213" bestFit="1" customWidth="1"/>
    <col min="13061" max="13061" width="6.85546875" style="213" bestFit="1" customWidth="1"/>
    <col min="13062" max="13062" width="11.28515625" style="213" bestFit="1" customWidth="1"/>
    <col min="13063" max="13063" width="10.5703125" style="213" bestFit="1" customWidth="1"/>
    <col min="13064" max="13064" width="12.140625" style="213" customWidth="1"/>
    <col min="13065" max="13312" width="9.140625" style="213"/>
    <col min="13313" max="13313" width="2" style="213" customWidth="1"/>
    <col min="13314" max="13314" width="5.5703125" style="213" customWidth="1"/>
    <col min="13315" max="13315" width="43.5703125" style="213" bestFit="1" customWidth="1"/>
    <col min="13316" max="13316" width="9.140625" style="213" bestFit="1" customWidth="1"/>
    <col min="13317" max="13317" width="6.85546875" style="213" bestFit="1" customWidth="1"/>
    <col min="13318" max="13318" width="11.28515625" style="213" bestFit="1" customWidth="1"/>
    <col min="13319" max="13319" width="10.5703125" style="213" bestFit="1" customWidth="1"/>
    <col min="13320" max="13320" width="12.140625" style="213" customWidth="1"/>
    <col min="13321" max="13568" width="9.140625" style="213"/>
    <col min="13569" max="13569" width="2" style="213" customWidth="1"/>
    <col min="13570" max="13570" width="5.5703125" style="213" customWidth="1"/>
    <col min="13571" max="13571" width="43.5703125" style="213" bestFit="1" customWidth="1"/>
    <col min="13572" max="13572" width="9.140625" style="213" bestFit="1" customWidth="1"/>
    <col min="13573" max="13573" width="6.85546875" style="213" bestFit="1" customWidth="1"/>
    <col min="13574" max="13574" width="11.28515625" style="213" bestFit="1" customWidth="1"/>
    <col min="13575" max="13575" width="10.5703125" style="213" bestFit="1" customWidth="1"/>
    <col min="13576" max="13576" width="12.140625" style="213" customWidth="1"/>
    <col min="13577" max="13824" width="9.140625" style="213"/>
    <col min="13825" max="13825" width="2" style="213" customWidth="1"/>
    <col min="13826" max="13826" width="5.5703125" style="213" customWidth="1"/>
    <col min="13827" max="13827" width="43.5703125" style="213" bestFit="1" customWidth="1"/>
    <col min="13828" max="13828" width="9.140625" style="213" bestFit="1" customWidth="1"/>
    <col min="13829" max="13829" width="6.85546875" style="213" bestFit="1" customWidth="1"/>
    <col min="13830" max="13830" width="11.28515625" style="213" bestFit="1" customWidth="1"/>
    <col min="13831" max="13831" width="10.5703125" style="213" bestFit="1" customWidth="1"/>
    <col min="13832" max="13832" width="12.140625" style="213" customWidth="1"/>
    <col min="13833" max="14080" width="9.140625" style="213"/>
    <col min="14081" max="14081" width="2" style="213" customWidth="1"/>
    <col min="14082" max="14082" width="5.5703125" style="213" customWidth="1"/>
    <col min="14083" max="14083" width="43.5703125" style="213" bestFit="1" customWidth="1"/>
    <col min="14084" max="14084" width="9.140625" style="213" bestFit="1" customWidth="1"/>
    <col min="14085" max="14085" width="6.85546875" style="213" bestFit="1" customWidth="1"/>
    <col min="14086" max="14086" width="11.28515625" style="213" bestFit="1" customWidth="1"/>
    <col min="14087" max="14087" width="10.5703125" style="213" bestFit="1" customWidth="1"/>
    <col min="14088" max="14088" width="12.140625" style="213" customWidth="1"/>
    <col min="14089" max="14336" width="9.140625" style="213"/>
    <col min="14337" max="14337" width="2" style="213" customWidth="1"/>
    <col min="14338" max="14338" width="5.5703125" style="213" customWidth="1"/>
    <col min="14339" max="14339" width="43.5703125" style="213" bestFit="1" customWidth="1"/>
    <col min="14340" max="14340" width="9.140625" style="213" bestFit="1" customWidth="1"/>
    <col min="14341" max="14341" width="6.85546875" style="213" bestFit="1" customWidth="1"/>
    <col min="14342" max="14342" width="11.28515625" style="213" bestFit="1" customWidth="1"/>
    <col min="14343" max="14343" width="10.5703125" style="213" bestFit="1" customWidth="1"/>
    <col min="14344" max="14344" width="12.140625" style="213" customWidth="1"/>
    <col min="14345" max="14592" width="9.140625" style="213"/>
    <col min="14593" max="14593" width="2" style="213" customWidth="1"/>
    <col min="14594" max="14594" width="5.5703125" style="213" customWidth="1"/>
    <col min="14595" max="14595" width="43.5703125" style="213" bestFit="1" customWidth="1"/>
    <col min="14596" max="14596" width="9.140625" style="213" bestFit="1" customWidth="1"/>
    <col min="14597" max="14597" width="6.85546875" style="213" bestFit="1" customWidth="1"/>
    <col min="14598" max="14598" width="11.28515625" style="213" bestFit="1" customWidth="1"/>
    <col min="14599" max="14599" width="10.5703125" style="213" bestFit="1" customWidth="1"/>
    <col min="14600" max="14600" width="12.140625" style="213" customWidth="1"/>
    <col min="14601" max="14848" width="9.140625" style="213"/>
    <col min="14849" max="14849" width="2" style="213" customWidth="1"/>
    <col min="14850" max="14850" width="5.5703125" style="213" customWidth="1"/>
    <col min="14851" max="14851" width="43.5703125" style="213" bestFit="1" customWidth="1"/>
    <col min="14852" max="14852" width="9.140625" style="213" bestFit="1" customWidth="1"/>
    <col min="14853" max="14853" width="6.85546875" style="213" bestFit="1" customWidth="1"/>
    <col min="14854" max="14854" width="11.28515625" style="213" bestFit="1" customWidth="1"/>
    <col min="14855" max="14855" width="10.5703125" style="213" bestFit="1" customWidth="1"/>
    <col min="14856" max="14856" width="12.140625" style="213" customWidth="1"/>
    <col min="14857" max="15104" width="9.140625" style="213"/>
    <col min="15105" max="15105" width="2" style="213" customWidth="1"/>
    <col min="15106" max="15106" width="5.5703125" style="213" customWidth="1"/>
    <col min="15107" max="15107" width="43.5703125" style="213" bestFit="1" customWidth="1"/>
    <col min="15108" max="15108" width="9.140625" style="213" bestFit="1" customWidth="1"/>
    <col min="15109" max="15109" width="6.85546875" style="213" bestFit="1" customWidth="1"/>
    <col min="15110" max="15110" width="11.28515625" style="213" bestFit="1" customWidth="1"/>
    <col min="15111" max="15111" width="10.5703125" style="213" bestFit="1" customWidth="1"/>
    <col min="15112" max="15112" width="12.140625" style="213" customWidth="1"/>
    <col min="15113" max="15360" width="9.140625" style="213"/>
    <col min="15361" max="15361" width="2" style="213" customWidth="1"/>
    <col min="15362" max="15362" width="5.5703125" style="213" customWidth="1"/>
    <col min="15363" max="15363" width="43.5703125" style="213" bestFit="1" customWidth="1"/>
    <col min="15364" max="15364" width="9.140625" style="213" bestFit="1" customWidth="1"/>
    <col min="15365" max="15365" width="6.85546875" style="213" bestFit="1" customWidth="1"/>
    <col min="15366" max="15366" width="11.28515625" style="213" bestFit="1" customWidth="1"/>
    <col min="15367" max="15367" width="10.5703125" style="213" bestFit="1" customWidth="1"/>
    <col min="15368" max="15368" width="12.140625" style="213" customWidth="1"/>
    <col min="15369" max="15616" width="9.140625" style="213"/>
    <col min="15617" max="15617" width="2" style="213" customWidth="1"/>
    <col min="15618" max="15618" width="5.5703125" style="213" customWidth="1"/>
    <col min="15619" max="15619" width="43.5703125" style="213" bestFit="1" customWidth="1"/>
    <col min="15620" max="15620" width="9.140625" style="213" bestFit="1" customWidth="1"/>
    <col min="15621" max="15621" width="6.85546875" style="213" bestFit="1" customWidth="1"/>
    <col min="15622" max="15622" width="11.28515625" style="213" bestFit="1" customWidth="1"/>
    <col min="15623" max="15623" width="10.5703125" style="213" bestFit="1" customWidth="1"/>
    <col min="15624" max="15624" width="12.140625" style="213" customWidth="1"/>
    <col min="15625" max="15872" width="9.140625" style="213"/>
    <col min="15873" max="15873" width="2" style="213" customWidth="1"/>
    <col min="15874" max="15874" width="5.5703125" style="213" customWidth="1"/>
    <col min="15875" max="15875" width="43.5703125" style="213" bestFit="1" customWidth="1"/>
    <col min="15876" max="15876" width="9.140625" style="213" bestFit="1" customWidth="1"/>
    <col min="15877" max="15877" width="6.85546875" style="213" bestFit="1" customWidth="1"/>
    <col min="15878" max="15878" width="11.28515625" style="213" bestFit="1" customWidth="1"/>
    <col min="15879" max="15879" width="10.5703125" style="213" bestFit="1" customWidth="1"/>
    <col min="15880" max="15880" width="12.140625" style="213" customWidth="1"/>
    <col min="15881" max="16128" width="9.140625" style="213"/>
    <col min="16129" max="16129" width="2" style="213" customWidth="1"/>
    <col min="16130" max="16130" width="5.5703125" style="213" customWidth="1"/>
    <col min="16131" max="16131" width="43.5703125" style="213" bestFit="1" customWidth="1"/>
    <col min="16132" max="16132" width="9.140625" style="213" bestFit="1" customWidth="1"/>
    <col min="16133" max="16133" width="6.85546875" style="213" bestFit="1" customWidth="1"/>
    <col min="16134" max="16134" width="11.28515625" style="213" bestFit="1" customWidth="1"/>
    <col min="16135" max="16135" width="10.5703125" style="213" bestFit="1" customWidth="1"/>
    <col min="16136" max="16136" width="12.140625" style="213" customWidth="1"/>
    <col min="16137" max="16384" width="9.140625" style="213"/>
  </cols>
  <sheetData>
    <row r="1" spans="1:9" s="50" customFormat="1" ht="21.95" customHeight="1" x14ac:dyDescent="0.2">
      <c r="A1" s="1167" t="s">
        <v>429</v>
      </c>
      <c r="B1" s="1168"/>
      <c r="C1" s="1168"/>
      <c r="D1" s="1168"/>
      <c r="E1" s="1168"/>
      <c r="F1" s="1168"/>
      <c r="G1" s="1168"/>
      <c r="H1" s="1168"/>
      <c r="I1" s="1169"/>
    </row>
    <row r="2" spans="1:9" ht="5.0999999999999996" customHeight="1" x14ac:dyDescent="0.2">
      <c r="A2" s="213"/>
      <c r="B2" s="213"/>
      <c r="C2" s="214"/>
      <c r="D2" s="42"/>
      <c r="E2" s="42"/>
      <c r="F2" s="41"/>
      <c r="G2" s="42"/>
      <c r="H2" s="41"/>
    </row>
    <row r="3" spans="1:9" s="44" customFormat="1" ht="14.1" customHeight="1" x14ac:dyDescent="0.2">
      <c r="A3" s="1170" t="s">
        <v>52</v>
      </c>
      <c r="B3" s="1171"/>
      <c r="C3" s="1172"/>
      <c r="D3" s="1177" t="s">
        <v>474</v>
      </c>
      <c r="E3" s="1177" t="s">
        <v>475</v>
      </c>
      <c r="F3" s="1176" t="s">
        <v>11</v>
      </c>
      <c r="G3" s="1176"/>
      <c r="H3" s="1176" t="s">
        <v>1</v>
      </c>
      <c r="I3" s="1176"/>
    </row>
    <row r="4" spans="1:9" s="44" customFormat="1" ht="14.1" customHeight="1" x14ac:dyDescent="0.2">
      <c r="A4" s="1173"/>
      <c r="B4" s="1174"/>
      <c r="C4" s="1175"/>
      <c r="D4" s="1177"/>
      <c r="E4" s="1177"/>
      <c r="F4" s="834" t="s">
        <v>462</v>
      </c>
      <c r="G4" s="834" t="s">
        <v>463</v>
      </c>
      <c r="H4" s="836" t="str">
        <f>F4</f>
        <v>Fase I</v>
      </c>
      <c r="I4" s="836" t="str">
        <f>G4</f>
        <v>Fase II</v>
      </c>
    </row>
    <row r="5" spans="1:9" ht="5.0999999999999996" customHeight="1" x14ac:dyDescent="0.2">
      <c r="A5" s="213"/>
      <c r="B5" s="213"/>
      <c r="C5" s="214"/>
      <c r="D5" s="214"/>
      <c r="E5" s="214"/>
      <c r="F5" s="41"/>
      <c r="G5" s="42"/>
      <c r="H5" s="41"/>
    </row>
    <row r="6" spans="1:9" ht="14.1" customHeight="1" x14ac:dyDescent="0.2">
      <c r="A6" s="838" t="s">
        <v>33</v>
      </c>
      <c r="B6" s="268" t="s">
        <v>20</v>
      </c>
      <c r="C6" s="213"/>
      <c r="D6" s="214"/>
      <c r="E6" s="214"/>
      <c r="F6" s="41"/>
      <c r="G6" s="42"/>
      <c r="H6" s="41"/>
    </row>
    <row r="7" spans="1:9" ht="14.1" customHeight="1" x14ac:dyDescent="0.2">
      <c r="A7" s="434"/>
      <c r="B7" s="441" t="s">
        <v>255</v>
      </c>
      <c r="C7" s="199" t="str">
        <f>'(2)Insumo'!C8</f>
        <v>Supervisor</v>
      </c>
      <c r="D7" s="218">
        <f>'(12)Enc.Soc.'!D51+1</f>
        <v>1.8088269346159342</v>
      </c>
      <c r="E7" s="219">
        <f>'(2)Insumo'!H8</f>
        <v>0</v>
      </c>
      <c r="F7" s="220">
        <f>'(2)Insumo'!E8</f>
        <v>7</v>
      </c>
      <c r="G7" s="220">
        <f>'(2)Insumo'!F8</f>
        <v>2</v>
      </c>
      <c r="H7" s="219">
        <f>$D$7*$E$7*F7</f>
        <v>0</v>
      </c>
      <c r="I7" s="450">
        <f>$D$7*$E$7*G7</f>
        <v>0</v>
      </c>
    </row>
    <row r="8" spans="1:9" ht="14.1" customHeight="1" x14ac:dyDescent="0.2">
      <c r="A8" s="435"/>
      <c r="B8" s="442" t="s">
        <v>256</v>
      </c>
      <c r="C8" s="273" t="str">
        <f>'(2)Insumo'!C9</f>
        <v>Monitor</v>
      </c>
      <c r="D8" s="274">
        <f>D7</f>
        <v>1.8088269346159342</v>
      </c>
      <c r="E8" s="275">
        <f>'(2)Insumo'!H9</f>
        <v>0</v>
      </c>
      <c r="F8" s="276">
        <f>'(2)Insumo'!E9</f>
        <v>65</v>
      </c>
      <c r="G8" s="276">
        <f>'(2)Insumo'!F9</f>
        <v>16</v>
      </c>
      <c r="H8" s="275">
        <f>$D$8*$E$8*F8</f>
        <v>0</v>
      </c>
      <c r="I8" s="452">
        <f>$D$8*$E$8*G8</f>
        <v>0</v>
      </c>
    </row>
    <row r="9" spans="1:9" s="10" customFormat="1" ht="14.1" customHeight="1" x14ac:dyDescent="0.2">
      <c r="A9" s="1165" t="s">
        <v>473</v>
      </c>
      <c r="B9" s="1166"/>
      <c r="C9" s="1166"/>
      <c r="D9" s="1166"/>
      <c r="E9" s="1166"/>
      <c r="F9" s="1166"/>
      <c r="G9" s="1166"/>
      <c r="H9" s="271">
        <f>SUM(H7:H8)</f>
        <v>0</v>
      </c>
      <c r="I9" s="272">
        <f>SUM(I7:I8)</f>
        <v>0</v>
      </c>
    </row>
    <row r="10" spans="1:9" ht="5.0999999999999996" customHeight="1" x14ac:dyDescent="0.2">
      <c r="A10" s="15"/>
      <c r="B10" s="15"/>
      <c r="C10" s="214"/>
      <c r="D10" s="214"/>
      <c r="E10" s="214"/>
      <c r="F10" s="214"/>
      <c r="G10" s="214"/>
      <c r="H10" s="361"/>
      <c r="I10" s="10"/>
    </row>
    <row r="11" spans="1:9" ht="14.1" customHeight="1" x14ac:dyDescent="0.2">
      <c r="A11" s="838" t="s">
        <v>34</v>
      </c>
      <c r="B11" s="268" t="s">
        <v>22</v>
      </c>
      <c r="C11" s="213"/>
      <c r="D11" s="42"/>
      <c r="E11" s="42"/>
      <c r="F11" s="41"/>
      <c r="G11" s="42"/>
      <c r="H11" s="41"/>
      <c r="I11" s="10"/>
    </row>
    <row r="12" spans="1:9" ht="14.1" customHeight="1" x14ac:dyDescent="0.2">
      <c r="A12" s="434"/>
      <c r="B12" s="441" t="s">
        <v>255</v>
      </c>
      <c r="C12" s="199" t="str">
        <f>'(2)Insumo'!C12</f>
        <v>Diretoria</v>
      </c>
      <c r="D12" s="218">
        <f>D8</f>
        <v>1.8088269346159342</v>
      </c>
      <c r="E12" s="219">
        <f>'(2)Insumo'!H12</f>
        <v>0</v>
      </c>
      <c r="F12" s="220">
        <f>'(2)Insumo'!E12</f>
        <v>1</v>
      </c>
      <c r="G12" s="220">
        <f>'(2)Insumo'!F12</f>
        <v>0</v>
      </c>
      <c r="H12" s="219">
        <f>$D$12*$E$12*F12</f>
        <v>0</v>
      </c>
      <c r="I12" s="450">
        <f>$D$12*$E$12*G12</f>
        <v>0</v>
      </c>
    </row>
    <row r="13" spans="1:9" ht="14.1" customHeight="1" x14ac:dyDescent="0.2">
      <c r="A13" s="436"/>
      <c r="B13" s="443" t="s">
        <v>256</v>
      </c>
      <c r="C13" s="200" t="str">
        <f>'(2)Insumo'!C13</f>
        <v>Gerente Administrativo e Financeiro</v>
      </c>
      <c r="D13" s="221">
        <f>D12</f>
        <v>1.8088269346159342</v>
      </c>
      <c r="E13" s="222">
        <f>'(2)Insumo'!H13</f>
        <v>0</v>
      </c>
      <c r="F13" s="223">
        <f>'(2)Insumo'!E13</f>
        <v>1</v>
      </c>
      <c r="G13" s="223">
        <f>'(2)Insumo'!F13</f>
        <v>0</v>
      </c>
      <c r="H13" s="222">
        <f>$D$13*$E$13*F13</f>
        <v>0</v>
      </c>
      <c r="I13" s="451">
        <f>$D$13*$E$13*G13</f>
        <v>0</v>
      </c>
    </row>
    <row r="14" spans="1:9" ht="14.1" customHeight="1" x14ac:dyDescent="0.2">
      <c r="A14" s="436"/>
      <c r="B14" s="443" t="s">
        <v>257</v>
      </c>
      <c r="C14" s="200" t="str">
        <f>'(2)Insumo'!C14</f>
        <v>Assistente Administrativo - Financeiro</v>
      </c>
      <c r="D14" s="221">
        <f>D12</f>
        <v>1.8088269346159342</v>
      </c>
      <c r="E14" s="222">
        <f>'(2)Insumo'!H14</f>
        <v>0</v>
      </c>
      <c r="F14" s="223">
        <f>'(2)Insumo'!E14</f>
        <v>1</v>
      </c>
      <c r="G14" s="223">
        <f>'(2)Insumo'!F14</f>
        <v>0</v>
      </c>
      <c r="H14" s="222">
        <f>$D$14*$E$14*F14</f>
        <v>0</v>
      </c>
      <c r="I14" s="451">
        <f>$D$14*$E$14*G14</f>
        <v>0</v>
      </c>
    </row>
    <row r="15" spans="1:9" ht="14.1" customHeight="1" x14ac:dyDescent="0.2">
      <c r="A15" s="436"/>
      <c r="B15" s="443" t="s">
        <v>258</v>
      </c>
      <c r="C15" s="200" t="str">
        <f>'(2)Insumo'!C15</f>
        <v>Assistente Administrativo - Comercial</v>
      </c>
      <c r="D15" s="221">
        <f t="shared" ref="D15:D18" si="0">D14</f>
        <v>1.8088269346159342</v>
      </c>
      <c r="E15" s="222">
        <f>'(2)Insumo'!H15</f>
        <v>0</v>
      </c>
      <c r="F15" s="223">
        <f>'(2)Insumo'!E15</f>
        <v>1</v>
      </c>
      <c r="G15" s="223">
        <f>'(2)Insumo'!F15</f>
        <v>0</v>
      </c>
      <c r="H15" s="222">
        <f>$D$15*$E$15*F15</f>
        <v>0</v>
      </c>
      <c r="I15" s="451">
        <f>$D$15*$E$15*G15</f>
        <v>0</v>
      </c>
    </row>
    <row r="16" spans="1:9" ht="14.1" customHeight="1" x14ac:dyDescent="0.2">
      <c r="A16" s="436"/>
      <c r="B16" s="443" t="s">
        <v>305</v>
      </c>
      <c r="C16" s="200" t="str">
        <f>'(2)Insumo'!C16</f>
        <v>Auxiliar Administrativo</v>
      </c>
      <c r="D16" s="221">
        <f t="shared" si="0"/>
        <v>1.8088269346159342</v>
      </c>
      <c r="E16" s="222">
        <f>'(2)Insumo'!H16</f>
        <v>0</v>
      </c>
      <c r="F16" s="223">
        <f>'(2)Insumo'!E16</f>
        <v>1</v>
      </c>
      <c r="G16" s="223">
        <f>'(2)Insumo'!F16</f>
        <v>0</v>
      </c>
      <c r="H16" s="222">
        <f>$D$16*$E$16*F16</f>
        <v>0</v>
      </c>
      <c r="I16" s="451">
        <f>$D$16*$E$16*G16</f>
        <v>0</v>
      </c>
    </row>
    <row r="17" spans="1:9" ht="14.1" customHeight="1" x14ac:dyDescent="0.2">
      <c r="A17" s="436"/>
      <c r="B17" s="443" t="s">
        <v>306</v>
      </c>
      <c r="C17" s="200" t="str">
        <f>'(2)Insumo'!C17</f>
        <v>Atendente</v>
      </c>
      <c r="D17" s="221">
        <f t="shared" si="0"/>
        <v>1.8088269346159342</v>
      </c>
      <c r="E17" s="222">
        <f>'(2)Insumo'!H17</f>
        <v>0</v>
      </c>
      <c r="F17" s="223">
        <f>'(2)Insumo'!E17</f>
        <v>1</v>
      </c>
      <c r="G17" s="223">
        <f>'(2)Insumo'!F17</f>
        <v>1</v>
      </c>
      <c r="H17" s="222">
        <f>$D$17*$E$17*F17</f>
        <v>0</v>
      </c>
      <c r="I17" s="451">
        <f>$D$17*$E$17*G17</f>
        <v>0</v>
      </c>
    </row>
    <row r="18" spans="1:9" ht="14.1" customHeight="1" x14ac:dyDescent="0.2">
      <c r="A18" s="435"/>
      <c r="B18" s="442" t="s">
        <v>307</v>
      </c>
      <c r="C18" s="273" t="str">
        <f>'(2)Insumo'!C18</f>
        <v>Telefonista</v>
      </c>
      <c r="D18" s="274">
        <f t="shared" si="0"/>
        <v>1.8088269346159342</v>
      </c>
      <c r="E18" s="275">
        <f>'(2)Insumo'!H18</f>
        <v>0</v>
      </c>
      <c r="F18" s="276">
        <f>'(2)Insumo'!E18</f>
        <v>1</v>
      </c>
      <c r="G18" s="276">
        <f>'(2)Insumo'!F18</f>
        <v>1</v>
      </c>
      <c r="H18" s="275">
        <f>$D$18*$E$18*F18</f>
        <v>0</v>
      </c>
      <c r="I18" s="452">
        <f>$D$18*$E$18*G18</f>
        <v>0</v>
      </c>
    </row>
    <row r="19" spans="1:9" s="10" customFormat="1" ht="14.1" customHeight="1" x14ac:dyDescent="0.2">
      <c r="A19" s="1165" t="s">
        <v>473</v>
      </c>
      <c r="B19" s="1166"/>
      <c r="C19" s="1166"/>
      <c r="D19" s="1166"/>
      <c r="E19" s="1166"/>
      <c r="F19" s="1166"/>
      <c r="G19" s="1166"/>
      <c r="H19" s="271">
        <f>SUM(H12:H18)</f>
        <v>0</v>
      </c>
      <c r="I19" s="272">
        <f>SUM(I12:I18)</f>
        <v>0</v>
      </c>
    </row>
    <row r="20" spans="1:9" ht="5.0999999999999996" customHeight="1" x14ac:dyDescent="0.2">
      <c r="A20" s="15"/>
      <c r="B20" s="15"/>
      <c r="C20" s="214"/>
      <c r="D20" s="214"/>
      <c r="E20" s="214"/>
      <c r="F20" s="214"/>
      <c r="G20" s="214"/>
      <c r="H20" s="361"/>
      <c r="I20" s="10"/>
    </row>
    <row r="21" spans="1:9" ht="14.1" customHeight="1" x14ac:dyDescent="0.2">
      <c r="A21" s="838" t="s">
        <v>36</v>
      </c>
      <c r="B21" s="268" t="s">
        <v>21</v>
      </c>
      <c r="C21" s="213"/>
      <c r="D21" s="42"/>
      <c r="E21" s="42"/>
      <c r="F21" s="41"/>
      <c r="G21" s="42"/>
      <c r="H21" s="41"/>
      <c r="I21" s="10"/>
    </row>
    <row r="22" spans="1:9" ht="14.1" customHeight="1" x14ac:dyDescent="0.2">
      <c r="A22" s="434"/>
      <c r="B22" s="441" t="s">
        <v>255</v>
      </c>
      <c r="C22" s="199" t="str">
        <f>'(2)Insumo'!C21</f>
        <v>Técnico em TI</v>
      </c>
      <c r="D22" s="218">
        <f>D18</f>
        <v>1.8088269346159342</v>
      </c>
      <c r="E22" s="219">
        <f>'(2)Insumo'!H21</f>
        <v>0</v>
      </c>
      <c r="F22" s="220">
        <f>'(2)Insumo'!E21</f>
        <v>1</v>
      </c>
      <c r="G22" s="220">
        <f>'(2)Insumo'!F21</f>
        <v>0</v>
      </c>
      <c r="H22" s="219">
        <f>$D$22*$E$22*F22</f>
        <v>0</v>
      </c>
      <c r="I22" s="450">
        <f>$D$22*$E$22*G22</f>
        <v>0</v>
      </c>
    </row>
    <row r="23" spans="1:9" ht="14.1" customHeight="1" x14ac:dyDescent="0.2">
      <c r="A23" s="436"/>
      <c r="B23" s="443" t="s">
        <v>256</v>
      </c>
      <c r="C23" s="200" t="str">
        <f>'(2)Insumo'!C22</f>
        <v>Técnico em Manutenção</v>
      </c>
      <c r="D23" s="221">
        <f>D22</f>
        <v>1.8088269346159342</v>
      </c>
      <c r="E23" s="222">
        <f>'(2)Insumo'!H22</f>
        <v>0</v>
      </c>
      <c r="F23" s="223">
        <f>'(2)Insumo'!E22</f>
        <v>1</v>
      </c>
      <c r="G23" s="223">
        <f>'(2)Insumo'!F22</f>
        <v>0</v>
      </c>
      <c r="H23" s="222">
        <f>$D$23*$E$23*F23</f>
        <v>0</v>
      </c>
      <c r="I23" s="451">
        <f>$D$23*$E$23*G23</f>
        <v>0</v>
      </c>
    </row>
    <row r="24" spans="1:9" ht="14.1" customHeight="1" x14ac:dyDescent="0.2">
      <c r="A24" s="435"/>
      <c r="B24" s="442" t="s">
        <v>257</v>
      </c>
      <c r="C24" s="273" t="str">
        <f>'(2)Insumo'!C23</f>
        <v>Serviços Gerais</v>
      </c>
      <c r="D24" s="274">
        <f>D23</f>
        <v>1.8088269346159342</v>
      </c>
      <c r="E24" s="275">
        <f>'(2)Insumo'!H23</f>
        <v>0</v>
      </c>
      <c r="F24" s="276">
        <f>'(2)Insumo'!E23</f>
        <v>1</v>
      </c>
      <c r="G24" s="276">
        <f>'(2)Insumo'!F23</f>
        <v>0</v>
      </c>
      <c r="H24" s="275">
        <f>$D$24*$E$24*F24</f>
        <v>0</v>
      </c>
      <c r="I24" s="452">
        <f>$D$24*$E$24*G24</f>
        <v>0</v>
      </c>
    </row>
    <row r="25" spans="1:9" s="10" customFormat="1" ht="14.1" customHeight="1" x14ac:dyDescent="0.2">
      <c r="A25" s="1165" t="s">
        <v>473</v>
      </c>
      <c r="B25" s="1166"/>
      <c r="C25" s="1166"/>
      <c r="D25" s="1166"/>
      <c r="E25" s="1166"/>
      <c r="F25" s="1166"/>
      <c r="G25" s="1166"/>
      <c r="H25" s="271">
        <f>SUM(H22:H24)</f>
        <v>0</v>
      </c>
      <c r="I25" s="272">
        <f>SUM(I22:I24)</f>
        <v>0</v>
      </c>
    </row>
    <row r="26" spans="1:9" ht="14.1" customHeight="1" x14ac:dyDescent="0.2">
      <c r="H26" s="362"/>
      <c r="I26" s="10"/>
    </row>
    <row r="27" spans="1:9" ht="14.1" customHeight="1" x14ac:dyDescent="0.2">
      <c r="A27" s="1543" t="str">
        <f>'(3)Invest.'!D65</f>
        <v>Razão Social da Licitante</v>
      </c>
    </row>
  </sheetData>
  <sheetProtection password="933F" sheet="1" objects="1" scenarios="1" selectLockedCells="1"/>
  <mergeCells count="9">
    <mergeCell ref="A9:G9"/>
    <mergeCell ref="A19:G19"/>
    <mergeCell ref="A25:G25"/>
    <mergeCell ref="A1:I1"/>
    <mergeCell ref="A3:C4"/>
    <mergeCell ref="H3:I3"/>
    <mergeCell ref="F3:G3"/>
    <mergeCell ref="D3:D4"/>
    <mergeCell ref="E3:E4"/>
  </mergeCells>
  <printOptions horizontalCentered="1"/>
  <pageMargins left="1.1811023622047245" right="0.78740157480314965" top="1.1811023622047245" bottom="0.78740157480314965" header="0.59055118110236227" footer="0.31496062992125984"/>
  <pageSetup paperSize="9" scale="84" fitToWidth="0" fitToHeight="0" orientation="portrait" r:id="rId1"/>
  <headerFooter>
    <oddHeader>&amp;L&amp;"Calibri,Negrito"&amp;9Estado de Santa Catarina
Município de Lages - SC
Serviço de Estacionamento Rotativo Pago – Área Azul&amp;R&amp;G</oddHeader>
    <oddFooter>&amp;L&amp;"Calibri,Negrito"&amp;9Planilha 4 - Composição da Despesa com Pessoal&amp;R&amp;"Calibri,Negrito"&amp;9Pág.: &amp;P de 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XFC49"/>
  <sheetViews>
    <sheetView zoomScaleNormal="100" zoomScaleSheetLayoutView="55" workbookViewId="0">
      <selection sqref="A1:I1"/>
    </sheetView>
  </sheetViews>
  <sheetFormatPr defaultRowHeight="14.1" customHeight="1" x14ac:dyDescent="0.2"/>
  <cols>
    <col min="1" max="1" width="3.28515625" style="46" customWidth="1"/>
    <col min="2" max="2" width="3.28515625" style="47" customWidth="1"/>
    <col min="3" max="3" width="23.28515625" style="46" bestFit="1" customWidth="1"/>
    <col min="4" max="4" width="9.140625" style="46" bestFit="1" customWidth="1"/>
    <col min="5" max="5" width="11.140625" style="48" customWidth="1"/>
    <col min="6" max="6" width="5.28515625" style="47" bestFit="1" customWidth="1"/>
    <col min="7" max="7" width="5.5703125" style="48" bestFit="1" customWidth="1"/>
    <col min="8" max="8" width="11.28515625" style="46" bestFit="1" customWidth="1"/>
    <col min="9" max="9" width="11.28515625" style="213" bestFit="1" customWidth="1"/>
    <col min="10" max="256" width="9.140625" style="213"/>
    <col min="257" max="257" width="2" style="213" customWidth="1"/>
    <col min="258" max="258" width="5.5703125" style="213" customWidth="1"/>
    <col min="259" max="259" width="43.5703125" style="213" bestFit="1" customWidth="1"/>
    <col min="260" max="260" width="9.140625" style="213" bestFit="1" customWidth="1"/>
    <col min="261" max="261" width="6.85546875" style="213" bestFit="1" customWidth="1"/>
    <col min="262" max="262" width="11.28515625" style="213" bestFit="1" customWidth="1"/>
    <col min="263" max="263" width="10.5703125" style="213" bestFit="1" customWidth="1"/>
    <col min="264" max="264" width="12.140625" style="213" customWidth="1"/>
    <col min="265" max="512" width="9.140625" style="213"/>
    <col min="513" max="513" width="2" style="213" customWidth="1"/>
    <col min="514" max="514" width="5.5703125" style="213" customWidth="1"/>
    <col min="515" max="515" width="43.5703125" style="213" bestFit="1" customWidth="1"/>
    <col min="516" max="516" width="9.140625" style="213" bestFit="1" customWidth="1"/>
    <col min="517" max="517" width="6.85546875" style="213" bestFit="1" customWidth="1"/>
    <col min="518" max="518" width="11.28515625" style="213" bestFit="1" customWidth="1"/>
    <col min="519" max="519" width="10.5703125" style="213" bestFit="1" customWidth="1"/>
    <col min="520" max="520" width="12.140625" style="213" customWidth="1"/>
    <col min="521" max="768" width="9.140625" style="213"/>
    <col min="769" max="769" width="2" style="213" customWidth="1"/>
    <col min="770" max="770" width="5.5703125" style="213" customWidth="1"/>
    <col min="771" max="771" width="43.5703125" style="213" bestFit="1" customWidth="1"/>
    <col min="772" max="772" width="9.140625" style="213" bestFit="1" customWidth="1"/>
    <col min="773" max="773" width="6.85546875" style="213" bestFit="1" customWidth="1"/>
    <col min="774" max="774" width="11.28515625" style="213" bestFit="1" customWidth="1"/>
    <col min="775" max="775" width="10.5703125" style="213" bestFit="1" customWidth="1"/>
    <col min="776" max="776" width="12.140625" style="213" customWidth="1"/>
    <col min="777" max="1024" width="9.140625" style="213"/>
    <col min="1025" max="1025" width="2" style="213" customWidth="1"/>
    <col min="1026" max="1026" width="5.5703125" style="213" customWidth="1"/>
    <col min="1027" max="1027" width="43.5703125" style="213" bestFit="1" customWidth="1"/>
    <col min="1028" max="1028" width="9.140625" style="213" bestFit="1" customWidth="1"/>
    <col min="1029" max="1029" width="6.85546875" style="213" bestFit="1" customWidth="1"/>
    <col min="1030" max="1030" width="11.28515625" style="213" bestFit="1" customWidth="1"/>
    <col min="1031" max="1031" width="10.5703125" style="213" bestFit="1" customWidth="1"/>
    <col min="1032" max="1032" width="12.140625" style="213" customWidth="1"/>
    <col min="1033" max="1280" width="9.140625" style="213"/>
    <col min="1281" max="1281" width="2" style="213" customWidth="1"/>
    <col min="1282" max="1282" width="5.5703125" style="213" customWidth="1"/>
    <col min="1283" max="1283" width="43.5703125" style="213" bestFit="1" customWidth="1"/>
    <col min="1284" max="1284" width="9.140625" style="213" bestFit="1" customWidth="1"/>
    <col min="1285" max="1285" width="6.85546875" style="213" bestFit="1" customWidth="1"/>
    <col min="1286" max="1286" width="11.28515625" style="213" bestFit="1" customWidth="1"/>
    <col min="1287" max="1287" width="10.5703125" style="213" bestFit="1" customWidth="1"/>
    <col min="1288" max="1288" width="12.140625" style="213" customWidth="1"/>
    <col min="1289" max="1536" width="9.140625" style="213"/>
    <col min="1537" max="1537" width="2" style="213" customWidth="1"/>
    <col min="1538" max="1538" width="5.5703125" style="213" customWidth="1"/>
    <col min="1539" max="1539" width="43.5703125" style="213" bestFit="1" customWidth="1"/>
    <col min="1540" max="1540" width="9.140625" style="213" bestFit="1" customWidth="1"/>
    <col min="1541" max="1541" width="6.85546875" style="213" bestFit="1" customWidth="1"/>
    <col min="1542" max="1542" width="11.28515625" style="213" bestFit="1" customWidth="1"/>
    <col min="1543" max="1543" width="10.5703125" style="213" bestFit="1" customWidth="1"/>
    <col min="1544" max="1544" width="12.140625" style="213" customWidth="1"/>
    <col min="1545" max="1792" width="9.140625" style="213"/>
    <col min="1793" max="1793" width="2" style="213" customWidth="1"/>
    <col min="1794" max="1794" width="5.5703125" style="213" customWidth="1"/>
    <col min="1795" max="1795" width="43.5703125" style="213" bestFit="1" customWidth="1"/>
    <col min="1796" max="1796" width="9.140625" style="213" bestFit="1" customWidth="1"/>
    <col min="1797" max="1797" width="6.85546875" style="213" bestFit="1" customWidth="1"/>
    <col min="1798" max="1798" width="11.28515625" style="213" bestFit="1" customWidth="1"/>
    <col min="1799" max="1799" width="10.5703125" style="213" bestFit="1" customWidth="1"/>
    <col min="1800" max="1800" width="12.140625" style="213" customWidth="1"/>
    <col min="1801" max="2048" width="9.140625" style="213"/>
    <col min="2049" max="2049" width="2" style="213" customWidth="1"/>
    <col min="2050" max="2050" width="5.5703125" style="213" customWidth="1"/>
    <col min="2051" max="2051" width="43.5703125" style="213" bestFit="1" customWidth="1"/>
    <col min="2052" max="2052" width="9.140625" style="213" bestFit="1" customWidth="1"/>
    <col min="2053" max="2053" width="6.85546875" style="213" bestFit="1" customWidth="1"/>
    <col min="2054" max="2054" width="11.28515625" style="213" bestFit="1" customWidth="1"/>
    <col min="2055" max="2055" width="10.5703125" style="213" bestFit="1" customWidth="1"/>
    <col min="2056" max="2056" width="12.140625" style="213" customWidth="1"/>
    <col min="2057" max="2304" width="9.140625" style="213"/>
    <col min="2305" max="2305" width="2" style="213" customWidth="1"/>
    <col min="2306" max="2306" width="5.5703125" style="213" customWidth="1"/>
    <col min="2307" max="2307" width="43.5703125" style="213" bestFit="1" customWidth="1"/>
    <col min="2308" max="2308" width="9.140625" style="213" bestFit="1" customWidth="1"/>
    <col min="2309" max="2309" width="6.85546875" style="213" bestFit="1" customWidth="1"/>
    <col min="2310" max="2310" width="11.28515625" style="213" bestFit="1" customWidth="1"/>
    <col min="2311" max="2311" width="10.5703125" style="213" bestFit="1" customWidth="1"/>
    <col min="2312" max="2312" width="12.140625" style="213" customWidth="1"/>
    <col min="2313" max="2560" width="9.140625" style="213"/>
    <col min="2561" max="2561" width="2" style="213" customWidth="1"/>
    <col min="2562" max="2562" width="5.5703125" style="213" customWidth="1"/>
    <col min="2563" max="2563" width="43.5703125" style="213" bestFit="1" customWidth="1"/>
    <col min="2564" max="2564" width="9.140625" style="213" bestFit="1" customWidth="1"/>
    <col min="2565" max="2565" width="6.85546875" style="213" bestFit="1" customWidth="1"/>
    <col min="2566" max="2566" width="11.28515625" style="213" bestFit="1" customWidth="1"/>
    <col min="2567" max="2567" width="10.5703125" style="213" bestFit="1" customWidth="1"/>
    <col min="2568" max="2568" width="12.140625" style="213" customWidth="1"/>
    <col min="2569" max="2816" width="9.140625" style="213"/>
    <col min="2817" max="2817" width="2" style="213" customWidth="1"/>
    <col min="2818" max="2818" width="5.5703125" style="213" customWidth="1"/>
    <col min="2819" max="2819" width="43.5703125" style="213" bestFit="1" customWidth="1"/>
    <col min="2820" max="2820" width="9.140625" style="213" bestFit="1" customWidth="1"/>
    <col min="2821" max="2821" width="6.85546875" style="213" bestFit="1" customWidth="1"/>
    <col min="2822" max="2822" width="11.28515625" style="213" bestFit="1" customWidth="1"/>
    <col min="2823" max="2823" width="10.5703125" style="213" bestFit="1" customWidth="1"/>
    <col min="2824" max="2824" width="12.140625" style="213" customWidth="1"/>
    <col min="2825" max="3072" width="9.140625" style="213"/>
    <col min="3073" max="3073" width="2" style="213" customWidth="1"/>
    <col min="3074" max="3074" width="5.5703125" style="213" customWidth="1"/>
    <col min="3075" max="3075" width="43.5703125" style="213" bestFit="1" customWidth="1"/>
    <col min="3076" max="3076" width="9.140625" style="213" bestFit="1" customWidth="1"/>
    <col min="3077" max="3077" width="6.85546875" style="213" bestFit="1" customWidth="1"/>
    <col min="3078" max="3078" width="11.28515625" style="213" bestFit="1" customWidth="1"/>
    <col min="3079" max="3079" width="10.5703125" style="213" bestFit="1" customWidth="1"/>
    <col min="3080" max="3080" width="12.140625" style="213" customWidth="1"/>
    <col min="3081" max="3328" width="9.140625" style="213"/>
    <col min="3329" max="3329" width="2" style="213" customWidth="1"/>
    <col min="3330" max="3330" width="5.5703125" style="213" customWidth="1"/>
    <col min="3331" max="3331" width="43.5703125" style="213" bestFit="1" customWidth="1"/>
    <col min="3332" max="3332" width="9.140625" style="213" bestFit="1" customWidth="1"/>
    <col min="3333" max="3333" width="6.85546875" style="213" bestFit="1" customWidth="1"/>
    <col min="3334" max="3334" width="11.28515625" style="213" bestFit="1" customWidth="1"/>
    <col min="3335" max="3335" width="10.5703125" style="213" bestFit="1" customWidth="1"/>
    <col min="3336" max="3336" width="12.140625" style="213" customWidth="1"/>
    <col min="3337" max="3584" width="9.140625" style="213"/>
    <col min="3585" max="3585" width="2" style="213" customWidth="1"/>
    <col min="3586" max="3586" width="5.5703125" style="213" customWidth="1"/>
    <col min="3587" max="3587" width="43.5703125" style="213" bestFit="1" customWidth="1"/>
    <col min="3588" max="3588" width="9.140625" style="213" bestFit="1" customWidth="1"/>
    <col min="3589" max="3589" width="6.85546875" style="213" bestFit="1" customWidth="1"/>
    <col min="3590" max="3590" width="11.28515625" style="213" bestFit="1" customWidth="1"/>
    <col min="3591" max="3591" width="10.5703125" style="213" bestFit="1" customWidth="1"/>
    <col min="3592" max="3592" width="12.140625" style="213" customWidth="1"/>
    <col min="3593" max="3840" width="9.140625" style="213"/>
    <col min="3841" max="3841" width="2" style="213" customWidth="1"/>
    <col min="3842" max="3842" width="5.5703125" style="213" customWidth="1"/>
    <col min="3843" max="3843" width="43.5703125" style="213" bestFit="1" customWidth="1"/>
    <col min="3844" max="3844" width="9.140625" style="213" bestFit="1" customWidth="1"/>
    <col min="3845" max="3845" width="6.85546875" style="213" bestFit="1" customWidth="1"/>
    <col min="3846" max="3846" width="11.28515625" style="213" bestFit="1" customWidth="1"/>
    <col min="3847" max="3847" width="10.5703125" style="213" bestFit="1" customWidth="1"/>
    <col min="3848" max="3848" width="12.140625" style="213" customWidth="1"/>
    <col min="3849" max="4096" width="9.140625" style="213"/>
    <col min="4097" max="4097" width="2" style="213" customWidth="1"/>
    <col min="4098" max="4098" width="5.5703125" style="213" customWidth="1"/>
    <col min="4099" max="4099" width="43.5703125" style="213" bestFit="1" customWidth="1"/>
    <col min="4100" max="4100" width="9.140625" style="213" bestFit="1" customWidth="1"/>
    <col min="4101" max="4101" width="6.85546875" style="213" bestFit="1" customWidth="1"/>
    <col min="4102" max="4102" width="11.28515625" style="213" bestFit="1" customWidth="1"/>
    <col min="4103" max="4103" width="10.5703125" style="213" bestFit="1" customWidth="1"/>
    <col min="4104" max="4104" width="12.140625" style="213" customWidth="1"/>
    <col min="4105" max="4352" width="9.140625" style="213"/>
    <col min="4353" max="4353" width="2" style="213" customWidth="1"/>
    <col min="4354" max="4354" width="5.5703125" style="213" customWidth="1"/>
    <col min="4355" max="4355" width="43.5703125" style="213" bestFit="1" customWidth="1"/>
    <col min="4356" max="4356" width="9.140625" style="213" bestFit="1" customWidth="1"/>
    <col min="4357" max="4357" width="6.85546875" style="213" bestFit="1" customWidth="1"/>
    <col min="4358" max="4358" width="11.28515625" style="213" bestFit="1" customWidth="1"/>
    <col min="4359" max="4359" width="10.5703125" style="213" bestFit="1" customWidth="1"/>
    <col min="4360" max="4360" width="12.140625" style="213" customWidth="1"/>
    <col min="4361" max="4608" width="9.140625" style="213"/>
    <col min="4609" max="4609" width="2" style="213" customWidth="1"/>
    <col min="4610" max="4610" width="5.5703125" style="213" customWidth="1"/>
    <col min="4611" max="4611" width="43.5703125" style="213" bestFit="1" customWidth="1"/>
    <col min="4612" max="4612" width="9.140625" style="213" bestFit="1" customWidth="1"/>
    <col min="4613" max="4613" width="6.85546875" style="213" bestFit="1" customWidth="1"/>
    <col min="4614" max="4614" width="11.28515625" style="213" bestFit="1" customWidth="1"/>
    <col min="4615" max="4615" width="10.5703125" style="213" bestFit="1" customWidth="1"/>
    <col min="4616" max="4616" width="12.140625" style="213" customWidth="1"/>
    <col min="4617" max="4864" width="9.140625" style="213"/>
    <col min="4865" max="4865" width="2" style="213" customWidth="1"/>
    <col min="4866" max="4866" width="5.5703125" style="213" customWidth="1"/>
    <col min="4867" max="4867" width="43.5703125" style="213" bestFit="1" customWidth="1"/>
    <col min="4868" max="4868" width="9.140625" style="213" bestFit="1" customWidth="1"/>
    <col min="4869" max="4869" width="6.85546875" style="213" bestFit="1" customWidth="1"/>
    <col min="4870" max="4870" width="11.28515625" style="213" bestFit="1" customWidth="1"/>
    <col min="4871" max="4871" width="10.5703125" style="213" bestFit="1" customWidth="1"/>
    <col min="4872" max="4872" width="12.140625" style="213" customWidth="1"/>
    <col min="4873" max="5120" width="9.140625" style="213"/>
    <col min="5121" max="5121" width="2" style="213" customWidth="1"/>
    <col min="5122" max="5122" width="5.5703125" style="213" customWidth="1"/>
    <col min="5123" max="5123" width="43.5703125" style="213" bestFit="1" customWidth="1"/>
    <col min="5124" max="5124" width="9.140625" style="213" bestFit="1" customWidth="1"/>
    <col min="5125" max="5125" width="6.85546875" style="213" bestFit="1" customWidth="1"/>
    <col min="5126" max="5126" width="11.28515625" style="213" bestFit="1" customWidth="1"/>
    <col min="5127" max="5127" width="10.5703125" style="213" bestFit="1" customWidth="1"/>
    <col min="5128" max="5128" width="12.140625" style="213" customWidth="1"/>
    <col min="5129" max="5376" width="9.140625" style="213"/>
    <col min="5377" max="5377" width="2" style="213" customWidth="1"/>
    <col min="5378" max="5378" width="5.5703125" style="213" customWidth="1"/>
    <col min="5379" max="5379" width="43.5703125" style="213" bestFit="1" customWidth="1"/>
    <col min="5380" max="5380" width="9.140625" style="213" bestFit="1" customWidth="1"/>
    <col min="5381" max="5381" width="6.85546875" style="213" bestFit="1" customWidth="1"/>
    <col min="5382" max="5382" width="11.28515625" style="213" bestFit="1" customWidth="1"/>
    <col min="5383" max="5383" width="10.5703125" style="213" bestFit="1" customWidth="1"/>
    <col min="5384" max="5384" width="12.140625" style="213" customWidth="1"/>
    <col min="5385" max="5632" width="9.140625" style="213"/>
    <col min="5633" max="5633" width="2" style="213" customWidth="1"/>
    <col min="5634" max="5634" width="5.5703125" style="213" customWidth="1"/>
    <col min="5635" max="5635" width="43.5703125" style="213" bestFit="1" customWidth="1"/>
    <col min="5636" max="5636" width="9.140625" style="213" bestFit="1" customWidth="1"/>
    <col min="5637" max="5637" width="6.85546875" style="213" bestFit="1" customWidth="1"/>
    <col min="5638" max="5638" width="11.28515625" style="213" bestFit="1" customWidth="1"/>
    <col min="5639" max="5639" width="10.5703125" style="213" bestFit="1" customWidth="1"/>
    <col min="5640" max="5640" width="12.140625" style="213" customWidth="1"/>
    <col min="5641" max="5888" width="9.140625" style="213"/>
    <col min="5889" max="5889" width="2" style="213" customWidth="1"/>
    <col min="5890" max="5890" width="5.5703125" style="213" customWidth="1"/>
    <col min="5891" max="5891" width="43.5703125" style="213" bestFit="1" customWidth="1"/>
    <col min="5892" max="5892" width="9.140625" style="213" bestFit="1" customWidth="1"/>
    <col min="5893" max="5893" width="6.85546875" style="213" bestFit="1" customWidth="1"/>
    <col min="5894" max="5894" width="11.28515625" style="213" bestFit="1" customWidth="1"/>
    <col min="5895" max="5895" width="10.5703125" style="213" bestFit="1" customWidth="1"/>
    <col min="5896" max="5896" width="12.140625" style="213" customWidth="1"/>
    <col min="5897" max="6144" width="9.140625" style="213"/>
    <col min="6145" max="6145" width="2" style="213" customWidth="1"/>
    <col min="6146" max="6146" width="5.5703125" style="213" customWidth="1"/>
    <col min="6147" max="6147" width="43.5703125" style="213" bestFit="1" customWidth="1"/>
    <col min="6148" max="6148" width="9.140625" style="213" bestFit="1" customWidth="1"/>
    <col min="6149" max="6149" width="6.85546875" style="213" bestFit="1" customWidth="1"/>
    <col min="6150" max="6150" width="11.28515625" style="213" bestFit="1" customWidth="1"/>
    <col min="6151" max="6151" width="10.5703125" style="213" bestFit="1" customWidth="1"/>
    <col min="6152" max="6152" width="12.140625" style="213" customWidth="1"/>
    <col min="6153" max="6400" width="9.140625" style="213"/>
    <col min="6401" max="6401" width="2" style="213" customWidth="1"/>
    <col min="6402" max="6402" width="5.5703125" style="213" customWidth="1"/>
    <col min="6403" max="6403" width="43.5703125" style="213" bestFit="1" customWidth="1"/>
    <col min="6404" max="6404" width="9.140625" style="213" bestFit="1" customWidth="1"/>
    <col min="6405" max="6405" width="6.85546875" style="213" bestFit="1" customWidth="1"/>
    <col min="6406" max="6406" width="11.28515625" style="213" bestFit="1" customWidth="1"/>
    <col min="6407" max="6407" width="10.5703125" style="213" bestFit="1" customWidth="1"/>
    <col min="6408" max="6408" width="12.140625" style="213" customWidth="1"/>
    <col min="6409" max="6656" width="9.140625" style="213"/>
    <col min="6657" max="6657" width="2" style="213" customWidth="1"/>
    <col min="6658" max="6658" width="5.5703125" style="213" customWidth="1"/>
    <col min="6659" max="6659" width="43.5703125" style="213" bestFit="1" customWidth="1"/>
    <col min="6660" max="6660" width="9.140625" style="213" bestFit="1" customWidth="1"/>
    <col min="6661" max="6661" width="6.85546875" style="213" bestFit="1" customWidth="1"/>
    <col min="6662" max="6662" width="11.28515625" style="213" bestFit="1" customWidth="1"/>
    <col min="6663" max="6663" width="10.5703125" style="213" bestFit="1" customWidth="1"/>
    <col min="6664" max="6664" width="12.140625" style="213" customWidth="1"/>
    <col min="6665" max="6912" width="9.140625" style="213"/>
    <col min="6913" max="6913" width="2" style="213" customWidth="1"/>
    <col min="6914" max="6914" width="5.5703125" style="213" customWidth="1"/>
    <col min="6915" max="6915" width="43.5703125" style="213" bestFit="1" customWidth="1"/>
    <col min="6916" max="6916" width="9.140625" style="213" bestFit="1" customWidth="1"/>
    <col min="6917" max="6917" width="6.85546875" style="213" bestFit="1" customWidth="1"/>
    <col min="6918" max="6918" width="11.28515625" style="213" bestFit="1" customWidth="1"/>
    <col min="6919" max="6919" width="10.5703125" style="213" bestFit="1" customWidth="1"/>
    <col min="6920" max="6920" width="12.140625" style="213" customWidth="1"/>
    <col min="6921" max="7168" width="9.140625" style="213"/>
    <col min="7169" max="7169" width="2" style="213" customWidth="1"/>
    <col min="7170" max="7170" width="5.5703125" style="213" customWidth="1"/>
    <col min="7171" max="7171" width="43.5703125" style="213" bestFit="1" customWidth="1"/>
    <col min="7172" max="7172" width="9.140625" style="213" bestFit="1" customWidth="1"/>
    <col min="7173" max="7173" width="6.85546875" style="213" bestFit="1" customWidth="1"/>
    <col min="7174" max="7174" width="11.28515625" style="213" bestFit="1" customWidth="1"/>
    <col min="7175" max="7175" width="10.5703125" style="213" bestFit="1" customWidth="1"/>
    <col min="7176" max="7176" width="12.140625" style="213" customWidth="1"/>
    <col min="7177" max="7424" width="9.140625" style="213"/>
    <col min="7425" max="7425" width="2" style="213" customWidth="1"/>
    <col min="7426" max="7426" width="5.5703125" style="213" customWidth="1"/>
    <col min="7427" max="7427" width="43.5703125" style="213" bestFit="1" customWidth="1"/>
    <col min="7428" max="7428" width="9.140625" style="213" bestFit="1" customWidth="1"/>
    <col min="7429" max="7429" width="6.85546875" style="213" bestFit="1" customWidth="1"/>
    <col min="7430" max="7430" width="11.28515625" style="213" bestFit="1" customWidth="1"/>
    <col min="7431" max="7431" width="10.5703125" style="213" bestFit="1" customWidth="1"/>
    <col min="7432" max="7432" width="12.140625" style="213" customWidth="1"/>
    <col min="7433" max="7680" width="9.140625" style="213"/>
    <col min="7681" max="7681" width="2" style="213" customWidth="1"/>
    <col min="7682" max="7682" width="5.5703125" style="213" customWidth="1"/>
    <col min="7683" max="7683" width="43.5703125" style="213" bestFit="1" customWidth="1"/>
    <col min="7684" max="7684" width="9.140625" style="213" bestFit="1" customWidth="1"/>
    <col min="7685" max="7685" width="6.85546875" style="213" bestFit="1" customWidth="1"/>
    <col min="7686" max="7686" width="11.28515625" style="213" bestFit="1" customWidth="1"/>
    <col min="7687" max="7687" width="10.5703125" style="213" bestFit="1" customWidth="1"/>
    <col min="7688" max="7688" width="12.140625" style="213" customWidth="1"/>
    <col min="7689" max="7936" width="9.140625" style="213"/>
    <col min="7937" max="7937" width="2" style="213" customWidth="1"/>
    <col min="7938" max="7938" width="5.5703125" style="213" customWidth="1"/>
    <col min="7939" max="7939" width="43.5703125" style="213" bestFit="1" customWidth="1"/>
    <col min="7940" max="7940" width="9.140625" style="213" bestFit="1" customWidth="1"/>
    <col min="7941" max="7941" width="6.85546875" style="213" bestFit="1" customWidth="1"/>
    <col min="7942" max="7942" width="11.28515625" style="213" bestFit="1" customWidth="1"/>
    <col min="7943" max="7943" width="10.5703125" style="213" bestFit="1" customWidth="1"/>
    <col min="7944" max="7944" width="12.140625" style="213" customWidth="1"/>
    <col min="7945" max="8192" width="9.140625" style="213"/>
    <col min="8193" max="8193" width="2" style="213" customWidth="1"/>
    <col min="8194" max="8194" width="5.5703125" style="213" customWidth="1"/>
    <col min="8195" max="8195" width="43.5703125" style="213" bestFit="1" customWidth="1"/>
    <col min="8196" max="8196" width="9.140625" style="213" bestFit="1" customWidth="1"/>
    <col min="8197" max="8197" width="6.85546875" style="213" bestFit="1" customWidth="1"/>
    <col min="8198" max="8198" width="11.28515625" style="213" bestFit="1" customWidth="1"/>
    <col min="8199" max="8199" width="10.5703125" style="213" bestFit="1" customWidth="1"/>
    <col min="8200" max="8200" width="12.140625" style="213" customWidth="1"/>
    <col min="8201" max="8448" width="9.140625" style="213"/>
    <col min="8449" max="8449" width="2" style="213" customWidth="1"/>
    <col min="8450" max="8450" width="5.5703125" style="213" customWidth="1"/>
    <col min="8451" max="8451" width="43.5703125" style="213" bestFit="1" customWidth="1"/>
    <col min="8452" max="8452" width="9.140625" style="213" bestFit="1" customWidth="1"/>
    <col min="8453" max="8453" width="6.85546875" style="213" bestFit="1" customWidth="1"/>
    <col min="8454" max="8454" width="11.28515625" style="213" bestFit="1" customWidth="1"/>
    <col min="8455" max="8455" width="10.5703125" style="213" bestFit="1" customWidth="1"/>
    <col min="8456" max="8456" width="12.140625" style="213" customWidth="1"/>
    <col min="8457" max="8704" width="9.140625" style="213"/>
    <col min="8705" max="8705" width="2" style="213" customWidth="1"/>
    <col min="8706" max="8706" width="5.5703125" style="213" customWidth="1"/>
    <col min="8707" max="8707" width="43.5703125" style="213" bestFit="1" customWidth="1"/>
    <col min="8708" max="8708" width="9.140625" style="213" bestFit="1" customWidth="1"/>
    <col min="8709" max="8709" width="6.85546875" style="213" bestFit="1" customWidth="1"/>
    <col min="8710" max="8710" width="11.28515625" style="213" bestFit="1" customWidth="1"/>
    <col min="8711" max="8711" width="10.5703125" style="213" bestFit="1" customWidth="1"/>
    <col min="8712" max="8712" width="12.140625" style="213" customWidth="1"/>
    <col min="8713" max="8960" width="9.140625" style="213"/>
    <col min="8961" max="8961" width="2" style="213" customWidth="1"/>
    <col min="8962" max="8962" width="5.5703125" style="213" customWidth="1"/>
    <col min="8963" max="8963" width="43.5703125" style="213" bestFit="1" customWidth="1"/>
    <col min="8964" max="8964" width="9.140625" style="213" bestFit="1" customWidth="1"/>
    <col min="8965" max="8965" width="6.85546875" style="213" bestFit="1" customWidth="1"/>
    <col min="8966" max="8966" width="11.28515625" style="213" bestFit="1" customWidth="1"/>
    <col min="8967" max="8967" width="10.5703125" style="213" bestFit="1" customWidth="1"/>
    <col min="8968" max="8968" width="12.140625" style="213" customWidth="1"/>
    <col min="8969" max="9216" width="9.140625" style="213"/>
    <col min="9217" max="9217" width="2" style="213" customWidth="1"/>
    <col min="9218" max="9218" width="5.5703125" style="213" customWidth="1"/>
    <col min="9219" max="9219" width="43.5703125" style="213" bestFit="1" customWidth="1"/>
    <col min="9220" max="9220" width="9.140625" style="213" bestFit="1" customWidth="1"/>
    <col min="9221" max="9221" width="6.85546875" style="213" bestFit="1" customWidth="1"/>
    <col min="9222" max="9222" width="11.28515625" style="213" bestFit="1" customWidth="1"/>
    <col min="9223" max="9223" width="10.5703125" style="213" bestFit="1" customWidth="1"/>
    <col min="9224" max="9224" width="12.140625" style="213" customWidth="1"/>
    <col min="9225" max="9472" width="9.140625" style="213"/>
    <col min="9473" max="9473" width="2" style="213" customWidth="1"/>
    <col min="9474" max="9474" width="5.5703125" style="213" customWidth="1"/>
    <col min="9475" max="9475" width="43.5703125" style="213" bestFit="1" customWidth="1"/>
    <col min="9476" max="9476" width="9.140625" style="213" bestFit="1" customWidth="1"/>
    <col min="9477" max="9477" width="6.85546875" style="213" bestFit="1" customWidth="1"/>
    <col min="9478" max="9478" width="11.28515625" style="213" bestFit="1" customWidth="1"/>
    <col min="9479" max="9479" width="10.5703125" style="213" bestFit="1" customWidth="1"/>
    <col min="9480" max="9480" width="12.140625" style="213" customWidth="1"/>
    <col min="9481" max="9728" width="9.140625" style="213"/>
    <col min="9729" max="9729" width="2" style="213" customWidth="1"/>
    <col min="9730" max="9730" width="5.5703125" style="213" customWidth="1"/>
    <col min="9731" max="9731" width="43.5703125" style="213" bestFit="1" customWidth="1"/>
    <col min="9732" max="9732" width="9.140625" style="213" bestFit="1" customWidth="1"/>
    <col min="9733" max="9733" width="6.85546875" style="213" bestFit="1" customWidth="1"/>
    <col min="9734" max="9734" width="11.28515625" style="213" bestFit="1" customWidth="1"/>
    <col min="9735" max="9735" width="10.5703125" style="213" bestFit="1" customWidth="1"/>
    <col min="9736" max="9736" width="12.140625" style="213" customWidth="1"/>
    <col min="9737" max="9984" width="9.140625" style="213"/>
    <col min="9985" max="9985" width="2" style="213" customWidth="1"/>
    <col min="9986" max="9986" width="5.5703125" style="213" customWidth="1"/>
    <col min="9987" max="9987" width="43.5703125" style="213" bestFit="1" customWidth="1"/>
    <col min="9988" max="9988" width="9.140625" style="213" bestFit="1" customWidth="1"/>
    <col min="9989" max="9989" width="6.85546875" style="213" bestFit="1" customWidth="1"/>
    <col min="9990" max="9990" width="11.28515625" style="213" bestFit="1" customWidth="1"/>
    <col min="9991" max="9991" width="10.5703125" style="213" bestFit="1" customWidth="1"/>
    <col min="9992" max="9992" width="12.140625" style="213" customWidth="1"/>
    <col min="9993" max="10240" width="9.140625" style="213"/>
    <col min="10241" max="10241" width="2" style="213" customWidth="1"/>
    <col min="10242" max="10242" width="5.5703125" style="213" customWidth="1"/>
    <col min="10243" max="10243" width="43.5703125" style="213" bestFit="1" customWidth="1"/>
    <col min="10244" max="10244" width="9.140625" style="213" bestFit="1" customWidth="1"/>
    <col min="10245" max="10245" width="6.85546875" style="213" bestFit="1" customWidth="1"/>
    <col min="10246" max="10246" width="11.28515625" style="213" bestFit="1" customWidth="1"/>
    <col min="10247" max="10247" width="10.5703125" style="213" bestFit="1" customWidth="1"/>
    <col min="10248" max="10248" width="12.140625" style="213" customWidth="1"/>
    <col min="10249" max="10496" width="9.140625" style="213"/>
    <col min="10497" max="10497" width="2" style="213" customWidth="1"/>
    <col min="10498" max="10498" width="5.5703125" style="213" customWidth="1"/>
    <col min="10499" max="10499" width="43.5703125" style="213" bestFit="1" customWidth="1"/>
    <col min="10500" max="10500" width="9.140625" style="213" bestFit="1" customWidth="1"/>
    <col min="10501" max="10501" width="6.85546875" style="213" bestFit="1" customWidth="1"/>
    <col min="10502" max="10502" width="11.28515625" style="213" bestFit="1" customWidth="1"/>
    <col min="10503" max="10503" width="10.5703125" style="213" bestFit="1" customWidth="1"/>
    <col min="10504" max="10504" width="12.140625" style="213" customWidth="1"/>
    <col min="10505" max="10752" width="9.140625" style="213"/>
    <col min="10753" max="10753" width="2" style="213" customWidth="1"/>
    <col min="10754" max="10754" width="5.5703125" style="213" customWidth="1"/>
    <col min="10755" max="10755" width="43.5703125" style="213" bestFit="1" customWidth="1"/>
    <col min="10756" max="10756" width="9.140625" style="213" bestFit="1" customWidth="1"/>
    <col min="10757" max="10757" width="6.85546875" style="213" bestFit="1" customWidth="1"/>
    <col min="10758" max="10758" width="11.28515625" style="213" bestFit="1" customWidth="1"/>
    <col min="10759" max="10759" width="10.5703125" style="213" bestFit="1" customWidth="1"/>
    <col min="10760" max="10760" width="12.140625" style="213" customWidth="1"/>
    <col min="10761" max="11008" width="9.140625" style="213"/>
    <col min="11009" max="11009" width="2" style="213" customWidth="1"/>
    <col min="11010" max="11010" width="5.5703125" style="213" customWidth="1"/>
    <col min="11011" max="11011" width="43.5703125" style="213" bestFit="1" customWidth="1"/>
    <col min="11012" max="11012" width="9.140625" style="213" bestFit="1" customWidth="1"/>
    <col min="11013" max="11013" width="6.85546875" style="213" bestFit="1" customWidth="1"/>
    <col min="11014" max="11014" width="11.28515625" style="213" bestFit="1" customWidth="1"/>
    <col min="11015" max="11015" width="10.5703125" style="213" bestFit="1" customWidth="1"/>
    <col min="11016" max="11016" width="12.140625" style="213" customWidth="1"/>
    <col min="11017" max="11264" width="9.140625" style="213"/>
    <col min="11265" max="11265" width="2" style="213" customWidth="1"/>
    <col min="11266" max="11266" width="5.5703125" style="213" customWidth="1"/>
    <col min="11267" max="11267" width="43.5703125" style="213" bestFit="1" customWidth="1"/>
    <col min="11268" max="11268" width="9.140625" style="213" bestFit="1" customWidth="1"/>
    <col min="11269" max="11269" width="6.85546875" style="213" bestFit="1" customWidth="1"/>
    <col min="11270" max="11270" width="11.28515625" style="213" bestFit="1" customWidth="1"/>
    <col min="11271" max="11271" width="10.5703125" style="213" bestFit="1" customWidth="1"/>
    <col min="11272" max="11272" width="12.140625" style="213" customWidth="1"/>
    <col min="11273" max="11520" width="9.140625" style="213"/>
    <col min="11521" max="11521" width="2" style="213" customWidth="1"/>
    <col min="11522" max="11522" width="5.5703125" style="213" customWidth="1"/>
    <col min="11523" max="11523" width="43.5703125" style="213" bestFit="1" customWidth="1"/>
    <col min="11524" max="11524" width="9.140625" style="213" bestFit="1" customWidth="1"/>
    <col min="11525" max="11525" width="6.85546875" style="213" bestFit="1" customWidth="1"/>
    <col min="11526" max="11526" width="11.28515625" style="213" bestFit="1" customWidth="1"/>
    <col min="11527" max="11527" width="10.5703125" style="213" bestFit="1" customWidth="1"/>
    <col min="11528" max="11528" width="12.140625" style="213" customWidth="1"/>
    <col min="11529" max="11776" width="9.140625" style="213"/>
    <col min="11777" max="11777" width="2" style="213" customWidth="1"/>
    <col min="11778" max="11778" width="5.5703125" style="213" customWidth="1"/>
    <col min="11779" max="11779" width="43.5703125" style="213" bestFit="1" customWidth="1"/>
    <col min="11780" max="11780" width="9.140625" style="213" bestFit="1" customWidth="1"/>
    <col min="11781" max="11781" width="6.85546875" style="213" bestFit="1" customWidth="1"/>
    <col min="11782" max="11782" width="11.28515625" style="213" bestFit="1" customWidth="1"/>
    <col min="11783" max="11783" width="10.5703125" style="213" bestFit="1" customWidth="1"/>
    <col min="11784" max="11784" width="12.140625" style="213" customWidth="1"/>
    <col min="11785" max="12032" width="9.140625" style="213"/>
    <col min="12033" max="12033" width="2" style="213" customWidth="1"/>
    <col min="12034" max="12034" width="5.5703125" style="213" customWidth="1"/>
    <col min="12035" max="12035" width="43.5703125" style="213" bestFit="1" customWidth="1"/>
    <col min="12036" max="12036" width="9.140625" style="213" bestFit="1" customWidth="1"/>
    <col min="12037" max="12037" width="6.85546875" style="213" bestFit="1" customWidth="1"/>
    <col min="12038" max="12038" width="11.28515625" style="213" bestFit="1" customWidth="1"/>
    <col min="12039" max="12039" width="10.5703125" style="213" bestFit="1" customWidth="1"/>
    <col min="12040" max="12040" width="12.140625" style="213" customWidth="1"/>
    <col min="12041" max="12288" width="9.140625" style="213"/>
    <col min="12289" max="12289" width="2" style="213" customWidth="1"/>
    <col min="12290" max="12290" width="5.5703125" style="213" customWidth="1"/>
    <col min="12291" max="12291" width="43.5703125" style="213" bestFit="1" customWidth="1"/>
    <col min="12292" max="12292" width="9.140625" style="213" bestFit="1" customWidth="1"/>
    <col min="12293" max="12293" width="6.85546875" style="213" bestFit="1" customWidth="1"/>
    <col min="12294" max="12294" width="11.28515625" style="213" bestFit="1" customWidth="1"/>
    <col min="12295" max="12295" width="10.5703125" style="213" bestFit="1" customWidth="1"/>
    <col min="12296" max="12296" width="12.140625" style="213" customWidth="1"/>
    <col min="12297" max="12544" width="9.140625" style="213"/>
    <col min="12545" max="12545" width="2" style="213" customWidth="1"/>
    <col min="12546" max="12546" width="5.5703125" style="213" customWidth="1"/>
    <col min="12547" max="12547" width="43.5703125" style="213" bestFit="1" customWidth="1"/>
    <col min="12548" max="12548" width="9.140625" style="213" bestFit="1" customWidth="1"/>
    <col min="12549" max="12549" width="6.85546875" style="213" bestFit="1" customWidth="1"/>
    <col min="12550" max="12550" width="11.28515625" style="213" bestFit="1" customWidth="1"/>
    <col min="12551" max="12551" width="10.5703125" style="213" bestFit="1" customWidth="1"/>
    <col min="12552" max="12552" width="12.140625" style="213" customWidth="1"/>
    <col min="12553" max="12800" width="9.140625" style="213"/>
    <col min="12801" max="12801" width="2" style="213" customWidth="1"/>
    <col min="12802" max="12802" width="5.5703125" style="213" customWidth="1"/>
    <col min="12803" max="12803" width="43.5703125" style="213" bestFit="1" customWidth="1"/>
    <col min="12804" max="12804" width="9.140625" style="213" bestFit="1" customWidth="1"/>
    <col min="12805" max="12805" width="6.85546875" style="213" bestFit="1" customWidth="1"/>
    <col min="12806" max="12806" width="11.28515625" style="213" bestFit="1" customWidth="1"/>
    <col min="12807" max="12807" width="10.5703125" style="213" bestFit="1" customWidth="1"/>
    <col min="12808" max="12808" width="12.140625" style="213" customWidth="1"/>
    <col min="12809" max="13056" width="9.140625" style="213"/>
    <col min="13057" max="13057" width="2" style="213" customWidth="1"/>
    <col min="13058" max="13058" width="5.5703125" style="213" customWidth="1"/>
    <col min="13059" max="13059" width="43.5703125" style="213" bestFit="1" customWidth="1"/>
    <col min="13060" max="13060" width="9.140625" style="213" bestFit="1" customWidth="1"/>
    <col min="13061" max="13061" width="6.85546875" style="213" bestFit="1" customWidth="1"/>
    <col min="13062" max="13062" width="11.28515625" style="213" bestFit="1" customWidth="1"/>
    <col min="13063" max="13063" width="10.5703125" style="213" bestFit="1" customWidth="1"/>
    <col min="13064" max="13064" width="12.140625" style="213" customWidth="1"/>
    <col min="13065" max="13312" width="9.140625" style="213"/>
    <col min="13313" max="13313" width="2" style="213" customWidth="1"/>
    <col min="13314" max="13314" width="5.5703125" style="213" customWidth="1"/>
    <col min="13315" max="13315" width="43.5703125" style="213" bestFit="1" customWidth="1"/>
    <col min="13316" max="13316" width="9.140625" style="213" bestFit="1" customWidth="1"/>
    <col min="13317" max="13317" width="6.85546875" style="213" bestFit="1" customWidth="1"/>
    <col min="13318" max="13318" width="11.28515625" style="213" bestFit="1" customWidth="1"/>
    <col min="13319" max="13319" width="10.5703125" style="213" bestFit="1" customWidth="1"/>
    <col min="13320" max="13320" width="12.140625" style="213" customWidth="1"/>
    <col min="13321" max="13568" width="9.140625" style="213"/>
    <col min="13569" max="13569" width="2" style="213" customWidth="1"/>
    <col min="13570" max="13570" width="5.5703125" style="213" customWidth="1"/>
    <col min="13571" max="13571" width="43.5703125" style="213" bestFit="1" customWidth="1"/>
    <col min="13572" max="13572" width="9.140625" style="213" bestFit="1" customWidth="1"/>
    <col min="13573" max="13573" width="6.85546875" style="213" bestFit="1" customWidth="1"/>
    <col min="13574" max="13574" width="11.28515625" style="213" bestFit="1" customWidth="1"/>
    <col min="13575" max="13575" width="10.5703125" style="213" bestFit="1" customWidth="1"/>
    <col min="13576" max="13576" width="12.140625" style="213" customWidth="1"/>
    <col min="13577" max="13824" width="9.140625" style="213"/>
    <col min="13825" max="13825" width="2" style="213" customWidth="1"/>
    <col min="13826" max="13826" width="5.5703125" style="213" customWidth="1"/>
    <col min="13827" max="13827" width="43.5703125" style="213" bestFit="1" customWidth="1"/>
    <col min="13828" max="13828" width="9.140625" style="213" bestFit="1" customWidth="1"/>
    <col min="13829" max="13829" width="6.85546875" style="213" bestFit="1" customWidth="1"/>
    <col min="13830" max="13830" width="11.28515625" style="213" bestFit="1" customWidth="1"/>
    <col min="13831" max="13831" width="10.5703125" style="213" bestFit="1" customWidth="1"/>
    <col min="13832" max="13832" width="12.140625" style="213" customWidth="1"/>
    <col min="13833" max="14080" width="9.140625" style="213"/>
    <col min="14081" max="14081" width="2" style="213" customWidth="1"/>
    <col min="14082" max="14082" width="5.5703125" style="213" customWidth="1"/>
    <col min="14083" max="14083" width="43.5703125" style="213" bestFit="1" customWidth="1"/>
    <col min="14084" max="14084" width="9.140625" style="213" bestFit="1" customWidth="1"/>
    <col min="14085" max="14085" width="6.85546875" style="213" bestFit="1" customWidth="1"/>
    <col min="14086" max="14086" width="11.28515625" style="213" bestFit="1" customWidth="1"/>
    <col min="14087" max="14087" width="10.5703125" style="213" bestFit="1" customWidth="1"/>
    <col min="14088" max="14088" width="12.140625" style="213" customWidth="1"/>
    <col min="14089" max="14336" width="9.140625" style="213"/>
    <col min="14337" max="14337" width="2" style="213" customWidth="1"/>
    <col min="14338" max="14338" width="5.5703125" style="213" customWidth="1"/>
    <col min="14339" max="14339" width="43.5703125" style="213" bestFit="1" customWidth="1"/>
    <col min="14340" max="14340" width="9.140625" style="213" bestFit="1" customWidth="1"/>
    <col min="14341" max="14341" width="6.85546875" style="213" bestFit="1" customWidth="1"/>
    <col min="14342" max="14342" width="11.28515625" style="213" bestFit="1" customWidth="1"/>
    <col min="14343" max="14343" width="10.5703125" style="213" bestFit="1" customWidth="1"/>
    <col min="14344" max="14344" width="12.140625" style="213" customWidth="1"/>
    <col min="14345" max="14592" width="9.140625" style="213"/>
    <col min="14593" max="14593" width="2" style="213" customWidth="1"/>
    <col min="14594" max="14594" width="5.5703125" style="213" customWidth="1"/>
    <col min="14595" max="14595" width="43.5703125" style="213" bestFit="1" customWidth="1"/>
    <col min="14596" max="14596" width="9.140625" style="213" bestFit="1" customWidth="1"/>
    <col min="14597" max="14597" width="6.85546875" style="213" bestFit="1" customWidth="1"/>
    <col min="14598" max="14598" width="11.28515625" style="213" bestFit="1" customWidth="1"/>
    <col min="14599" max="14599" width="10.5703125" style="213" bestFit="1" customWidth="1"/>
    <col min="14600" max="14600" width="12.140625" style="213" customWidth="1"/>
    <col min="14601" max="14848" width="9.140625" style="213"/>
    <col min="14849" max="14849" width="2" style="213" customWidth="1"/>
    <col min="14850" max="14850" width="5.5703125" style="213" customWidth="1"/>
    <col min="14851" max="14851" width="43.5703125" style="213" bestFit="1" customWidth="1"/>
    <col min="14852" max="14852" width="9.140625" style="213" bestFit="1" customWidth="1"/>
    <col min="14853" max="14853" width="6.85546875" style="213" bestFit="1" customWidth="1"/>
    <col min="14854" max="14854" width="11.28515625" style="213" bestFit="1" customWidth="1"/>
    <col min="14855" max="14855" width="10.5703125" style="213" bestFit="1" customWidth="1"/>
    <col min="14856" max="14856" width="12.140625" style="213" customWidth="1"/>
    <col min="14857" max="15104" width="9.140625" style="213"/>
    <col min="15105" max="15105" width="2" style="213" customWidth="1"/>
    <col min="15106" max="15106" width="5.5703125" style="213" customWidth="1"/>
    <col min="15107" max="15107" width="43.5703125" style="213" bestFit="1" customWidth="1"/>
    <col min="15108" max="15108" width="9.140625" style="213" bestFit="1" customWidth="1"/>
    <col min="15109" max="15109" width="6.85546875" style="213" bestFit="1" customWidth="1"/>
    <col min="15110" max="15110" width="11.28515625" style="213" bestFit="1" customWidth="1"/>
    <col min="15111" max="15111" width="10.5703125" style="213" bestFit="1" customWidth="1"/>
    <col min="15112" max="15112" width="12.140625" style="213" customWidth="1"/>
    <col min="15113" max="15360" width="9.140625" style="213"/>
    <col min="15361" max="15361" width="2" style="213" customWidth="1"/>
    <col min="15362" max="15362" width="5.5703125" style="213" customWidth="1"/>
    <col min="15363" max="15363" width="43.5703125" style="213" bestFit="1" customWidth="1"/>
    <col min="15364" max="15364" width="9.140625" style="213" bestFit="1" customWidth="1"/>
    <col min="15365" max="15365" width="6.85546875" style="213" bestFit="1" customWidth="1"/>
    <col min="15366" max="15366" width="11.28515625" style="213" bestFit="1" customWidth="1"/>
    <col min="15367" max="15367" width="10.5703125" style="213" bestFit="1" customWidth="1"/>
    <col min="15368" max="15368" width="12.140625" style="213" customWidth="1"/>
    <col min="15369" max="15616" width="9.140625" style="213"/>
    <col min="15617" max="15617" width="2" style="213" customWidth="1"/>
    <col min="15618" max="15618" width="5.5703125" style="213" customWidth="1"/>
    <col min="15619" max="15619" width="43.5703125" style="213" bestFit="1" customWidth="1"/>
    <col min="15620" max="15620" width="9.140625" style="213" bestFit="1" customWidth="1"/>
    <col min="15621" max="15621" width="6.85546875" style="213" bestFit="1" customWidth="1"/>
    <col min="15622" max="15622" width="11.28515625" style="213" bestFit="1" customWidth="1"/>
    <col min="15623" max="15623" width="10.5703125" style="213" bestFit="1" customWidth="1"/>
    <col min="15624" max="15624" width="12.140625" style="213" customWidth="1"/>
    <col min="15625" max="15872" width="9.140625" style="213"/>
    <col min="15873" max="15873" width="2" style="213" customWidth="1"/>
    <col min="15874" max="15874" width="5.5703125" style="213" customWidth="1"/>
    <col min="15875" max="15875" width="43.5703125" style="213" bestFit="1" customWidth="1"/>
    <col min="15876" max="15876" width="9.140625" style="213" bestFit="1" customWidth="1"/>
    <col min="15877" max="15877" width="6.85546875" style="213" bestFit="1" customWidth="1"/>
    <col min="15878" max="15878" width="11.28515625" style="213" bestFit="1" customWidth="1"/>
    <col min="15879" max="15879" width="10.5703125" style="213" bestFit="1" customWidth="1"/>
    <col min="15880" max="15880" width="12.140625" style="213" customWidth="1"/>
    <col min="15881" max="16128" width="9.140625" style="213"/>
    <col min="16129" max="16129" width="2" style="213" customWidth="1"/>
    <col min="16130" max="16130" width="5.5703125" style="213" customWidth="1"/>
    <col min="16131" max="16131" width="43.5703125" style="213" bestFit="1" customWidth="1"/>
    <col min="16132" max="16132" width="9.140625" style="213" bestFit="1" customWidth="1"/>
    <col min="16133" max="16133" width="6.85546875" style="213" bestFit="1" customWidth="1"/>
    <col min="16134" max="16134" width="11.28515625" style="213" bestFit="1" customWidth="1"/>
    <col min="16135" max="16135" width="10.5703125" style="213" bestFit="1" customWidth="1"/>
    <col min="16136" max="16136" width="12.140625" style="213" customWidth="1"/>
    <col min="16137" max="16384" width="9.140625" style="213"/>
  </cols>
  <sheetData>
    <row r="1" spans="1:9" s="50" customFormat="1" ht="21.95" customHeight="1" x14ac:dyDescent="0.2">
      <c r="A1" s="1147" t="s">
        <v>430</v>
      </c>
      <c r="B1" s="1148"/>
      <c r="C1" s="1148"/>
      <c r="D1" s="1148"/>
      <c r="E1" s="1148"/>
      <c r="F1" s="1148"/>
      <c r="G1" s="1148"/>
      <c r="H1" s="1148"/>
      <c r="I1" s="1149"/>
    </row>
    <row r="2" spans="1:9" ht="5.0999999999999996" customHeight="1" x14ac:dyDescent="0.2">
      <c r="A2" s="41"/>
      <c r="B2" s="42"/>
      <c r="C2" s="214"/>
      <c r="D2" s="41"/>
      <c r="E2" s="43"/>
      <c r="F2" s="42"/>
      <c r="G2" s="43"/>
      <c r="H2" s="41"/>
    </row>
    <row r="3" spans="1:9" s="44" customFormat="1" ht="14.1" customHeight="1" x14ac:dyDescent="0.2">
      <c r="A3" s="1170" t="s">
        <v>52</v>
      </c>
      <c r="B3" s="1171"/>
      <c r="C3" s="1171"/>
      <c r="D3" s="1172"/>
      <c r="E3" s="1181" t="s">
        <v>339</v>
      </c>
      <c r="F3" s="1178" t="s">
        <v>11</v>
      </c>
      <c r="G3" s="1178"/>
      <c r="H3" s="1178" t="s">
        <v>1</v>
      </c>
      <c r="I3" s="1178"/>
    </row>
    <row r="4" spans="1:9" s="44" customFormat="1" ht="14.1" customHeight="1" x14ac:dyDescent="0.2">
      <c r="A4" s="1182"/>
      <c r="B4" s="1183"/>
      <c r="C4" s="1183"/>
      <c r="D4" s="1184"/>
      <c r="E4" s="1178"/>
      <c r="F4" s="834" t="s">
        <v>462</v>
      </c>
      <c r="G4" s="834" t="s">
        <v>463</v>
      </c>
      <c r="H4" s="837" t="str">
        <f>F4</f>
        <v>Fase I</v>
      </c>
      <c r="I4" s="837" t="str">
        <f>G4</f>
        <v>Fase II</v>
      </c>
    </row>
    <row r="5" spans="1:9" ht="5.0999999999999996" customHeight="1" x14ac:dyDescent="0.2">
      <c r="A5" s="41"/>
      <c r="B5" s="42"/>
      <c r="C5" s="214"/>
      <c r="D5" s="41"/>
      <c r="E5" s="43"/>
      <c r="F5" s="42"/>
      <c r="G5" s="43"/>
      <c r="H5" s="41"/>
    </row>
    <row r="6" spans="1:9" s="10" customFormat="1" ht="14.1" customHeight="1" x14ac:dyDescent="0.2">
      <c r="A6" s="840" t="s">
        <v>33</v>
      </c>
      <c r="B6" s="279" t="s">
        <v>584</v>
      </c>
      <c r="C6" s="280"/>
      <c r="D6" s="279"/>
      <c r="E6" s="363"/>
      <c r="F6" s="278"/>
      <c r="G6" s="281"/>
      <c r="H6" s="279"/>
      <c r="I6" s="280"/>
    </row>
    <row r="7" spans="1:9" ht="14.1" customHeight="1" x14ac:dyDescent="0.2">
      <c r="A7" s="434"/>
      <c r="B7" s="441" t="s">
        <v>255</v>
      </c>
      <c r="C7" s="199" t="str">
        <f>'(2)Insumo'!C30</f>
        <v>Pessoal Operacional</v>
      </c>
      <c r="D7" s="218"/>
      <c r="E7" s="219">
        <f>'(2)Insumo'!H30</f>
        <v>0</v>
      </c>
      <c r="F7" s="284">
        <f>'(2)Insumo'!E30</f>
        <v>72</v>
      </c>
      <c r="G7" s="284">
        <f>'(2)Insumo'!F30</f>
        <v>18</v>
      </c>
      <c r="H7" s="219">
        <f>$E$7*F7</f>
        <v>0</v>
      </c>
      <c r="I7" s="450">
        <f>$E$7*G7</f>
        <v>0</v>
      </c>
    </row>
    <row r="8" spans="1:9" ht="14.1" customHeight="1" x14ac:dyDescent="0.2">
      <c r="A8" s="436"/>
      <c r="B8" s="443" t="s">
        <v>256</v>
      </c>
      <c r="C8" s="200" t="str">
        <f>'(2)Insumo'!C31</f>
        <v>Pessoal Administrativo</v>
      </c>
      <c r="D8" s="221"/>
      <c r="E8" s="222">
        <f>'(2)Insumo'!H31</f>
        <v>0</v>
      </c>
      <c r="F8" s="286">
        <f>'(2)Insumo'!E31</f>
        <v>7</v>
      </c>
      <c r="G8" s="286">
        <f>'(2)Insumo'!F31</f>
        <v>2</v>
      </c>
      <c r="H8" s="222">
        <f>$E$8*F8</f>
        <v>0</v>
      </c>
      <c r="I8" s="451">
        <f>$E$8*G8</f>
        <v>0</v>
      </c>
    </row>
    <row r="9" spans="1:9" ht="14.1" customHeight="1" x14ac:dyDescent="0.2">
      <c r="A9" s="435"/>
      <c r="B9" s="442" t="s">
        <v>257</v>
      </c>
      <c r="C9" s="273" t="str">
        <f>'(2)Insumo'!C32</f>
        <v>Pessoal de Manutenção</v>
      </c>
      <c r="D9" s="274"/>
      <c r="E9" s="275">
        <f>'(2)Insumo'!H32</f>
        <v>0</v>
      </c>
      <c r="F9" s="288">
        <f>'(2)Insumo'!E32</f>
        <v>3</v>
      </c>
      <c r="G9" s="288">
        <f>'(2)Insumo'!F32</f>
        <v>0</v>
      </c>
      <c r="H9" s="275">
        <f>$E$9*F9</f>
        <v>0</v>
      </c>
      <c r="I9" s="452">
        <f>$E$9*G9</f>
        <v>0</v>
      </c>
    </row>
    <row r="10" spans="1:9" ht="14.1" customHeight="1" x14ac:dyDescent="0.2">
      <c r="A10" s="1165" t="s">
        <v>473</v>
      </c>
      <c r="B10" s="1166"/>
      <c r="C10" s="1166"/>
      <c r="D10" s="1166"/>
      <c r="E10" s="1166"/>
      <c r="F10" s="1166"/>
      <c r="G10" s="1166"/>
      <c r="H10" s="271">
        <f>SUM(H7:H9)</f>
        <v>0</v>
      </c>
      <c r="I10" s="272">
        <f>SUM(I7:I9)</f>
        <v>0</v>
      </c>
    </row>
    <row r="11" spans="1:9" ht="5.0999999999999996" customHeight="1" x14ac:dyDescent="0.2">
      <c r="A11" s="49"/>
      <c r="B11" s="15"/>
      <c r="C11" s="214"/>
      <c r="D11" s="214"/>
      <c r="E11" s="45"/>
      <c r="F11" s="214"/>
      <c r="G11" s="45"/>
      <c r="H11" s="361"/>
      <c r="I11" s="10"/>
    </row>
    <row r="12" spans="1:9" s="10" customFormat="1" ht="14.1" customHeight="1" x14ac:dyDescent="0.2">
      <c r="A12" s="840" t="s">
        <v>34</v>
      </c>
      <c r="B12" s="279" t="s">
        <v>585</v>
      </c>
      <c r="C12" s="280"/>
      <c r="D12" s="279"/>
      <c r="E12" s="363"/>
      <c r="F12" s="278"/>
      <c r="G12" s="281"/>
      <c r="H12" s="279"/>
      <c r="I12" s="280"/>
    </row>
    <row r="13" spans="1:9" ht="14.1" customHeight="1" x14ac:dyDescent="0.2">
      <c r="A13" s="434"/>
      <c r="B13" s="441" t="s">
        <v>255</v>
      </c>
      <c r="C13" s="199" t="str">
        <f>C7</f>
        <v>Pessoal Operacional</v>
      </c>
      <c r="D13" s="218"/>
      <c r="E13" s="219">
        <f>'(2)Insumo'!H35</f>
        <v>0</v>
      </c>
      <c r="F13" s="284">
        <f>'(2)Insumo'!E35</f>
        <v>72</v>
      </c>
      <c r="G13" s="284">
        <f>'(2)Insumo'!F35</f>
        <v>18</v>
      </c>
      <c r="H13" s="219">
        <f>$E$13*F13</f>
        <v>0</v>
      </c>
      <c r="I13" s="450">
        <f>$E$13*G13</f>
        <v>0</v>
      </c>
    </row>
    <row r="14" spans="1:9" ht="14.1" customHeight="1" x14ac:dyDescent="0.2">
      <c r="A14" s="436"/>
      <c r="B14" s="443" t="s">
        <v>256</v>
      </c>
      <c r="C14" s="200" t="str">
        <f>C8</f>
        <v>Pessoal Administrativo</v>
      </c>
      <c r="D14" s="221"/>
      <c r="E14" s="222">
        <f>'(2)Insumo'!H36</f>
        <v>0</v>
      </c>
      <c r="F14" s="286">
        <f>'(2)Insumo'!E36</f>
        <v>7</v>
      </c>
      <c r="G14" s="286">
        <f>'(2)Insumo'!F36</f>
        <v>2</v>
      </c>
      <c r="H14" s="222">
        <f>$E$14*F14</f>
        <v>0</v>
      </c>
      <c r="I14" s="451">
        <f>$E$14*G14</f>
        <v>0</v>
      </c>
    </row>
    <row r="15" spans="1:9" ht="14.1" customHeight="1" x14ac:dyDescent="0.2">
      <c r="A15" s="435"/>
      <c r="B15" s="442" t="s">
        <v>257</v>
      </c>
      <c r="C15" s="273" t="str">
        <f>C9</f>
        <v>Pessoal de Manutenção</v>
      </c>
      <c r="D15" s="274"/>
      <c r="E15" s="275">
        <f>'(2)Insumo'!H37</f>
        <v>0</v>
      </c>
      <c r="F15" s="288">
        <f>'(2)Insumo'!E37</f>
        <v>3</v>
      </c>
      <c r="G15" s="288">
        <f>'(2)Insumo'!F37</f>
        <v>0</v>
      </c>
      <c r="H15" s="275">
        <f>$E$15*F15</f>
        <v>0</v>
      </c>
      <c r="I15" s="452">
        <f>$E$15*G15</f>
        <v>0</v>
      </c>
    </row>
    <row r="16" spans="1:9" ht="14.1" customHeight="1" x14ac:dyDescent="0.2">
      <c r="A16" s="1165" t="s">
        <v>473</v>
      </c>
      <c r="B16" s="1166"/>
      <c r="C16" s="1166"/>
      <c r="D16" s="1166"/>
      <c r="E16" s="1166"/>
      <c r="F16" s="1166"/>
      <c r="G16" s="1166"/>
      <c r="H16" s="271">
        <f>SUM(H13:H15)</f>
        <v>0</v>
      </c>
      <c r="I16" s="272">
        <f>SUM(I13:I15)</f>
        <v>0</v>
      </c>
    </row>
    <row r="17" spans="1:9" ht="5.0999999999999996" customHeight="1" x14ac:dyDescent="0.2">
      <c r="A17" s="49"/>
      <c r="B17" s="15"/>
      <c r="C17" s="214"/>
      <c r="D17" s="214"/>
      <c r="E17" s="45"/>
      <c r="F17" s="214"/>
      <c r="G17" s="45"/>
      <c r="H17" s="361"/>
      <c r="I17" s="10"/>
    </row>
    <row r="18" spans="1:9" s="10" customFormat="1" ht="14.1" customHeight="1" x14ac:dyDescent="0.2">
      <c r="A18" s="840" t="s">
        <v>36</v>
      </c>
      <c r="B18" s="279" t="s">
        <v>553</v>
      </c>
      <c r="C18" s="280"/>
      <c r="D18" s="279"/>
      <c r="E18" s="363"/>
      <c r="F18" s="278"/>
      <c r="G18" s="281"/>
      <c r="H18" s="279"/>
      <c r="I18" s="280"/>
    </row>
    <row r="19" spans="1:9" ht="14.1" customHeight="1" x14ac:dyDescent="0.2">
      <c r="A19" s="434"/>
      <c r="B19" s="441" t="s">
        <v>255</v>
      </c>
      <c r="C19" s="199" t="str">
        <f>C13</f>
        <v>Pessoal Operacional</v>
      </c>
      <c r="D19" s="218"/>
      <c r="E19" s="219">
        <f>'(2)Insumo'!H40</f>
        <v>0</v>
      </c>
      <c r="F19" s="284">
        <f>'(2)Insumo'!E40</f>
        <v>72</v>
      </c>
      <c r="G19" s="284">
        <f>'(2)Insumo'!F40</f>
        <v>18</v>
      </c>
      <c r="H19" s="219">
        <f>$E$19*F19</f>
        <v>0</v>
      </c>
      <c r="I19" s="450">
        <f>$E$19*G19</f>
        <v>0</v>
      </c>
    </row>
    <row r="20" spans="1:9" ht="14.1" customHeight="1" x14ac:dyDescent="0.2">
      <c r="A20" s="436"/>
      <c r="B20" s="443" t="s">
        <v>256</v>
      </c>
      <c r="C20" s="200" t="str">
        <f>C14</f>
        <v>Pessoal Administrativo</v>
      </c>
      <c r="D20" s="221"/>
      <c r="E20" s="222">
        <f>'(2)Insumo'!H41</f>
        <v>0</v>
      </c>
      <c r="F20" s="286">
        <f>'(2)Insumo'!E41</f>
        <v>7</v>
      </c>
      <c r="G20" s="286">
        <f>'(2)Insumo'!F41</f>
        <v>2</v>
      </c>
      <c r="H20" s="222">
        <f>$E$20*F20</f>
        <v>0</v>
      </c>
      <c r="I20" s="451">
        <f>$E$20*G20</f>
        <v>0</v>
      </c>
    </row>
    <row r="21" spans="1:9" ht="14.1" customHeight="1" x14ac:dyDescent="0.2">
      <c r="A21" s="435"/>
      <c r="B21" s="442" t="s">
        <v>257</v>
      </c>
      <c r="C21" s="273" t="str">
        <f>C15</f>
        <v>Pessoal de Manutenção</v>
      </c>
      <c r="D21" s="274"/>
      <c r="E21" s="275">
        <f>'(2)Insumo'!H42</f>
        <v>0</v>
      </c>
      <c r="F21" s="288">
        <f>'(2)Insumo'!E42</f>
        <v>3</v>
      </c>
      <c r="G21" s="288">
        <f>'(2)Insumo'!F42</f>
        <v>0</v>
      </c>
      <c r="H21" s="275">
        <f>$E$21*F21</f>
        <v>0</v>
      </c>
      <c r="I21" s="452">
        <f>$E$21*G21</f>
        <v>0</v>
      </c>
    </row>
    <row r="22" spans="1:9" ht="14.1" customHeight="1" x14ac:dyDescent="0.2">
      <c r="A22" s="1165" t="s">
        <v>473</v>
      </c>
      <c r="B22" s="1166"/>
      <c r="C22" s="1166"/>
      <c r="D22" s="1166"/>
      <c r="E22" s="1166"/>
      <c r="F22" s="1166"/>
      <c r="G22" s="1166"/>
      <c r="H22" s="271">
        <f>SUM(H19:H21)</f>
        <v>0</v>
      </c>
      <c r="I22" s="272">
        <f>SUM(I19:I21)</f>
        <v>0</v>
      </c>
    </row>
    <row r="23" spans="1:9" ht="5.0999999999999996" customHeight="1" x14ac:dyDescent="0.2">
      <c r="H23" s="362"/>
      <c r="I23" s="10"/>
    </row>
    <row r="24" spans="1:9" s="10" customFormat="1" ht="14.1" customHeight="1" x14ac:dyDescent="0.2">
      <c r="A24" s="840" t="s">
        <v>37</v>
      </c>
      <c r="B24" s="279" t="s">
        <v>586</v>
      </c>
      <c r="C24" s="280"/>
      <c r="D24" s="279"/>
      <c r="E24" s="363"/>
      <c r="F24" s="278"/>
      <c r="G24" s="281"/>
      <c r="H24" s="279"/>
      <c r="I24" s="280"/>
    </row>
    <row r="25" spans="1:9" ht="14.1" customHeight="1" x14ac:dyDescent="0.2">
      <c r="A25" s="434"/>
      <c r="B25" s="441" t="s">
        <v>255</v>
      </c>
      <c r="C25" s="199" t="str">
        <f>C19</f>
        <v>Pessoal Operacional</v>
      </c>
      <c r="D25" s="218"/>
      <c r="E25" s="219">
        <f>'(2)Insumo'!H45</f>
        <v>0</v>
      </c>
      <c r="F25" s="284">
        <f>'(2)Insumo'!E45</f>
        <v>72</v>
      </c>
      <c r="G25" s="284">
        <f>'(2)Insumo'!F45</f>
        <v>18</v>
      </c>
      <c r="H25" s="219">
        <f>$E$25*F25</f>
        <v>0</v>
      </c>
      <c r="I25" s="450">
        <f>$E$25*G25</f>
        <v>0</v>
      </c>
    </row>
    <row r="26" spans="1:9" ht="14.1" customHeight="1" x14ac:dyDescent="0.2">
      <c r="A26" s="436"/>
      <c r="B26" s="443" t="s">
        <v>256</v>
      </c>
      <c r="C26" s="200" t="str">
        <f>C20</f>
        <v>Pessoal Administrativo</v>
      </c>
      <c r="D26" s="221"/>
      <c r="E26" s="222">
        <f>'(2)Insumo'!H46</f>
        <v>0</v>
      </c>
      <c r="F26" s="286">
        <f>'(2)Insumo'!E46</f>
        <v>7</v>
      </c>
      <c r="G26" s="286">
        <f>'(2)Insumo'!F46</f>
        <v>2</v>
      </c>
      <c r="H26" s="222">
        <f>$E$26*F26</f>
        <v>0</v>
      </c>
      <c r="I26" s="451">
        <f>$E$26*G26</f>
        <v>0</v>
      </c>
    </row>
    <row r="27" spans="1:9" ht="14.1" customHeight="1" x14ac:dyDescent="0.2">
      <c r="A27" s="435"/>
      <c r="B27" s="442" t="s">
        <v>257</v>
      </c>
      <c r="C27" s="273" t="str">
        <f>C21</f>
        <v>Pessoal de Manutenção</v>
      </c>
      <c r="D27" s="274"/>
      <c r="E27" s="275">
        <f>'(2)Insumo'!H47</f>
        <v>0</v>
      </c>
      <c r="F27" s="288">
        <f>'(2)Insumo'!E47</f>
        <v>3</v>
      </c>
      <c r="G27" s="288">
        <f>'(2)Insumo'!F47</f>
        <v>0</v>
      </c>
      <c r="H27" s="275">
        <f>$E$27*F27</f>
        <v>0</v>
      </c>
      <c r="I27" s="452">
        <f>$E$27*G27</f>
        <v>0</v>
      </c>
    </row>
    <row r="28" spans="1:9" ht="14.1" customHeight="1" x14ac:dyDescent="0.2">
      <c r="A28" s="1165" t="s">
        <v>473</v>
      </c>
      <c r="B28" s="1166"/>
      <c r="C28" s="1166"/>
      <c r="D28" s="1166"/>
      <c r="E28" s="1166"/>
      <c r="F28" s="1166"/>
      <c r="G28" s="1166"/>
      <c r="H28" s="271">
        <f>SUM(H25:H27)</f>
        <v>0</v>
      </c>
      <c r="I28" s="272">
        <f>SUM(I25:I27)</f>
        <v>0</v>
      </c>
    </row>
    <row r="29" spans="1:9" ht="5.0999999999999996" customHeight="1" x14ac:dyDescent="0.2"/>
    <row r="30" spans="1:9" s="10" customFormat="1" ht="14.1" customHeight="1" x14ac:dyDescent="0.2">
      <c r="A30" s="840" t="s">
        <v>38</v>
      </c>
      <c r="B30" s="279" t="s">
        <v>580</v>
      </c>
      <c r="C30" s="280"/>
      <c r="D30" s="279"/>
      <c r="E30" s="363"/>
      <c r="F30" s="278"/>
      <c r="G30" s="281"/>
      <c r="H30" s="279"/>
      <c r="I30" s="280"/>
    </row>
    <row r="31" spans="1:9" ht="14.1" customHeight="1" x14ac:dyDescent="0.2">
      <c r="A31" s="1176" t="s">
        <v>52</v>
      </c>
      <c r="B31" s="1176"/>
      <c r="C31" s="1176"/>
      <c r="D31" s="1179" t="s">
        <v>481</v>
      </c>
      <c r="E31" s="1177" t="s">
        <v>482</v>
      </c>
      <c r="F31" s="1176" t="s">
        <v>11</v>
      </c>
      <c r="G31" s="1176"/>
      <c r="H31" s="1176" t="s">
        <v>1</v>
      </c>
      <c r="I31" s="1176"/>
    </row>
    <row r="32" spans="1:9" ht="14.1" customHeight="1" x14ac:dyDescent="0.2">
      <c r="A32" s="1176"/>
      <c r="B32" s="1176"/>
      <c r="C32" s="1176"/>
      <c r="D32" s="1180"/>
      <c r="E32" s="1176"/>
      <c r="F32" s="836" t="s">
        <v>462</v>
      </c>
      <c r="G32" s="836" t="s">
        <v>463</v>
      </c>
      <c r="H32" s="836" t="str">
        <f>F32</f>
        <v>Fase I</v>
      </c>
      <c r="I32" s="836" t="str">
        <f>G32</f>
        <v>Fase II</v>
      </c>
    </row>
    <row r="33" spans="1:5120 5122:9215 9217:14336 14338:16383" ht="5.0999999999999996" customHeight="1" x14ac:dyDescent="0.2">
      <c r="D33" s="47"/>
    </row>
    <row r="34" spans="1:5120 5122:9215 9217:14336 14338:16383" s="10" customFormat="1" ht="14.1" customHeight="1" x14ac:dyDescent="0.2">
      <c r="A34" s="840" t="s">
        <v>298</v>
      </c>
      <c r="B34" s="279" t="s">
        <v>554</v>
      </c>
      <c r="C34" s="280"/>
      <c r="D34" s="278"/>
      <c r="E34" s="363"/>
      <c r="F34" s="278"/>
      <c r="G34" s="281"/>
      <c r="H34" s="279"/>
      <c r="I34" s="280"/>
    </row>
    <row r="35" spans="1:5120 5122:9215 9217:14336 14338:16383" ht="14.1" customHeight="1" x14ac:dyDescent="0.2">
      <c r="A35" s="437"/>
      <c r="B35" s="444" t="s">
        <v>255</v>
      </c>
      <c r="C35" s="259" t="str">
        <f>'(2)Insumo'!C54</f>
        <v>Calça</v>
      </c>
      <c r="D35" s="283">
        <f>'(2)Insumo'!G54/12</f>
        <v>0.25</v>
      </c>
      <c r="E35" s="219">
        <f>'(2)Insumo'!H54</f>
        <v>0</v>
      </c>
      <c r="F35" s="284">
        <f>'(2)Insumo'!E54</f>
        <v>72</v>
      </c>
      <c r="G35" s="284">
        <f>'(2)Insumo'!F54</f>
        <v>18</v>
      </c>
      <c r="H35" s="219">
        <f>D35*E35*F35</f>
        <v>0</v>
      </c>
      <c r="I35" s="450">
        <f>D35*E35*G35</f>
        <v>0</v>
      </c>
    </row>
    <row r="36" spans="1:5120 5122:9215 9217:14336 14338:16383" ht="14.1" customHeight="1" x14ac:dyDescent="0.2">
      <c r="A36" s="438"/>
      <c r="B36" s="446" t="s">
        <v>256</v>
      </c>
      <c r="C36" s="252" t="str">
        <f>'(2)Insumo'!C55</f>
        <v>Camisa</v>
      </c>
      <c r="D36" s="285">
        <f>'(2)Insumo'!G55/12</f>
        <v>0.33333333333333331</v>
      </c>
      <c r="E36" s="222">
        <f>'(2)Insumo'!H55</f>
        <v>0</v>
      </c>
      <c r="F36" s="286">
        <f>'(2)Insumo'!E55</f>
        <v>72</v>
      </c>
      <c r="G36" s="286">
        <f>'(2)Insumo'!F55</f>
        <v>18</v>
      </c>
      <c r="H36" s="222">
        <f t="shared" ref="H36:H42" si="0">D36*E36*F36</f>
        <v>0</v>
      </c>
      <c r="I36" s="451">
        <f t="shared" ref="I36:I42" si="1">D36*E36*G36</f>
        <v>0</v>
      </c>
    </row>
    <row r="37" spans="1:5120 5122:9215 9217:14336 14338:16383" ht="14.1" customHeight="1" x14ac:dyDescent="0.2">
      <c r="A37" s="438"/>
      <c r="B37" s="446" t="s">
        <v>257</v>
      </c>
      <c r="C37" s="252" t="str">
        <f>'(2)Insumo'!C56</f>
        <v>Par de Sapatos</v>
      </c>
      <c r="D37" s="285">
        <f>'(2)Insumo'!G56/12</f>
        <v>0.16666666666666666</v>
      </c>
      <c r="E37" s="222">
        <f>'(2)Insumo'!H56</f>
        <v>0</v>
      </c>
      <c r="F37" s="286">
        <f>'(2)Insumo'!E56</f>
        <v>72</v>
      </c>
      <c r="G37" s="286">
        <f>'(2)Insumo'!F56</f>
        <v>18</v>
      </c>
      <c r="H37" s="222">
        <f t="shared" si="0"/>
        <v>0</v>
      </c>
      <c r="I37" s="451">
        <f t="shared" si="1"/>
        <v>0</v>
      </c>
    </row>
    <row r="38" spans="1:5120 5122:9215 9217:14336 14338:16383" ht="14.1" customHeight="1" x14ac:dyDescent="0.2">
      <c r="A38" s="438"/>
      <c r="B38" s="446" t="s">
        <v>258</v>
      </c>
      <c r="C38" s="252" t="str">
        <f>'(2)Insumo'!C57</f>
        <v>Colete</v>
      </c>
      <c r="D38" s="285">
        <f>'(2)Insumo'!G57/12</f>
        <v>0.16666666666666666</v>
      </c>
      <c r="E38" s="222">
        <f>'(2)Insumo'!H57</f>
        <v>0</v>
      </c>
      <c r="F38" s="286">
        <f>'(2)Insumo'!E57</f>
        <v>72</v>
      </c>
      <c r="G38" s="286">
        <f>'(2)Insumo'!F57</f>
        <v>18</v>
      </c>
      <c r="H38" s="222">
        <f t="shared" si="0"/>
        <v>0</v>
      </c>
      <c r="I38" s="451">
        <f t="shared" si="1"/>
        <v>0</v>
      </c>
    </row>
    <row r="39" spans="1:5120 5122:9215 9217:14336 14338:16383" ht="14.1" customHeight="1" x14ac:dyDescent="0.2">
      <c r="A39" s="438"/>
      <c r="B39" s="446" t="s">
        <v>305</v>
      </c>
      <c r="C39" s="252" t="str">
        <f>'(2)Insumo'!C58</f>
        <v>Bota</v>
      </c>
      <c r="D39" s="285">
        <f>'(2)Insumo'!G58/12</f>
        <v>0.16666666666666666</v>
      </c>
      <c r="E39" s="222">
        <f>'(2)Insumo'!H58</f>
        <v>0</v>
      </c>
      <c r="F39" s="286">
        <f>'(2)Insumo'!E58</f>
        <v>72</v>
      </c>
      <c r="G39" s="286">
        <f>'(2)Insumo'!F58</f>
        <v>18</v>
      </c>
      <c r="H39" s="222">
        <f t="shared" si="0"/>
        <v>0</v>
      </c>
      <c r="I39" s="451">
        <f t="shared" si="1"/>
        <v>0</v>
      </c>
    </row>
    <row r="40" spans="1:5120 5122:9215 9217:14336 14338:16383" ht="14.1" customHeight="1" x14ac:dyDescent="0.2">
      <c r="A40" s="438"/>
      <c r="B40" s="446" t="s">
        <v>306</v>
      </c>
      <c r="C40" s="252" t="str">
        <f>'(2)Insumo'!C59</f>
        <v>Capa de Chuva</v>
      </c>
      <c r="D40" s="285">
        <f>'(2)Insumo'!G59/12</f>
        <v>0.16666666666666666</v>
      </c>
      <c r="E40" s="222">
        <f>'(2)Insumo'!H59</f>
        <v>0</v>
      </c>
      <c r="F40" s="286">
        <f>'(2)Insumo'!E59</f>
        <v>72</v>
      </c>
      <c r="G40" s="286">
        <f>'(2)Insumo'!F59</f>
        <v>18</v>
      </c>
      <c r="H40" s="222">
        <f t="shared" si="0"/>
        <v>0</v>
      </c>
      <c r="I40" s="451">
        <f t="shared" si="1"/>
        <v>0</v>
      </c>
    </row>
    <row r="41" spans="1:5120 5122:9215 9217:14336 14338:16383" ht="14.1" customHeight="1" x14ac:dyDescent="0.2">
      <c r="A41" s="438"/>
      <c r="B41" s="446" t="s">
        <v>307</v>
      </c>
      <c r="C41" s="252" t="str">
        <f>'(2)Insumo'!C60</f>
        <v>Boné</v>
      </c>
      <c r="D41" s="285">
        <f>'(2)Insumo'!G60/12</f>
        <v>0.16666666666666666</v>
      </c>
      <c r="E41" s="222">
        <f>'(2)Insumo'!H60</f>
        <v>0</v>
      </c>
      <c r="F41" s="286">
        <f>'(2)Insumo'!E60</f>
        <v>72</v>
      </c>
      <c r="G41" s="286">
        <f>'(2)Insumo'!F60</f>
        <v>18</v>
      </c>
      <c r="H41" s="222">
        <f t="shared" si="0"/>
        <v>0</v>
      </c>
      <c r="I41" s="451">
        <f t="shared" si="1"/>
        <v>0</v>
      </c>
    </row>
    <row r="42" spans="1:5120 5122:9215 9217:14336 14338:16383" ht="14.1" customHeight="1" x14ac:dyDescent="0.2">
      <c r="A42" s="439"/>
      <c r="B42" s="445" t="s">
        <v>309</v>
      </c>
      <c r="C42" s="260" t="str">
        <f>'(2)Insumo'!C61</f>
        <v>Jaqueta</v>
      </c>
      <c r="D42" s="287">
        <f>'(2)Insumo'!G61/12</f>
        <v>8.3333333333333329E-2</v>
      </c>
      <c r="E42" s="275">
        <f>'(2)Insumo'!H61</f>
        <v>0</v>
      </c>
      <c r="F42" s="288">
        <f>'(2)Insumo'!E61</f>
        <v>72</v>
      </c>
      <c r="G42" s="288">
        <f>'(2)Insumo'!F61</f>
        <v>18</v>
      </c>
      <c r="H42" s="275">
        <f t="shared" si="0"/>
        <v>0</v>
      </c>
      <c r="I42" s="452">
        <f t="shared" si="1"/>
        <v>0</v>
      </c>
    </row>
    <row r="43" spans="1:5120 5122:9215 9217:14336 14338:16383" ht="14.1" customHeight="1" x14ac:dyDescent="0.2">
      <c r="A43" s="1165" t="s">
        <v>473</v>
      </c>
      <c r="B43" s="1166"/>
      <c r="C43" s="1166"/>
      <c r="D43" s="1166"/>
      <c r="E43" s="1166"/>
      <c r="F43" s="1166"/>
      <c r="G43" s="1166"/>
      <c r="H43" s="271">
        <f>SUM(H35:H42)</f>
        <v>0</v>
      </c>
      <c r="I43" s="272">
        <f>SUM(I35:I42)</f>
        <v>0</v>
      </c>
    </row>
    <row r="44" spans="1:5120 5122:9215 9217:14336 14338:16383" ht="5.0999999999999996" customHeight="1" x14ac:dyDescent="0.2">
      <c r="D44" s="47"/>
      <c r="H44" s="362"/>
      <c r="I44" s="10"/>
      <c r="J44" s="46"/>
      <c r="K44" s="47"/>
      <c r="L44" s="46"/>
      <c r="M44" s="47"/>
      <c r="N44" s="48"/>
      <c r="O44" s="47"/>
      <c r="P44" s="48"/>
      <c r="Q44" s="46"/>
      <c r="S44" s="46"/>
      <c r="T44" s="47"/>
      <c r="U44" s="46"/>
      <c r="V44" s="47"/>
      <c r="W44" s="48"/>
      <c r="X44" s="47"/>
      <c r="Y44" s="48"/>
      <c r="Z44" s="46"/>
      <c r="AB44" s="46"/>
      <c r="AC44" s="47"/>
      <c r="AD44" s="46"/>
      <c r="AE44" s="47"/>
      <c r="AF44" s="48"/>
      <c r="AG44" s="47"/>
      <c r="AH44" s="48"/>
      <c r="AI44" s="46"/>
      <c r="AK44" s="46"/>
      <c r="AL44" s="47"/>
      <c r="AM44" s="46"/>
      <c r="AN44" s="47"/>
      <c r="AO44" s="48"/>
      <c r="AP44" s="47"/>
      <c r="AQ44" s="48"/>
      <c r="AR44" s="46"/>
      <c r="AT44" s="46"/>
      <c r="AU44" s="47"/>
      <c r="AV44" s="46"/>
      <c r="AW44" s="47"/>
      <c r="AX44" s="48"/>
      <c r="AY44" s="47"/>
      <c r="AZ44" s="48"/>
      <c r="BA44" s="46"/>
      <c r="BC44" s="46"/>
      <c r="BD44" s="47"/>
      <c r="BE44" s="46"/>
      <c r="BF44" s="47"/>
      <c r="BG44" s="48"/>
      <c r="BH44" s="47"/>
      <c r="BI44" s="48"/>
      <c r="BJ44" s="46"/>
      <c r="BL44" s="46"/>
      <c r="BM44" s="47"/>
      <c r="BN44" s="46"/>
      <c r="BO44" s="47"/>
      <c r="BP44" s="48"/>
      <c r="BQ44" s="47"/>
      <c r="BR44" s="48"/>
      <c r="BS44" s="46"/>
      <c r="BU44" s="46"/>
      <c r="BV44" s="47"/>
      <c r="BW44" s="46"/>
      <c r="BX44" s="47"/>
      <c r="BY44" s="48"/>
      <c r="BZ44" s="47"/>
      <c r="CA44" s="48"/>
      <c r="CB44" s="46"/>
      <c r="CD44" s="46"/>
      <c r="CE44" s="47"/>
      <c r="CF44" s="46"/>
      <c r="CG44" s="47"/>
      <c r="CH44" s="48"/>
      <c r="CI44" s="47"/>
      <c r="CJ44" s="48"/>
      <c r="CK44" s="46"/>
      <c r="CM44" s="46"/>
      <c r="CN44" s="47"/>
      <c r="CO44" s="46"/>
      <c r="CP44" s="47"/>
      <c r="CQ44" s="48"/>
      <c r="CR44" s="47"/>
      <c r="CS44" s="48"/>
      <c r="CT44" s="46"/>
      <c r="CV44" s="46"/>
      <c r="CW44" s="47"/>
      <c r="CX44" s="46"/>
      <c r="CY44" s="47"/>
      <c r="CZ44" s="48"/>
      <c r="DA44" s="47"/>
      <c r="DB44" s="48"/>
      <c r="DC44" s="46"/>
      <c r="DE44" s="46"/>
      <c r="DF44" s="47"/>
      <c r="DG44" s="46"/>
      <c r="DH44" s="47"/>
      <c r="DI44" s="48"/>
      <c r="DJ44" s="47"/>
      <c r="DK44" s="48"/>
      <c r="DL44" s="46"/>
      <c r="DN44" s="46"/>
      <c r="DO44" s="47"/>
      <c r="DP44" s="46"/>
      <c r="DQ44" s="47"/>
      <c r="DR44" s="48"/>
      <c r="DS44" s="47"/>
      <c r="DT44" s="48"/>
      <c r="DU44" s="46"/>
      <c r="DW44" s="46"/>
      <c r="DX44" s="47"/>
      <c r="DY44" s="46"/>
      <c r="DZ44" s="47"/>
      <c r="EA44" s="48"/>
      <c r="EB44" s="47"/>
      <c r="EC44" s="48"/>
      <c r="ED44" s="46"/>
      <c r="EF44" s="46"/>
      <c r="EG44" s="47"/>
      <c r="EH44" s="46"/>
      <c r="EI44" s="47"/>
      <c r="EJ44" s="48"/>
      <c r="EK44" s="47"/>
      <c r="EL44" s="48"/>
      <c r="EM44" s="46"/>
      <c r="EO44" s="46"/>
      <c r="EP44" s="47"/>
      <c r="EQ44" s="46"/>
      <c r="ER44" s="47"/>
      <c r="ES44" s="48"/>
      <c r="ET44" s="47"/>
      <c r="EU44" s="48"/>
      <c r="EV44" s="46"/>
      <c r="EX44" s="46"/>
      <c r="EY44" s="47"/>
      <c r="EZ44" s="46"/>
      <c r="FA44" s="47"/>
      <c r="FB44" s="48"/>
      <c r="FC44" s="47"/>
      <c r="FD44" s="48"/>
      <c r="FE44" s="46"/>
      <c r="FG44" s="46"/>
      <c r="FH44" s="47"/>
      <c r="FI44" s="46"/>
      <c r="FJ44" s="47"/>
      <c r="FK44" s="48"/>
      <c r="FL44" s="47"/>
      <c r="FM44" s="48"/>
      <c r="FN44" s="46"/>
      <c r="FP44" s="46"/>
      <c r="FQ44" s="47"/>
      <c r="FR44" s="46"/>
      <c r="FS44" s="47"/>
      <c r="FT44" s="48"/>
      <c r="FU44" s="47"/>
      <c r="FV44" s="48"/>
      <c r="FW44" s="46"/>
      <c r="FY44" s="46"/>
      <c r="FZ44" s="47"/>
      <c r="GA44" s="46"/>
      <c r="GB44" s="47"/>
      <c r="GC44" s="48"/>
      <c r="GD44" s="47"/>
      <c r="GE44" s="48"/>
      <c r="GF44" s="46"/>
      <c r="GH44" s="46"/>
      <c r="GI44" s="47"/>
      <c r="GJ44" s="46"/>
      <c r="GK44" s="47"/>
      <c r="GL44" s="48"/>
      <c r="GM44" s="47"/>
      <c r="GN44" s="48"/>
      <c r="GO44" s="46"/>
      <c r="GQ44" s="46"/>
      <c r="GR44" s="47"/>
      <c r="GS44" s="46"/>
      <c r="GT44" s="47"/>
      <c r="GU44" s="48"/>
      <c r="GV44" s="47"/>
      <c r="GW44" s="48"/>
      <c r="GX44" s="46"/>
      <c r="GZ44" s="46"/>
      <c r="HA44" s="47"/>
      <c r="HB44" s="46"/>
      <c r="HC44" s="47"/>
      <c r="HD44" s="48"/>
      <c r="HE44" s="47"/>
      <c r="HF44" s="48"/>
      <c r="HG44" s="46"/>
      <c r="HI44" s="46"/>
      <c r="HJ44" s="47"/>
      <c r="HK44" s="46"/>
      <c r="HL44" s="47"/>
      <c r="HM44" s="48"/>
      <c r="HN44" s="47"/>
      <c r="HO44" s="48"/>
      <c r="HP44" s="46"/>
      <c r="HR44" s="46"/>
      <c r="HS44" s="47"/>
      <c r="HT44" s="46"/>
      <c r="HU44" s="47"/>
      <c r="HV44" s="48"/>
      <c r="HW44" s="47"/>
      <c r="HX44" s="48"/>
      <c r="HY44" s="46"/>
      <c r="IA44" s="46"/>
      <c r="IB44" s="47"/>
      <c r="IC44" s="46"/>
      <c r="ID44" s="47"/>
      <c r="IE44" s="48"/>
      <c r="IF44" s="47"/>
      <c r="IG44" s="48"/>
      <c r="IH44" s="46"/>
      <c r="IJ44" s="46"/>
      <c r="IK44" s="47"/>
      <c r="IL44" s="46"/>
      <c r="IM44" s="47"/>
      <c r="IN44" s="48"/>
      <c r="IO44" s="47"/>
      <c r="IP44" s="48"/>
      <c r="IQ44" s="46"/>
      <c r="IS44" s="46"/>
      <c r="IT44" s="47"/>
      <c r="IU44" s="46"/>
      <c r="IV44" s="47"/>
      <c r="IW44" s="48"/>
      <c r="IX44" s="47"/>
      <c r="IY44" s="48"/>
      <c r="IZ44" s="46"/>
      <c r="JB44" s="46"/>
      <c r="JC44" s="47"/>
      <c r="JD44" s="46"/>
      <c r="JE44" s="47"/>
      <c r="JF44" s="48"/>
      <c r="JG44" s="47"/>
      <c r="JH44" s="48"/>
      <c r="JI44" s="46"/>
      <c r="JK44" s="46"/>
      <c r="JL44" s="47"/>
      <c r="JM44" s="46"/>
      <c r="JN44" s="47"/>
      <c r="JO44" s="48"/>
      <c r="JP44" s="47"/>
      <c r="JQ44" s="48"/>
      <c r="JR44" s="46"/>
      <c r="JT44" s="46"/>
      <c r="JU44" s="47"/>
      <c r="JV44" s="46"/>
      <c r="JW44" s="47"/>
      <c r="JX44" s="48"/>
      <c r="JY44" s="47"/>
      <c r="JZ44" s="48"/>
      <c r="KA44" s="46"/>
      <c r="KC44" s="46"/>
      <c r="KD44" s="47"/>
      <c r="KE44" s="46"/>
      <c r="KF44" s="47"/>
      <c r="KG44" s="48"/>
      <c r="KH44" s="47"/>
      <c r="KI44" s="48"/>
      <c r="KJ44" s="46"/>
      <c r="KL44" s="46"/>
      <c r="KM44" s="47"/>
      <c r="KN44" s="46"/>
      <c r="KO44" s="47"/>
      <c r="KP44" s="48"/>
      <c r="KQ44" s="47"/>
      <c r="KR44" s="48"/>
      <c r="KS44" s="46"/>
      <c r="KU44" s="46"/>
      <c r="KV44" s="47"/>
      <c r="KW44" s="46"/>
      <c r="KX44" s="47"/>
      <c r="KY44" s="48"/>
      <c r="KZ44" s="47"/>
      <c r="LA44" s="48"/>
      <c r="LB44" s="46"/>
      <c r="LD44" s="46"/>
      <c r="LE44" s="47"/>
      <c r="LF44" s="46"/>
      <c r="LG44" s="47"/>
      <c r="LH44" s="48"/>
      <c r="LI44" s="47"/>
      <c r="LJ44" s="48"/>
      <c r="LK44" s="46"/>
      <c r="LM44" s="46"/>
      <c r="LN44" s="47"/>
      <c r="LO44" s="46"/>
      <c r="LP44" s="47"/>
      <c r="LQ44" s="48"/>
      <c r="LR44" s="47"/>
      <c r="LS44" s="48"/>
      <c r="LT44" s="46"/>
      <c r="LV44" s="46"/>
      <c r="LW44" s="47"/>
      <c r="LX44" s="46"/>
      <c r="LY44" s="47"/>
      <c r="LZ44" s="48"/>
      <c r="MA44" s="47"/>
      <c r="MB44" s="48"/>
      <c r="MC44" s="46"/>
      <c r="ME44" s="46"/>
      <c r="MF44" s="47"/>
      <c r="MG44" s="46"/>
      <c r="MH44" s="47"/>
      <c r="MI44" s="48"/>
      <c r="MJ44" s="47"/>
      <c r="MK44" s="48"/>
      <c r="ML44" s="46"/>
      <c r="MN44" s="46"/>
      <c r="MO44" s="47"/>
      <c r="MP44" s="46"/>
      <c r="MQ44" s="47"/>
      <c r="MR44" s="48"/>
      <c r="MS44" s="47"/>
      <c r="MT44" s="48"/>
      <c r="MU44" s="46"/>
      <c r="MW44" s="46"/>
      <c r="MX44" s="47"/>
      <c r="MY44" s="46"/>
      <c r="MZ44" s="47"/>
      <c r="NA44" s="48"/>
      <c r="NB44" s="47"/>
      <c r="NC44" s="48"/>
      <c r="ND44" s="46"/>
      <c r="NF44" s="46"/>
      <c r="NG44" s="47"/>
      <c r="NH44" s="46"/>
      <c r="NI44" s="47"/>
      <c r="NJ44" s="48"/>
      <c r="NK44" s="47"/>
      <c r="NL44" s="48"/>
      <c r="NM44" s="46"/>
      <c r="NO44" s="46"/>
      <c r="NP44" s="47"/>
      <c r="NQ44" s="46"/>
      <c r="NR44" s="47"/>
      <c r="NS44" s="48"/>
      <c r="NT44" s="47"/>
      <c r="NU44" s="48"/>
      <c r="NV44" s="46"/>
      <c r="NX44" s="46"/>
      <c r="NY44" s="47"/>
      <c r="NZ44" s="46"/>
      <c r="OA44" s="47"/>
      <c r="OB44" s="48"/>
      <c r="OC44" s="47"/>
      <c r="OD44" s="48"/>
      <c r="OE44" s="46"/>
      <c r="OG44" s="46"/>
      <c r="OH44" s="47"/>
      <c r="OI44" s="46"/>
      <c r="OJ44" s="47"/>
      <c r="OK44" s="48"/>
      <c r="OL44" s="47"/>
      <c r="OM44" s="48"/>
      <c r="ON44" s="46"/>
      <c r="OP44" s="46"/>
      <c r="OQ44" s="47"/>
      <c r="OR44" s="46"/>
      <c r="OS44" s="47"/>
      <c r="OT44" s="48"/>
      <c r="OU44" s="47"/>
      <c r="OV44" s="48"/>
      <c r="OW44" s="46"/>
      <c r="OY44" s="46"/>
      <c r="OZ44" s="47"/>
      <c r="PA44" s="46"/>
      <c r="PB44" s="47"/>
      <c r="PC44" s="48"/>
      <c r="PD44" s="47"/>
      <c r="PE44" s="48"/>
      <c r="PF44" s="46"/>
      <c r="PH44" s="46"/>
      <c r="PI44" s="47"/>
      <c r="PJ44" s="46"/>
      <c r="PK44" s="47"/>
      <c r="PL44" s="48"/>
      <c r="PM44" s="47"/>
      <c r="PN44" s="48"/>
      <c r="PO44" s="46"/>
      <c r="PQ44" s="46"/>
      <c r="PR44" s="47"/>
      <c r="PS44" s="46"/>
      <c r="PT44" s="47"/>
      <c r="PU44" s="48"/>
      <c r="PV44" s="47"/>
      <c r="PW44" s="48"/>
      <c r="PX44" s="46"/>
      <c r="PZ44" s="46"/>
      <c r="QA44" s="47"/>
      <c r="QB44" s="46"/>
      <c r="QC44" s="47"/>
      <c r="QD44" s="48"/>
      <c r="QE44" s="47"/>
      <c r="QF44" s="48"/>
      <c r="QG44" s="46"/>
      <c r="QI44" s="46"/>
      <c r="QJ44" s="47"/>
      <c r="QK44" s="46"/>
      <c r="QL44" s="47"/>
      <c r="QM44" s="48"/>
      <c r="QN44" s="47"/>
      <c r="QO44" s="48"/>
      <c r="QP44" s="46"/>
      <c r="QR44" s="46"/>
      <c r="QS44" s="47"/>
      <c r="QT44" s="46"/>
      <c r="QU44" s="47"/>
      <c r="QV44" s="48"/>
      <c r="QW44" s="47"/>
      <c r="QX44" s="48"/>
      <c r="QY44" s="46"/>
      <c r="RA44" s="46"/>
      <c r="RB44" s="47"/>
      <c r="RC44" s="46"/>
      <c r="RD44" s="47"/>
      <c r="RE44" s="48"/>
      <c r="RF44" s="47"/>
      <c r="RG44" s="48"/>
      <c r="RH44" s="46"/>
      <c r="RJ44" s="46"/>
      <c r="RK44" s="47"/>
      <c r="RL44" s="46"/>
      <c r="RM44" s="47"/>
      <c r="RN44" s="48"/>
      <c r="RO44" s="47"/>
      <c r="RP44" s="48"/>
      <c r="RQ44" s="46"/>
      <c r="RS44" s="46"/>
      <c r="RT44" s="47"/>
      <c r="RU44" s="46"/>
      <c r="RV44" s="47"/>
      <c r="RW44" s="48"/>
      <c r="RX44" s="47"/>
      <c r="RY44" s="48"/>
      <c r="RZ44" s="46"/>
      <c r="SB44" s="46"/>
      <c r="SC44" s="47"/>
      <c r="SD44" s="46"/>
      <c r="SE44" s="47"/>
      <c r="SF44" s="48"/>
      <c r="SG44" s="47"/>
      <c r="SH44" s="48"/>
      <c r="SI44" s="46"/>
      <c r="SK44" s="46"/>
      <c r="SL44" s="47"/>
      <c r="SM44" s="46"/>
      <c r="SN44" s="47"/>
      <c r="SO44" s="48"/>
      <c r="SP44" s="47"/>
      <c r="SQ44" s="48"/>
      <c r="SR44" s="46"/>
      <c r="ST44" s="46"/>
      <c r="SU44" s="47"/>
      <c r="SV44" s="46"/>
      <c r="SW44" s="47"/>
      <c r="SX44" s="48"/>
      <c r="SY44" s="47"/>
      <c r="SZ44" s="48"/>
      <c r="TA44" s="46"/>
      <c r="TC44" s="46"/>
      <c r="TD44" s="47"/>
      <c r="TE44" s="46"/>
      <c r="TF44" s="47"/>
      <c r="TG44" s="48"/>
      <c r="TH44" s="47"/>
      <c r="TI44" s="48"/>
      <c r="TJ44" s="46"/>
      <c r="TL44" s="46"/>
      <c r="TM44" s="47"/>
      <c r="TN44" s="46"/>
      <c r="TO44" s="47"/>
      <c r="TP44" s="48"/>
      <c r="TQ44" s="47"/>
      <c r="TR44" s="48"/>
      <c r="TS44" s="46"/>
      <c r="TU44" s="46"/>
      <c r="TV44" s="47"/>
      <c r="TW44" s="46"/>
      <c r="TX44" s="47"/>
      <c r="TY44" s="48"/>
      <c r="TZ44" s="47"/>
      <c r="UA44" s="48"/>
      <c r="UB44" s="46"/>
      <c r="UD44" s="46"/>
      <c r="UE44" s="47"/>
      <c r="UF44" s="46"/>
      <c r="UG44" s="47"/>
      <c r="UH44" s="48"/>
      <c r="UI44" s="47"/>
      <c r="UJ44" s="48"/>
      <c r="UK44" s="46"/>
      <c r="UM44" s="46"/>
      <c r="UN44" s="47"/>
      <c r="UO44" s="46"/>
      <c r="UP44" s="47"/>
      <c r="UQ44" s="48"/>
      <c r="UR44" s="47"/>
      <c r="US44" s="48"/>
      <c r="UT44" s="46"/>
      <c r="UV44" s="46"/>
      <c r="UW44" s="47"/>
      <c r="UX44" s="46"/>
      <c r="UY44" s="47"/>
      <c r="UZ44" s="48"/>
      <c r="VA44" s="47"/>
      <c r="VB44" s="48"/>
      <c r="VC44" s="46"/>
      <c r="VE44" s="46"/>
      <c r="VF44" s="47"/>
      <c r="VG44" s="46"/>
      <c r="VH44" s="47"/>
      <c r="VI44" s="48"/>
      <c r="VJ44" s="47"/>
      <c r="VK44" s="48"/>
      <c r="VL44" s="46"/>
      <c r="VN44" s="46"/>
      <c r="VO44" s="47"/>
      <c r="VP44" s="46"/>
      <c r="VQ44" s="47"/>
      <c r="VR44" s="48"/>
      <c r="VS44" s="47"/>
      <c r="VT44" s="48"/>
      <c r="VU44" s="46"/>
      <c r="VW44" s="46"/>
      <c r="VX44" s="47"/>
      <c r="VY44" s="46"/>
      <c r="VZ44" s="47"/>
      <c r="WA44" s="48"/>
      <c r="WB44" s="47"/>
      <c r="WC44" s="48"/>
      <c r="WD44" s="46"/>
      <c r="WF44" s="46"/>
      <c r="WG44" s="47"/>
      <c r="WH44" s="46"/>
      <c r="WI44" s="47"/>
      <c r="WJ44" s="48"/>
      <c r="WK44" s="47"/>
      <c r="WL44" s="48"/>
      <c r="WM44" s="46"/>
      <c r="WO44" s="46"/>
      <c r="WP44" s="47"/>
      <c r="WQ44" s="46"/>
      <c r="WR44" s="47"/>
      <c r="WS44" s="48"/>
      <c r="WT44" s="47"/>
      <c r="WU44" s="48"/>
      <c r="WV44" s="46"/>
      <c r="WX44" s="46"/>
      <c r="WY44" s="47"/>
      <c r="WZ44" s="46"/>
      <c r="XA44" s="47"/>
      <c r="XB44" s="48"/>
      <c r="XC44" s="47"/>
      <c r="XD44" s="48"/>
      <c r="XE44" s="46"/>
      <c r="XG44" s="46"/>
      <c r="XH44" s="47"/>
      <c r="XI44" s="46"/>
      <c r="XJ44" s="47"/>
      <c r="XK44" s="48"/>
      <c r="XL44" s="47"/>
      <c r="XM44" s="48"/>
      <c r="XN44" s="46"/>
      <c r="XP44" s="46"/>
      <c r="XQ44" s="47"/>
      <c r="XR44" s="46"/>
      <c r="XS44" s="47"/>
      <c r="XT44" s="48"/>
      <c r="XU44" s="47"/>
      <c r="XV44" s="48"/>
      <c r="XW44" s="46"/>
      <c r="XY44" s="46"/>
      <c r="XZ44" s="47"/>
      <c r="YA44" s="46"/>
      <c r="YB44" s="47"/>
      <c r="YC44" s="48"/>
      <c r="YD44" s="47"/>
      <c r="YE44" s="48"/>
      <c r="YF44" s="46"/>
      <c r="YH44" s="46"/>
      <c r="YI44" s="47"/>
      <c r="YJ44" s="46"/>
      <c r="YK44" s="47"/>
      <c r="YL44" s="48"/>
      <c r="YM44" s="47"/>
      <c r="YN44" s="48"/>
      <c r="YO44" s="46"/>
      <c r="YQ44" s="46"/>
      <c r="YR44" s="47"/>
      <c r="YS44" s="46"/>
      <c r="YT44" s="47"/>
      <c r="YU44" s="48"/>
      <c r="YV44" s="47"/>
      <c r="YW44" s="48"/>
      <c r="YX44" s="46"/>
      <c r="YZ44" s="46"/>
      <c r="ZA44" s="47"/>
      <c r="ZB44" s="46"/>
      <c r="ZC44" s="47"/>
      <c r="ZD44" s="48"/>
      <c r="ZE44" s="47"/>
      <c r="ZF44" s="48"/>
      <c r="ZG44" s="46"/>
      <c r="ZI44" s="46"/>
      <c r="ZJ44" s="47"/>
      <c r="ZK44" s="46"/>
      <c r="ZL44" s="47"/>
      <c r="ZM44" s="48"/>
      <c r="ZN44" s="47"/>
      <c r="ZO44" s="48"/>
      <c r="ZP44" s="46"/>
      <c r="ZR44" s="46"/>
      <c r="ZS44" s="47"/>
      <c r="ZT44" s="46"/>
      <c r="ZU44" s="47"/>
      <c r="ZV44" s="48"/>
      <c r="ZW44" s="47"/>
      <c r="ZX44" s="48"/>
      <c r="ZY44" s="46"/>
      <c r="AAA44" s="46"/>
      <c r="AAB44" s="47"/>
      <c r="AAC44" s="46"/>
      <c r="AAD44" s="47"/>
      <c r="AAE44" s="48"/>
      <c r="AAF44" s="47"/>
      <c r="AAG44" s="48"/>
      <c r="AAH44" s="46"/>
      <c r="AAJ44" s="46"/>
      <c r="AAK44" s="47"/>
      <c r="AAL44" s="46"/>
      <c r="AAM44" s="47"/>
      <c r="AAN44" s="48"/>
      <c r="AAO44" s="47"/>
      <c r="AAP44" s="48"/>
      <c r="AAQ44" s="46"/>
      <c r="AAS44" s="46"/>
      <c r="AAT44" s="47"/>
      <c r="AAU44" s="46"/>
      <c r="AAV44" s="47"/>
      <c r="AAW44" s="48"/>
      <c r="AAX44" s="47"/>
      <c r="AAY44" s="48"/>
      <c r="AAZ44" s="46"/>
      <c r="ABB44" s="46"/>
      <c r="ABC44" s="47"/>
      <c r="ABD44" s="46"/>
      <c r="ABE44" s="47"/>
      <c r="ABF44" s="48"/>
      <c r="ABG44" s="47"/>
      <c r="ABH44" s="48"/>
      <c r="ABI44" s="46"/>
      <c r="ABK44" s="46"/>
      <c r="ABL44" s="47"/>
      <c r="ABM44" s="46"/>
      <c r="ABN44" s="47"/>
      <c r="ABO44" s="48"/>
      <c r="ABP44" s="47"/>
      <c r="ABQ44" s="48"/>
      <c r="ABR44" s="46"/>
      <c r="ABT44" s="46"/>
      <c r="ABU44" s="47"/>
      <c r="ABV44" s="46"/>
      <c r="ABW44" s="47"/>
      <c r="ABX44" s="48"/>
      <c r="ABY44" s="47"/>
      <c r="ABZ44" s="48"/>
      <c r="ACA44" s="46"/>
      <c r="ACC44" s="46"/>
      <c r="ACD44" s="47"/>
      <c r="ACE44" s="46"/>
      <c r="ACF44" s="47"/>
      <c r="ACG44" s="48"/>
      <c r="ACH44" s="47"/>
      <c r="ACI44" s="48"/>
      <c r="ACJ44" s="46"/>
      <c r="ACL44" s="46"/>
      <c r="ACM44" s="47"/>
      <c r="ACN44" s="46"/>
      <c r="ACO44" s="47"/>
      <c r="ACP44" s="48"/>
      <c r="ACQ44" s="47"/>
      <c r="ACR44" s="48"/>
      <c r="ACS44" s="46"/>
      <c r="ACU44" s="46"/>
      <c r="ACV44" s="47"/>
      <c r="ACW44" s="46"/>
      <c r="ACX44" s="47"/>
      <c r="ACY44" s="48"/>
      <c r="ACZ44" s="47"/>
      <c r="ADA44" s="48"/>
      <c r="ADB44" s="46"/>
      <c r="ADD44" s="46"/>
      <c r="ADE44" s="47"/>
      <c r="ADF44" s="46"/>
      <c r="ADG44" s="47"/>
      <c r="ADH44" s="48"/>
      <c r="ADI44" s="47"/>
      <c r="ADJ44" s="48"/>
      <c r="ADK44" s="46"/>
      <c r="ADM44" s="46"/>
      <c r="ADN44" s="47"/>
      <c r="ADO44" s="46"/>
      <c r="ADP44" s="47"/>
      <c r="ADQ44" s="48"/>
      <c r="ADR44" s="47"/>
      <c r="ADS44" s="48"/>
      <c r="ADT44" s="46"/>
      <c r="ADV44" s="46"/>
      <c r="ADW44" s="47"/>
      <c r="ADX44" s="46"/>
      <c r="ADY44" s="47"/>
      <c r="ADZ44" s="48"/>
      <c r="AEA44" s="47"/>
      <c r="AEB44" s="48"/>
      <c r="AEC44" s="46"/>
      <c r="AEE44" s="46"/>
      <c r="AEF44" s="47"/>
      <c r="AEG44" s="46"/>
      <c r="AEH44" s="47"/>
      <c r="AEI44" s="48"/>
      <c r="AEJ44" s="47"/>
      <c r="AEK44" s="48"/>
      <c r="AEL44" s="46"/>
      <c r="AEN44" s="46"/>
      <c r="AEO44" s="47"/>
      <c r="AEP44" s="46"/>
      <c r="AEQ44" s="47"/>
      <c r="AER44" s="48"/>
      <c r="AES44" s="47"/>
      <c r="AET44" s="48"/>
      <c r="AEU44" s="46"/>
      <c r="AEW44" s="46"/>
      <c r="AEX44" s="47"/>
      <c r="AEY44" s="46"/>
      <c r="AEZ44" s="47"/>
      <c r="AFA44" s="48"/>
      <c r="AFB44" s="47"/>
      <c r="AFC44" s="48"/>
      <c r="AFD44" s="46"/>
      <c r="AFF44" s="46"/>
      <c r="AFG44" s="47"/>
      <c r="AFH44" s="46"/>
      <c r="AFI44" s="47"/>
      <c r="AFJ44" s="48"/>
      <c r="AFK44" s="47"/>
      <c r="AFL44" s="48"/>
      <c r="AFM44" s="46"/>
      <c r="AFO44" s="46"/>
      <c r="AFP44" s="47"/>
      <c r="AFQ44" s="46"/>
      <c r="AFR44" s="47"/>
      <c r="AFS44" s="48"/>
      <c r="AFT44" s="47"/>
      <c r="AFU44" s="48"/>
      <c r="AFV44" s="46"/>
      <c r="AFX44" s="46"/>
      <c r="AFY44" s="47"/>
      <c r="AFZ44" s="46"/>
      <c r="AGA44" s="47"/>
      <c r="AGB44" s="48"/>
      <c r="AGC44" s="47"/>
      <c r="AGD44" s="48"/>
      <c r="AGE44" s="46"/>
      <c r="AGG44" s="46"/>
      <c r="AGH44" s="47"/>
      <c r="AGI44" s="46"/>
      <c r="AGJ44" s="47"/>
      <c r="AGK44" s="48"/>
      <c r="AGL44" s="47"/>
      <c r="AGM44" s="48"/>
      <c r="AGN44" s="46"/>
      <c r="AGP44" s="46"/>
      <c r="AGQ44" s="47"/>
      <c r="AGR44" s="46"/>
      <c r="AGS44" s="47"/>
      <c r="AGT44" s="48"/>
      <c r="AGU44" s="47"/>
      <c r="AGV44" s="48"/>
      <c r="AGW44" s="46"/>
      <c r="AGY44" s="46"/>
      <c r="AGZ44" s="47"/>
      <c r="AHA44" s="46"/>
      <c r="AHB44" s="47"/>
      <c r="AHC44" s="48"/>
      <c r="AHD44" s="47"/>
      <c r="AHE44" s="48"/>
      <c r="AHF44" s="46"/>
      <c r="AHH44" s="46"/>
      <c r="AHI44" s="47"/>
      <c r="AHJ44" s="46"/>
      <c r="AHK44" s="47"/>
      <c r="AHL44" s="48"/>
      <c r="AHM44" s="47"/>
      <c r="AHN44" s="48"/>
      <c r="AHO44" s="46"/>
      <c r="AHQ44" s="46"/>
      <c r="AHR44" s="47"/>
      <c r="AHS44" s="46"/>
      <c r="AHT44" s="47"/>
      <c r="AHU44" s="48"/>
      <c r="AHV44" s="47"/>
      <c r="AHW44" s="48"/>
      <c r="AHX44" s="46"/>
      <c r="AHZ44" s="46"/>
      <c r="AIA44" s="47"/>
      <c r="AIB44" s="46"/>
      <c r="AIC44" s="47"/>
      <c r="AID44" s="48"/>
      <c r="AIE44" s="47"/>
      <c r="AIF44" s="48"/>
      <c r="AIG44" s="46"/>
      <c r="AII44" s="46"/>
      <c r="AIJ44" s="47"/>
      <c r="AIK44" s="46"/>
      <c r="AIL44" s="47"/>
      <c r="AIM44" s="48"/>
      <c r="AIN44" s="47"/>
      <c r="AIO44" s="48"/>
      <c r="AIP44" s="46"/>
      <c r="AIR44" s="46"/>
      <c r="AIS44" s="47"/>
      <c r="AIT44" s="46"/>
      <c r="AIU44" s="47"/>
      <c r="AIV44" s="48"/>
      <c r="AIW44" s="47"/>
      <c r="AIX44" s="48"/>
      <c r="AIY44" s="46"/>
      <c r="AJA44" s="46"/>
      <c r="AJB44" s="47"/>
      <c r="AJC44" s="46"/>
      <c r="AJD44" s="47"/>
      <c r="AJE44" s="48"/>
      <c r="AJF44" s="47"/>
      <c r="AJG44" s="48"/>
      <c r="AJH44" s="46"/>
      <c r="AJJ44" s="46"/>
      <c r="AJK44" s="47"/>
      <c r="AJL44" s="46"/>
      <c r="AJM44" s="47"/>
      <c r="AJN44" s="48"/>
      <c r="AJO44" s="47"/>
      <c r="AJP44" s="48"/>
      <c r="AJQ44" s="46"/>
      <c r="AJS44" s="46"/>
      <c r="AJT44" s="47"/>
      <c r="AJU44" s="46"/>
      <c r="AJV44" s="47"/>
      <c r="AJW44" s="48"/>
      <c r="AJX44" s="47"/>
      <c r="AJY44" s="48"/>
      <c r="AJZ44" s="46"/>
      <c r="AKB44" s="46"/>
      <c r="AKC44" s="47"/>
      <c r="AKD44" s="46"/>
      <c r="AKE44" s="47"/>
      <c r="AKF44" s="48"/>
      <c r="AKG44" s="47"/>
      <c r="AKH44" s="48"/>
      <c r="AKI44" s="46"/>
      <c r="AKK44" s="46"/>
      <c r="AKL44" s="47"/>
      <c r="AKM44" s="46"/>
      <c r="AKN44" s="47"/>
      <c r="AKO44" s="48"/>
      <c r="AKP44" s="47"/>
      <c r="AKQ44" s="48"/>
      <c r="AKR44" s="46"/>
      <c r="AKT44" s="46"/>
      <c r="AKU44" s="47"/>
      <c r="AKV44" s="46"/>
      <c r="AKW44" s="47"/>
      <c r="AKX44" s="48"/>
      <c r="AKY44" s="47"/>
      <c r="AKZ44" s="48"/>
      <c r="ALA44" s="46"/>
      <c r="ALC44" s="46"/>
      <c r="ALD44" s="47"/>
      <c r="ALE44" s="46"/>
      <c r="ALF44" s="47"/>
      <c r="ALG44" s="48"/>
      <c r="ALH44" s="47"/>
      <c r="ALI44" s="48"/>
      <c r="ALJ44" s="46"/>
      <c r="ALL44" s="46"/>
      <c r="ALM44" s="47"/>
      <c r="ALN44" s="46"/>
      <c r="ALO44" s="47"/>
      <c r="ALP44" s="48"/>
      <c r="ALQ44" s="47"/>
      <c r="ALR44" s="48"/>
      <c r="ALS44" s="46"/>
      <c r="ALU44" s="46"/>
      <c r="ALV44" s="47"/>
      <c r="ALW44" s="46"/>
      <c r="ALX44" s="47"/>
      <c r="ALY44" s="48"/>
      <c r="ALZ44" s="47"/>
      <c r="AMA44" s="48"/>
      <c r="AMB44" s="46"/>
      <c r="AMD44" s="46"/>
      <c r="AME44" s="47"/>
      <c r="AMF44" s="46"/>
      <c r="AMG44" s="47"/>
      <c r="AMH44" s="48"/>
      <c r="AMI44" s="47"/>
      <c r="AMJ44" s="48"/>
      <c r="AMK44" s="46"/>
      <c r="AMM44" s="46"/>
      <c r="AMN44" s="47"/>
      <c r="AMO44" s="46"/>
      <c r="AMP44" s="47"/>
      <c r="AMQ44" s="48"/>
      <c r="AMR44" s="47"/>
      <c r="AMS44" s="48"/>
      <c r="AMT44" s="46"/>
      <c r="AMV44" s="46"/>
      <c r="AMW44" s="47"/>
      <c r="AMX44" s="46"/>
      <c r="AMY44" s="47"/>
      <c r="AMZ44" s="48"/>
      <c r="ANA44" s="47"/>
      <c r="ANB44" s="48"/>
      <c r="ANC44" s="46"/>
      <c r="ANE44" s="46"/>
      <c r="ANF44" s="47"/>
      <c r="ANG44" s="46"/>
      <c r="ANH44" s="47"/>
      <c r="ANI44" s="48"/>
      <c r="ANJ44" s="47"/>
      <c r="ANK44" s="48"/>
      <c r="ANL44" s="46"/>
      <c r="ANN44" s="46"/>
      <c r="ANO44" s="47"/>
      <c r="ANP44" s="46"/>
      <c r="ANQ44" s="47"/>
      <c r="ANR44" s="48"/>
      <c r="ANS44" s="47"/>
      <c r="ANT44" s="48"/>
      <c r="ANU44" s="46"/>
      <c r="ANW44" s="46"/>
      <c r="ANX44" s="47"/>
      <c r="ANY44" s="46"/>
      <c r="ANZ44" s="47"/>
      <c r="AOA44" s="48"/>
      <c r="AOB44" s="47"/>
      <c r="AOC44" s="48"/>
      <c r="AOD44" s="46"/>
      <c r="AOF44" s="46"/>
      <c r="AOG44" s="47"/>
      <c r="AOH44" s="46"/>
      <c r="AOI44" s="47"/>
      <c r="AOJ44" s="48"/>
      <c r="AOK44" s="47"/>
      <c r="AOL44" s="48"/>
      <c r="AOM44" s="46"/>
      <c r="AOO44" s="46"/>
      <c r="AOP44" s="47"/>
      <c r="AOQ44" s="46"/>
      <c r="AOR44" s="47"/>
      <c r="AOS44" s="48"/>
      <c r="AOT44" s="47"/>
      <c r="AOU44" s="48"/>
      <c r="AOV44" s="46"/>
      <c r="AOX44" s="46"/>
      <c r="AOY44" s="47"/>
      <c r="AOZ44" s="46"/>
      <c r="APA44" s="47"/>
      <c r="APB44" s="48"/>
      <c r="APC44" s="47"/>
      <c r="APD44" s="48"/>
      <c r="APE44" s="46"/>
      <c r="APG44" s="46"/>
      <c r="APH44" s="47"/>
      <c r="API44" s="46"/>
      <c r="APJ44" s="47"/>
      <c r="APK44" s="48"/>
      <c r="APL44" s="47"/>
      <c r="APM44" s="48"/>
      <c r="APN44" s="46"/>
      <c r="APP44" s="46"/>
      <c r="APQ44" s="47"/>
      <c r="APR44" s="46"/>
      <c r="APS44" s="47"/>
      <c r="APT44" s="48"/>
      <c r="APU44" s="47"/>
      <c r="APV44" s="48"/>
      <c r="APW44" s="46"/>
      <c r="APY44" s="46"/>
      <c r="APZ44" s="47"/>
      <c r="AQA44" s="46"/>
      <c r="AQB44" s="47"/>
      <c r="AQC44" s="48"/>
      <c r="AQD44" s="47"/>
      <c r="AQE44" s="48"/>
      <c r="AQF44" s="46"/>
      <c r="AQH44" s="46"/>
      <c r="AQI44" s="47"/>
      <c r="AQJ44" s="46"/>
      <c r="AQK44" s="47"/>
      <c r="AQL44" s="48"/>
      <c r="AQM44" s="47"/>
      <c r="AQN44" s="48"/>
      <c r="AQO44" s="46"/>
      <c r="AQQ44" s="46"/>
      <c r="AQR44" s="47"/>
      <c r="AQS44" s="46"/>
      <c r="AQT44" s="47"/>
      <c r="AQU44" s="48"/>
      <c r="AQV44" s="47"/>
      <c r="AQW44" s="48"/>
      <c r="AQX44" s="46"/>
      <c r="AQZ44" s="46"/>
      <c r="ARA44" s="47"/>
      <c r="ARB44" s="46"/>
      <c r="ARC44" s="47"/>
      <c r="ARD44" s="48"/>
      <c r="ARE44" s="47"/>
      <c r="ARF44" s="48"/>
      <c r="ARG44" s="46"/>
      <c r="ARI44" s="46"/>
      <c r="ARJ44" s="47"/>
      <c r="ARK44" s="46"/>
      <c r="ARL44" s="47"/>
      <c r="ARM44" s="48"/>
      <c r="ARN44" s="47"/>
      <c r="ARO44" s="48"/>
      <c r="ARP44" s="46"/>
      <c r="ARR44" s="46"/>
      <c r="ARS44" s="47"/>
      <c r="ART44" s="46"/>
      <c r="ARU44" s="47"/>
      <c r="ARV44" s="48"/>
      <c r="ARW44" s="47"/>
      <c r="ARX44" s="48"/>
      <c r="ARY44" s="46"/>
      <c r="ASA44" s="46"/>
      <c r="ASB44" s="47"/>
      <c r="ASC44" s="46"/>
      <c r="ASD44" s="47"/>
      <c r="ASE44" s="48"/>
      <c r="ASF44" s="47"/>
      <c r="ASG44" s="48"/>
      <c r="ASH44" s="46"/>
      <c r="ASJ44" s="46"/>
      <c r="ASK44" s="47"/>
      <c r="ASL44" s="46"/>
      <c r="ASM44" s="47"/>
      <c r="ASN44" s="48"/>
      <c r="ASO44" s="47"/>
      <c r="ASP44" s="48"/>
      <c r="ASQ44" s="46"/>
      <c r="ASS44" s="46"/>
      <c r="AST44" s="47"/>
      <c r="ASU44" s="46"/>
      <c r="ASV44" s="47"/>
      <c r="ASW44" s="48"/>
      <c r="ASX44" s="47"/>
      <c r="ASY44" s="48"/>
      <c r="ASZ44" s="46"/>
      <c r="ATB44" s="46"/>
      <c r="ATC44" s="47"/>
      <c r="ATD44" s="46"/>
      <c r="ATE44" s="47"/>
      <c r="ATF44" s="48"/>
      <c r="ATG44" s="47"/>
      <c r="ATH44" s="48"/>
      <c r="ATI44" s="46"/>
      <c r="ATK44" s="46"/>
      <c r="ATL44" s="47"/>
      <c r="ATM44" s="46"/>
      <c r="ATN44" s="47"/>
      <c r="ATO44" s="48"/>
      <c r="ATP44" s="47"/>
      <c r="ATQ44" s="48"/>
      <c r="ATR44" s="46"/>
      <c r="ATT44" s="46"/>
      <c r="ATU44" s="47"/>
      <c r="ATV44" s="46"/>
      <c r="ATW44" s="47"/>
      <c r="ATX44" s="48"/>
      <c r="ATY44" s="47"/>
      <c r="ATZ44" s="48"/>
      <c r="AUA44" s="46"/>
      <c r="AUC44" s="46"/>
      <c r="AUD44" s="47"/>
      <c r="AUE44" s="46"/>
      <c r="AUF44" s="47"/>
      <c r="AUG44" s="48"/>
      <c r="AUH44" s="47"/>
      <c r="AUI44" s="48"/>
      <c r="AUJ44" s="46"/>
      <c r="AUL44" s="46"/>
      <c r="AUM44" s="47"/>
      <c r="AUN44" s="46"/>
      <c r="AUO44" s="47"/>
      <c r="AUP44" s="48"/>
      <c r="AUQ44" s="47"/>
      <c r="AUR44" s="48"/>
      <c r="AUS44" s="46"/>
      <c r="AUU44" s="46"/>
      <c r="AUV44" s="47"/>
      <c r="AUW44" s="46"/>
      <c r="AUX44" s="47"/>
      <c r="AUY44" s="48"/>
      <c r="AUZ44" s="47"/>
      <c r="AVA44" s="48"/>
      <c r="AVB44" s="46"/>
      <c r="AVD44" s="46"/>
      <c r="AVE44" s="47"/>
      <c r="AVF44" s="46"/>
      <c r="AVG44" s="47"/>
      <c r="AVH44" s="48"/>
      <c r="AVI44" s="47"/>
      <c r="AVJ44" s="48"/>
      <c r="AVK44" s="46"/>
      <c r="AVM44" s="46"/>
      <c r="AVN44" s="47"/>
      <c r="AVO44" s="46"/>
      <c r="AVP44" s="47"/>
      <c r="AVQ44" s="48"/>
      <c r="AVR44" s="47"/>
      <c r="AVS44" s="48"/>
      <c r="AVT44" s="46"/>
      <c r="AVV44" s="46"/>
      <c r="AVW44" s="47"/>
      <c r="AVX44" s="46"/>
      <c r="AVY44" s="47"/>
      <c r="AVZ44" s="48"/>
      <c r="AWA44" s="47"/>
      <c r="AWB44" s="48"/>
      <c r="AWC44" s="46"/>
      <c r="AWE44" s="46"/>
      <c r="AWF44" s="47"/>
      <c r="AWG44" s="46"/>
      <c r="AWH44" s="47"/>
      <c r="AWI44" s="48"/>
      <c r="AWJ44" s="47"/>
      <c r="AWK44" s="48"/>
      <c r="AWL44" s="46"/>
      <c r="AWN44" s="46"/>
      <c r="AWO44" s="47"/>
      <c r="AWP44" s="46"/>
      <c r="AWQ44" s="47"/>
      <c r="AWR44" s="48"/>
      <c r="AWS44" s="47"/>
      <c r="AWT44" s="48"/>
      <c r="AWU44" s="46"/>
      <c r="AWW44" s="46"/>
      <c r="AWX44" s="47"/>
      <c r="AWY44" s="46"/>
      <c r="AWZ44" s="47"/>
      <c r="AXA44" s="48"/>
      <c r="AXB44" s="47"/>
      <c r="AXC44" s="48"/>
      <c r="AXD44" s="46"/>
      <c r="AXF44" s="46"/>
      <c r="AXG44" s="47"/>
      <c r="AXH44" s="46"/>
      <c r="AXI44" s="47"/>
      <c r="AXJ44" s="48"/>
      <c r="AXK44" s="47"/>
      <c r="AXL44" s="48"/>
      <c r="AXM44" s="46"/>
      <c r="AXO44" s="46"/>
      <c r="AXP44" s="47"/>
      <c r="AXQ44" s="46"/>
      <c r="AXR44" s="47"/>
      <c r="AXS44" s="48"/>
      <c r="AXT44" s="47"/>
      <c r="AXU44" s="48"/>
      <c r="AXV44" s="46"/>
      <c r="AXX44" s="46"/>
      <c r="AXY44" s="47"/>
      <c r="AXZ44" s="46"/>
      <c r="AYA44" s="47"/>
      <c r="AYB44" s="48"/>
      <c r="AYC44" s="47"/>
      <c r="AYD44" s="48"/>
      <c r="AYE44" s="46"/>
      <c r="AYG44" s="46"/>
      <c r="AYH44" s="47"/>
      <c r="AYI44" s="46"/>
      <c r="AYJ44" s="47"/>
      <c r="AYK44" s="48"/>
      <c r="AYL44" s="47"/>
      <c r="AYM44" s="48"/>
      <c r="AYN44" s="46"/>
      <c r="AYP44" s="46"/>
      <c r="AYQ44" s="47"/>
      <c r="AYR44" s="46"/>
      <c r="AYS44" s="47"/>
      <c r="AYT44" s="48"/>
      <c r="AYU44" s="47"/>
      <c r="AYV44" s="48"/>
      <c r="AYW44" s="46"/>
      <c r="AYY44" s="46"/>
      <c r="AYZ44" s="47"/>
      <c r="AZA44" s="46"/>
      <c r="AZB44" s="47"/>
      <c r="AZC44" s="48"/>
      <c r="AZD44" s="47"/>
      <c r="AZE44" s="48"/>
      <c r="AZF44" s="46"/>
      <c r="AZH44" s="46"/>
      <c r="AZI44" s="47"/>
      <c r="AZJ44" s="46"/>
      <c r="AZK44" s="47"/>
      <c r="AZL44" s="48"/>
      <c r="AZM44" s="47"/>
      <c r="AZN44" s="48"/>
      <c r="AZO44" s="46"/>
      <c r="AZQ44" s="46"/>
      <c r="AZR44" s="47"/>
      <c r="AZS44" s="46"/>
      <c r="AZT44" s="47"/>
      <c r="AZU44" s="48"/>
      <c r="AZV44" s="47"/>
      <c r="AZW44" s="48"/>
      <c r="AZX44" s="46"/>
      <c r="AZZ44" s="46"/>
      <c r="BAA44" s="47"/>
      <c r="BAB44" s="46"/>
      <c r="BAC44" s="47"/>
      <c r="BAD44" s="48"/>
      <c r="BAE44" s="47"/>
      <c r="BAF44" s="48"/>
      <c r="BAG44" s="46"/>
      <c r="BAI44" s="46"/>
      <c r="BAJ44" s="47"/>
      <c r="BAK44" s="46"/>
      <c r="BAL44" s="47"/>
      <c r="BAM44" s="48"/>
      <c r="BAN44" s="47"/>
      <c r="BAO44" s="48"/>
      <c r="BAP44" s="46"/>
      <c r="BAR44" s="46"/>
      <c r="BAS44" s="47"/>
      <c r="BAT44" s="46"/>
      <c r="BAU44" s="47"/>
      <c r="BAV44" s="48"/>
      <c r="BAW44" s="47"/>
      <c r="BAX44" s="48"/>
      <c r="BAY44" s="46"/>
      <c r="BBA44" s="46"/>
      <c r="BBB44" s="47"/>
      <c r="BBC44" s="46"/>
      <c r="BBD44" s="47"/>
      <c r="BBE44" s="48"/>
      <c r="BBF44" s="47"/>
      <c r="BBG44" s="48"/>
      <c r="BBH44" s="46"/>
      <c r="BBJ44" s="46"/>
      <c r="BBK44" s="47"/>
      <c r="BBL44" s="46"/>
      <c r="BBM44" s="47"/>
      <c r="BBN44" s="48"/>
      <c r="BBO44" s="47"/>
      <c r="BBP44" s="48"/>
      <c r="BBQ44" s="46"/>
      <c r="BBS44" s="46"/>
      <c r="BBT44" s="47"/>
      <c r="BBU44" s="46"/>
      <c r="BBV44" s="47"/>
      <c r="BBW44" s="48"/>
      <c r="BBX44" s="47"/>
      <c r="BBY44" s="48"/>
      <c r="BBZ44" s="46"/>
      <c r="BCB44" s="46"/>
      <c r="BCC44" s="47"/>
      <c r="BCD44" s="46"/>
      <c r="BCE44" s="47"/>
      <c r="BCF44" s="48"/>
      <c r="BCG44" s="47"/>
      <c r="BCH44" s="48"/>
      <c r="BCI44" s="46"/>
      <c r="BCK44" s="46"/>
      <c r="BCL44" s="47"/>
      <c r="BCM44" s="46"/>
      <c r="BCN44" s="47"/>
      <c r="BCO44" s="48"/>
      <c r="BCP44" s="47"/>
      <c r="BCQ44" s="48"/>
      <c r="BCR44" s="46"/>
      <c r="BCT44" s="46"/>
      <c r="BCU44" s="47"/>
      <c r="BCV44" s="46"/>
      <c r="BCW44" s="47"/>
      <c r="BCX44" s="48"/>
      <c r="BCY44" s="47"/>
      <c r="BCZ44" s="48"/>
      <c r="BDA44" s="46"/>
      <c r="BDC44" s="46"/>
      <c r="BDD44" s="47"/>
      <c r="BDE44" s="46"/>
      <c r="BDF44" s="47"/>
      <c r="BDG44" s="48"/>
      <c r="BDH44" s="47"/>
      <c r="BDI44" s="48"/>
      <c r="BDJ44" s="46"/>
      <c r="BDL44" s="46"/>
      <c r="BDM44" s="47"/>
      <c r="BDN44" s="46"/>
      <c r="BDO44" s="47"/>
      <c r="BDP44" s="48"/>
      <c r="BDQ44" s="47"/>
      <c r="BDR44" s="48"/>
      <c r="BDS44" s="46"/>
      <c r="BDU44" s="46"/>
      <c r="BDV44" s="47"/>
      <c r="BDW44" s="46"/>
      <c r="BDX44" s="47"/>
      <c r="BDY44" s="48"/>
      <c r="BDZ44" s="47"/>
      <c r="BEA44" s="48"/>
      <c r="BEB44" s="46"/>
      <c r="BED44" s="46"/>
      <c r="BEE44" s="47"/>
      <c r="BEF44" s="46"/>
      <c r="BEG44" s="47"/>
      <c r="BEH44" s="48"/>
      <c r="BEI44" s="47"/>
      <c r="BEJ44" s="48"/>
      <c r="BEK44" s="46"/>
      <c r="BEM44" s="46"/>
      <c r="BEN44" s="47"/>
      <c r="BEO44" s="46"/>
      <c r="BEP44" s="47"/>
      <c r="BEQ44" s="48"/>
      <c r="BER44" s="47"/>
      <c r="BES44" s="48"/>
      <c r="BET44" s="46"/>
      <c r="BEV44" s="46"/>
      <c r="BEW44" s="47"/>
      <c r="BEX44" s="46"/>
      <c r="BEY44" s="47"/>
      <c r="BEZ44" s="48"/>
      <c r="BFA44" s="47"/>
      <c r="BFB44" s="48"/>
      <c r="BFC44" s="46"/>
      <c r="BFE44" s="46"/>
      <c r="BFF44" s="47"/>
      <c r="BFG44" s="46"/>
      <c r="BFH44" s="47"/>
      <c r="BFI44" s="48"/>
      <c r="BFJ44" s="47"/>
      <c r="BFK44" s="48"/>
      <c r="BFL44" s="46"/>
      <c r="BFN44" s="46"/>
      <c r="BFO44" s="47"/>
      <c r="BFP44" s="46"/>
      <c r="BFQ44" s="47"/>
      <c r="BFR44" s="48"/>
      <c r="BFS44" s="47"/>
      <c r="BFT44" s="48"/>
      <c r="BFU44" s="46"/>
      <c r="BFW44" s="46"/>
      <c r="BFX44" s="47"/>
      <c r="BFY44" s="46"/>
      <c r="BFZ44" s="47"/>
      <c r="BGA44" s="48"/>
      <c r="BGB44" s="47"/>
      <c r="BGC44" s="48"/>
      <c r="BGD44" s="46"/>
      <c r="BGF44" s="46"/>
      <c r="BGG44" s="47"/>
      <c r="BGH44" s="46"/>
      <c r="BGI44" s="47"/>
      <c r="BGJ44" s="48"/>
      <c r="BGK44" s="47"/>
      <c r="BGL44" s="48"/>
      <c r="BGM44" s="46"/>
      <c r="BGO44" s="46"/>
      <c r="BGP44" s="47"/>
      <c r="BGQ44" s="46"/>
      <c r="BGR44" s="47"/>
      <c r="BGS44" s="48"/>
      <c r="BGT44" s="47"/>
      <c r="BGU44" s="48"/>
      <c r="BGV44" s="46"/>
      <c r="BGX44" s="46"/>
      <c r="BGY44" s="47"/>
      <c r="BGZ44" s="46"/>
      <c r="BHA44" s="47"/>
      <c r="BHB44" s="48"/>
      <c r="BHC44" s="47"/>
      <c r="BHD44" s="48"/>
      <c r="BHE44" s="46"/>
      <c r="BHG44" s="46"/>
      <c r="BHH44" s="47"/>
      <c r="BHI44" s="46"/>
      <c r="BHJ44" s="47"/>
      <c r="BHK44" s="48"/>
      <c r="BHL44" s="47"/>
      <c r="BHM44" s="48"/>
      <c r="BHN44" s="46"/>
      <c r="BHP44" s="46"/>
      <c r="BHQ44" s="47"/>
      <c r="BHR44" s="46"/>
      <c r="BHS44" s="47"/>
      <c r="BHT44" s="48"/>
      <c r="BHU44" s="47"/>
      <c r="BHV44" s="48"/>
      <c r="BHW44" s="46"/>
      <c r="BHY44" s="46"/>
      <c r="BHZ44" s="47"/>
      <c r="BIA44" s="46"/>
      <c r="BIB44" s="47"/>
      <c r="BIC44" s="48"/>
      <c r="BID44" s="47"/>
      <c r="BIE44" s="48"/>
      <c r="BIF44" s="46"/>
      <c r="BIH44" s="46"/>
      <c r="BII44" s="47"/>
      <c r="BIJ44" s="46"/>
      <c r="BIK44" s="47"/>
      <c r="BIL44" s="48"/>
      <c r="BIM44" s="47"/>
      <c r="BIN44" s="48"/>
      <c r="BIO44" s="46"/>
      <c r="BIQ44" s="46"/>
      <c r="BIR44" s="47"/>
      <c r="BIS44" s="46"/>
      <c r="BIT44" s="47"/>
      <c r="BIU44" s="48"/>
      <c r="BIV44" s="47"/>
      <c r="BIW44" s="48"/>
      <c r="BIX44" s="46"/>
      <c r="BIZ44" s="46"/>
      <c r="BJA44" s="47"/>
      <c r="BJB44" s="46"/>
      <c r="BJC44" s="47"/>
      <c r="BJD44" s="48"/>
      <c r="BJE44" s="47"/>
      <c r="BJF44" s="48"/>
      <c r="BJG44" s="46"/>
      <c r="BJI44" s="46"/>
      <c r="BJJ44" s="47"/>
      <c r="BJK44" s="46"/>
      <c r="BJL44" s="47"/>
      <c r="BJM44" s="48"/>
      <c r="BJN44" s="47"/>
      <c r="BJO44" s="48"/>
      <c r="BJP44" s="46"/>
      <c r="BJR44" s="46"/>
      <c r="BJS44" s="47"/>
      <c r="BJT44" s="46"/>
      <c r="BJU44" s="47"/>
      <c r="BJV44" s="48"/>
      <c r="BJW44" s="47"/>
      <c r="BJX44" s="48"/>
      <c r="BJY44" s="46"/>
      <c r="BKA44" s="46"/>
      <c r="BKB44" s="47"/>
      <c r="BKC44" s="46"/>
      <c r="BKD44" s="47"/>
      <c r="BKE44" s="48"/>
      <c r="BKF44" s="47"/>
      <c r="BKG44" s="48"/>
      <c r="BKH44" s="46"/>
      <c r="BKJ44" s="46"/>
      <c r="BKK44" s="47"/>
      <c r="BKL44" s="46"/>
      <c r="BKM44" s="47"/>
      <c r="BKN44" s="48"/>
      <c r="BKO44" s="47"/>
      <c r="BKP44" s="48"/>
      <c r="BKQ44" s="46"/>
      <c r="BKS44" s="46"/>
      <c r="BKT44" s="47"/>
      <c r="BKU44" s="46"/>
      <c r="BKV44" s="47"/>
      <c r="BKW44" s="48"/>
      <c r="BKX44" s="47"/>
      <c r="BKY44" s="48"/>
      <c r="BKZ44" s="46"/>
      <c r="BLB44" s="46"/>
      <c r="BLC44" s="47"/>
      <c r="BLD44" s="46"/>
      <c r="BLE44" s="47"/>
      <c r="BLF44" s="48"/>
      <c r="BLG44" s="47"/>
      <c r="BLH44" s="48"/>
      <c r="BLI44" s="46"/>
      <c r="BLK44" s="46"/>
      <c r="BLL44" s="47"/>
      <c r="BLM44" s="46"/>
      <c r="BLN44" s="47"/>
      <c r="BLO44" s="48"/>
      <c r="BLP44" s="47"/>
      <c r="BLQ44" s="48"/>
      <c r="BLR44" s="46"/>
      <c r="BLT44" s="46"/>
      <c r="BLU44" s="47"/>
      <c r="BLV44" s="46"/>
      <c r="BLW44" s="47"/>
      <c r="BLX44" s="48"/>
      <c r="BLY44" s="47"/>
      <c r="BLZ44" s="48"/>
      <c r="BMA44" s="46"/>
      <c r="BMC44" s="46"/>
      <c r="BMD44" s="47"/>
      <c r="BME44" s="46"/>
      <c r="BMF44" s="47"/>
      <c r="BMG44" s="48"/>
      <c r="BMH44" s="47"/>
      <c r="BMI44" s="48"/>
      <c r="BMJ44" s="46"/>
      <c r="BML44" s="46"/>
      <c r="BMM44" s="47"/>
      <c r="BMN44" s="46"/>
      <c r="BMO44" s="47"/>
      <c r="BMP44" s="48"/>
      <c r="BMQ44" s="47"/>
      <c r="BMR44" s="48"/>
      <c r="BMS44" s="46"/>
      <c r="BMU44" s="46"/>
      <c r="BMV44" s="47"/>
      <c r="BMW44" s="46"/>
      <c r="BMX44" s="47"/>
      <c r="BMY44" s="48"/>
      <c r="BMZ44" s="47"/>
      <c r="BNA44" s="48"/>
      <c r="BNB44" s="46"/>
      <c r="BND44" s="46"/>
      <c r="BNE44" s="47"/>
      <c r="BNF44" s="46"/>
      <c r="BNG44" s="47"/>
      <c r="BNH44" s="48"/>
      <c r="BNI44" s="47"/>
      <c r="BNJ44" s="48"/>
      <c r="BNK44" s="46"/>
      <c r="BNM44" s="46"/>
      <c r="BNN44" s="47"/>
      <c r="BNO44" s="46"/>
      <c r="BNP44" s="47"/>
      <c r="BNQ44" s="48"/>
      <c r="BNR44" s="47"/>
      <c r="BNS44" s="48"/>
      <c r="BNT44" s="46"/>
      <c r="BNV44" s="46"/>
      <c r="BNW44" s="47"/>
      <c r="BNX44" s="46"/>
      <c r="BNY44" s="47"/>
      <c r="BNZ44" s="48"/>
      <c r="BOA44" s="47"/>
      <c r="BOB44" s="48"/>
      <c r="BOC44" s="46"/>
      <c r="BOE44" s="46"/>
      <c r="BOF44" s="47"/>
      <c r="BOG44" s="46"/>
      <c r="BOH44" s="47"/>
      <c r="BOI44" s="48"/>
      <c r="BOJ44" s="47"/>
      <c r="BOK44" s="48"/>
      <c r="BOL44" s="46"/>
      <c r="BON44" s="46"/>
      <c r="BOO44" s="47"/>
      <c r="BOP44" s="46"/>
      <c r="BOQ44" s="47"/>
      <c r="BOR44" s="48"/>
      <c r="BOS44" s="47"/>
      <c r="BOT44" s="48"/>
      <c r="BOU44" s="46"/>
      <c r="BOW44" s="46"/>
      <c r="BOX44" s="47"/>
      <c r="BOY44" s="46"/>
      <c r="BOZ44" s="47"/>
      <c r="BPA44" s="48"/>
      <c r="BPB44" s="47"/>
      <c r="BPC44" s="48"/>
      <c r="BPD44" s="46"/>
      <c r="BPF44" s="46"/>
      <c r="BPG44" s="47"/>
      <c r="BPH44" s="46"/>
      <c r="BPI44" s="47"/>
      <c r="BPJ44" s="48"/>
      <c r="BPK44" s="47"/>
      <c r="BPL44" s="48"/>
      <c r="BPM44" s="46"/>
      <c r="BPO44" s="46"/>
      <c r="BPP44" s="47"/>
      <c r="BPQ44" s="46"/>
      <c r="BPR44" s="47"/>
      <c r="BPS44" s="48"/>
      <c r="BPT44" s="47"/>
      <c r="BPU44" s="48"/>
      <c r="BPV44" s="46"/>
      <c r="BPX44" s="46"/>
      <c r="BPY44" s="47"/>
      <c r="BPZ44" s="46"/>
      <c r="BQA44" s="47"/>
      <c r="BQB44" s="48"/>
      <c r="BQC44" s="47"/>
      <c r="BQD44" s="48"/>
      <c r="BQE44" s="46"/>
      <c r="BQG44" s="46"/>
      <c r="BQH44" s="47"/>
      <c r="BQI44" s="46"/>
      <c r="BQJ44" s="47"/>
      <c r="BQK44" s="48"/>
      <c r="BQL44" s="47"/>
      <c r="BQM44" s="48"/>
      <c r="BQN44" s="46"/>
      <c r="BQP44" s="46"/>
      <c r="BQQ44" s="47"/>
      <c r="BQR44" s="46"/>
      <c r="BQS44" s="47"/>
      <c r="BQT44" s="48"/>
      <c r="BQU44" s="47"/>
      <c r="BQV44" s="48"/>
      <c r="BQW44" s="46"/>
      <c r="BQY44" s="46"/>
      <c r="BQZ44" s="47"/>
      <c r="BRA44" s="46"/>
      <c r="BRB44" s="47"/>
      <c r="BRC44" s="48"/>
      <c r="BRD44" s="47"/>
      <c r="BRE44" s="48"/>
      <c r="BRF44" s="46"/>
      <c r="BRH44" s="46"/>
      <c r="BRI44" s="47"/>
      <c r="BRJ44" s="46"/>
      <c r="BRK44" s="47"/>
      <c r="BRL44" s="48"/>
      <c r="BRM44" s="47"/>
      <c r="BRN44" s="48"/>
      <c r="BRO44" s="46"/>
      <c r="BRQ44" s="46"/>
      <c r="BRR44" s="47"/>
      <c r="BRS44" s="46"/>
      <c r="BRT44" s="47"/>
      <c r="BRU44" s="48"/>
      <c r="BRV44" s="47"/>
      <c r="BRW44" s="48"/>
      <c r="BRX44" s="46"/>
      <c r="BRZ44" s="46"/>
      <c r="BSA44" s="47"/>
      <c r="BSB44" s="46"/>
      <c r="BSC44" s="47"/>
      <c r="BSD44" s="48"/>
      <c r="BSE44" s="47"/>
      <c r="BSF44" s="48"/>
      <c r="BSG44" s="46"/>
      <c r="BSI44" s="46"/>
      <c r="BSJ44" s="47"/>
      <c r="BSK44" s="46"/>
      <c r="BSL44" s="47"/>
      <c r="BSM44" s="48"/>
      <c r="BSN44" s="47"/>
      <c r="BSO44" s="48"/>
      <c r="BSP44" s="46"/>
      <c r="BSR44" s="46"/>
      <c r="BSS44" s="47"/>
      <c r="BST44" s="46"/>
      <c r="BSU44" s="47"/>
      <c r="BSV44" s="48"/>
      <c r="BSW44" s="47"/>
      <c r="BSX44" s="48"/>
      <c r="BSY44" s="46"/>
      <c r="BTA44" s="46"/>
      <c r="BTB44" s="47"/>
      <c r="BTC44" s="46"/>
      <c r="BTD44" s="47"/>
      <c r="BTE44" s="48"/>
      <c r="BTF44" s="47"/>
      <c r="BTG44" s="48"/>
      <c r="BTH44" s="46"/>
      <c r="BTJ44" s="46"/>
      <c r="BTK44" s="47"/>
      <c r="BTL44" s="46"/>
      <c r="BTM44" s="47"/>
      <c r="BTN44" s="48"/>
      <c r="BTO44" s="47"/>
      <c r="BTP44" s="48"/>
      <c r="BTQ44" s="46"/>
      <c r="BTS44" s="46"/>
      <c r="BTT44" s="47"/>
      <c r="BTU44" s="46"/>
      <c r="BTV44" s="47"/>
      <c r="BTW44" s="48"/>
      <c r="BTX44" s="47"/>
      <c r="BTY44" s="48"/>
      <c r="BTZ44" s="46"/>
      <c r="BUB44" s="46"/>
      <c r="BUC44" s="47"/>
      <c r="BUD44" s="46"/>
      <c r="BUE44" s="47"/>
      <c r="BUF44" s="48"/>
      <c r="BUG44" s="47"/>
      <c r="BUH44" s="48"/>
      <c r="BUI44" s="46"/>
      <c r="BUK44" s="46"/>
      <c r="BUL44" s="47"/>
      <c r="BUM44" s="46"/>
      <c r="BUN44" s="47"/>
      <c r="BUO44" s="48"/>
      <c r="BUP44" s="47"/>
      <c r="BUQ44" s="48"/>
      <c r="BUR44" s="46"/>
      <c r="BUT44" s="46"/>
      <c r="BUU44" s="47"/>
      <c r="BUV44" s="46"/>
      <c r="BUW44" s="47"/>
      <c r="BUX44" s="48"/>
      <c r="BUY44" s="47"/>
      <c r="BUZ44" s="48"/>
      <c r="BVA44" s="46"/>
      <c r="BVC44" s="46"/>
      <c r="BVD44" s="47"/>
      <c r="BVE44" s="46"/>
      <c r="BVF44" s="47"/>
      <c r="BVG44" s="48"/>
      <c r="BVH44" s="47"/>
      <c r="BVI44" s="48"/>
      <c r="BVJ44" s="46"/>
      <c r="BVL44" s="46"/>
      <c r="BVM44" s="47"/>
      <c r="BVN44" s="46"/>
      <c r="BVO44" s="47"/>
      <c r="BVP44" s="48"/>
      <c r="BVQ44" s="47"/>
      <c r="BVR44" s="48"/>
      <c r="BVS44" s="46"/>
      <c r="BVU44" s="46"/>
      <c r="BVV44" s="47"/>
      <c r="BVW44" s="46"/>
      <c r="BVX44" s="47"/>
      <c r="BVY44" s="48"/>
      <c r="BVZ44" s="47"/>
      <c r="BWA44" s="48"/>
      <c r="BWB44" s="46"/>
      <c r="BWD44" s="46"/>
      <c r="BWE44" s="47"/>
      <c r="BWF44" s="46"/>
      <c r="BWG44" s="47"/>
      <c r="BWH44" s="48"/>
      <c r="BWI44" s="47"/>
      <c r="BWJ44" s="48"/>
      <c r="BWK44" s="46"/>
      <c r="BWM44" s="46"/>
      <c r="BWN44" s="47"/>
      <c r="BWO44" s="46"/>
      <c r="BWP44" s="47"/>
      <c r="BWQ44" s="48"/>
      <c r="BWR44" s="47"/>
      <c r="BWS44" s="48"/>
      <c r="BWT44" s="46"/>
      <c r="BWV44" s="46"/>
      <c r="BWW44" s="47"/>
      <c r="BWX44" s="46"/>
      <c r="BWY44" s="47"/>
      <c r="BWZ44" s="48"/>
      <c r="BXA44" s="47"/>
      <c r="BXB44" s="48"/>
      <c r="BXC44" s="46"/>
      <c r="BXE44" s="46"/>
      <c r="BXF44" s="47"/>
      <c r="BXG44" s="46"/>
      <c r="BXH44" s="47"/>
      <c r="BXI44" s="48"/>
      <c r="BXJ44" s="47"/>
      <c r="BXK44" s="48"/>
      <c r="BXL44" s="46"/>
      <c r="BXN44" s="46"/>
      <c r="BXO44" s="47"/>
      <c r="BXP44" s="46"/>
      <c r="BXQ44" s="47"/>
      <c r="BXR44" s="48"/>
      <c r="BXS44" s="47"/>
      <c r="BXT44" s="48"/>
      <c r="BXU44" s="46"/>
      <c r="BXW44" s="46"/>
      <c r="BXX44" s="47"/>
      <c r="BXY44" s="46"/>
      <c r="BXZ44" s="47"/>
      <c r="BYA44" s="48"/>
      <c r="BYB44" s="47"/>
      <c r="BYC44" s="48"/>
      <c r="BYD44" s="46"/>
      <c r="BYF44" s="46"/>
      <c r="BYG44" s="47"/>
      <c r="BYH44" s="46"/>
      <c r="BYI44" s="47"/>
      <c r="BYJ44" s="48"/>
      <c r="BYK44" s="47"/>
      <c r="BYL44" s="48"/>
      <c r="BYM44" s="46"/>
      <c r="BYO44" s="46"/>
      <c r="BYP44" s="47"/>
      <c r="BYQ44" s="46"/>
      <c r="BYR44" s="47"/>
      <c r="BYS44" s="48"/>
      <c r="BYT44" s="47"/>
      <c r="BYU44" s="48"/>
      <c r="BYV44" s="46"/>
      <c r="BYX44" s="46"/>
      <c r="BYY44" s="47"/>
      <c r="BYZ44" s="46"/>
      <c r="BZA44" s="47"/>
      <c r="BZB44" s="48"/>
      <c r="BZC44" s="47"/>
      <c r="BZD44" s="48"/>
      <c r="BZE44" s="46"/>
      <c r="BZG44" s="46"/>
      <c r="BZH44" s="47"/>
      <c r="BZI44" s="46"/>
      <c r="BZJ44" s="47"/>
      <c r="BZK44" s="48"/>
      <c r="BZL44" s="47"/>
      <c r="BZM44" s="48"/>
      <c r="BZN44" s="46"/>
      <c r="BZP44" s="46"/>
      <c r="BZQ44" s="47"/>
      <c r="BZR44" s="46"/>
      <c r="BZS44" s="47"/>
      <c r="BZT44" s="48"/>
      <c r="BZU44" s="47"/>
      <c r="BZV44" s="48"/>
      <c r="BZW44" s="46"/>
      <c r="BZY44" s="46"/>
      <c r="BZZ44" s="47"/>
      <c r="CAA44" s="46"/>
      <c r="CAB44" s="47"/>
      <c r="CAC44" s="48"/>
      <c r="CAD44" s="47"/>
      <c r="CAE44" s="48"/>
      <c r="CAF44" s="46"/>
      <c r="CAH44" s="46"/>
      <c r="CAI44" s="47"/>
      <c r="CAJ44" s="46"/>
      <c r="CAK44" s="47"/>
      <c r="CAL44" s="48"/>
      <c r="CAM44" s="47"/>
      <c r="CAN44" s="48"/>
      <c r="CAO44" s="46"/>
      <c r="CAQ44" s="46"/>
      <c r="CAR44" s="47"/>
      <c r="CAS44" s="46"/>
      <c r="CAT44" s="47"/>
      <c r="CAU44" s="48"/>
      <c r="CAV44" s="47"/>
      <c r="CAW44" s="48"/>
      <c r="CAX44" s="46"/>
      <c r="CAZ44" s="46"/>
      <c r="CBA44" s="47"/>
      <c r="CBB44" s="46"/>
      <c r="CBC44" s="47"/>
      <c r="CBD44" s="48"/>
      <c r="CBE44" s="47"/>
      <c r="CBF44" s="48"/>
      <c r="CBG44" s="46"/>
      <c r="CBI44" s="46"/>
      <c r="CBJ44" s="47"/>
      <c r="CBK44" s="46"/>
      <c r="CBL44" s="47"/>
      <c r="CBM44" s="48"/>
      <c r="CBN44" s="47"/>
      <c r="CBO44" s="48"/>
      <c r="CBP44" s="46"/>
      <c r="CBR44" s="46"/>
      <c r="CBS44" s="47"/>
      <c r="CBT44" s="46"/>
      <c r="CBU44" s="47"/>
      <c r="CBV44" s="48"/>
      <c r="CBW44" s="47"/>
      <c r="CBX44" s="48"/>
      <c r="CBY44" s="46"/>
      <c r="CCA44" s="46"/>
      <c r="CCB44" s="47"/>
      <c r="CCC44" s="46"/>
      <c r="CCD44" s="47"/>
      <c r="CCE44" s="48"/>
      <c r="CCF44" s="47"/>
      <c r="CCG44" s="48"/>
      <c r="CCH44" s="46"/>
      <c r="CCJ44" s="46"/>
      <c r="CCK44" s="47"/>
      <c r="CCL44" s="46"/>
      <c r="CCM44" s="47"/>
      <c r="CCN44" s="48"/>
      <c r="CCO44" s="47"/>
      <c r="CCP44" s="48"/>
      <c r="CCQ44" s="46"/>
      <c r="CCS44" s="46"/>
      <c r="CCT44" s="47"/>
      <c r="CCU44" s="46"/>
      <c r="CCV44" s="47"/>
      <c r="CCW44" s="48"/>
      <c r="CCX44" s="47"/>
      <c r="CCY44" s="48"/>
      <c r="CCZ44" s="46"/>
      <c r="CDB44" s="46"/>
      <c r="CDC44" s="47"/>
      <c r="CDD44" s="46"/>
      <c r="CDE44" s="47"/>
      <c r="CDF44" s="48"/>
      <c r="CDG44" s="47"/>
      <c r="CDH44" s="48"/>
      <c r="CDI44" s="46"/>
      <c r="CDK44" s="46"/>
      <c r="CDL44" s="47"/>
      <c r="CDM44" s="46"/>
      <c r="CDN44" s="47"/>
      <c r="CDO44" s="48"/>
      <c r="CDP44" s="47"/>
      <c r="CDQ44" s="48"/>
      <c r="CDR44" s="46"/>
      <c r="CDT44" s="46"/>
      <c r="CDU44" s="47"/>
      <c r="CDV44" s="46"/>
      <c r="CDW44" s="47"/>
      <c r="CDX44" s="48"/>
      <c r="CDY44" s="47"/>
      <c r="CDZ44" s="48"/>
      <c r="CEA44" s="46"/>
      <c r="CEC44" s="46"/>
      <c r="CED44" s="47"/>
      <c r="CEE44" s="46"/>
      <c r="CEF44" s="47"/>
      <c r="CEG44" s="48"/>
      <c r="CEH44" s="47"/>
      <c r="CEI44" s="48"/>
      <c r="CEJ44" s="46"/>
      <c r="CEL44" s="46"/>
      <c r="CEM44" s="47"/>
      <c r="CEN44" s="46"/>
      <c r="CEO44" s="47"/>
      <c r="CEP44" s="48"/>
      <c r="CEQ44" s="47"/>
      <c r="CER44" s="48"/>
      <c r="CES44" s="46"/>
      <c r="CEU44" s="46"/>
      <c r="CEV44" s="47"/>
      <c r="CEW44" s="46"/>
      <c r="CEX44" s="47"/>
      <c r="CEY44" s="48"/>
      <c r="CEZ44" s="47"/>
      <c r="CFA44" s="48"/>
      <c r="CFB44" s="46"/>
      <c r="CFD44" s="46"/>
      <c r="CFE44" s="47"/>
      <c r="CFF44" s="46"/>
      <c r="CFG44" s="47"/>
      <c r="CFH44" s="48"/>
      <c r="CFI44" s="47"/>
      <c r="CFJ44" s="48"/>
      <c r="CFK44" s="46"/>
      <c r="CFM44" s="46"/>
      <c r="CFN44" s="47"/>
      <c r="CFO44" s="46"/>
      <c r="CFP44" s="47"/>
      <c r="CFQ44" s="48"/>
      <c r="CFR44" s="47"/>
      <c r="CFS44" s="48"/>
      <c r="CFT44" s="46"/>
      <c r="CFV44" s="46"/>
      <c r="CFW44" s="47"/>
      <c r="CFX44" s="46"/>
      <c r="CFY44" s="47"/>
      <c r="CFZ44" s="48"/>
      <c r="CGA44" s="47"/>
      <c r="CGB44" s="48"/>
      <c r="CGC44" s="46"/>
      <c r="CGE44" s="46"/>
      <c r="CGF44" s="47"/>
      <c r="CGG44" s="46"/>
      <c r="CGH44" s="47"/>
      <c r="CGI44" s="48"/>
      <c r="CGJ44" s="47"/>
      <c r="CGK44" s="48"/>
      <c r="CGL44" s="46"/>
      <c r="CGN44" s="46"/>
      <c r="CGO44" s="47"/>
      <c r="CGP44" s="46"/>
      <c r="CGQ44" s="47"/>
      <c r="CGR44" s="48"/>
      <c r="CGS44" s="47"/>
      <c r="CGT44" s="48"/>
      <c r="CGU44" s="46"/>
      <c r="CGW44" s="46"/>
      <c r="CGX44" s="47"/>
      <c r="CGY44" s="46"/>
      <c r="CGZ44" s="47"/>
      <c r="CHA44" s="48"/>
      <c r="CHB44" s="47"/>
      <c r="CHC44" s="48"/>
      <c r="CHD44" s="46"/>
      <c r="CHF44" s="46"/>
      <c r="CHG44" s="47"/>
      <c r="CHH44" s="46"/>
      <c r="CHI44" s="47"/>
      <c r="CHJ44" s="48"/>
      <c r="CHK44" s="47"/>
      <c r="CHL44" s="48"/>
      <c r="CHM44" s="46"/>
      <c r="CHO44" s="46"/>
      <c r="CHP44" s="47"/>
      <c r="CHQ44" s="46"/>
      <c r="CHR44" s="47"/>
      <c r="CHS44" s="48"/>
      <c r="CHT44" s="47"/>
      <c r="CHU44" s="48"/>
      <c r="CHV44" s="46"/>
      <c r="CHX44" s="46"/>
      <c r="CHY44" s="47"/>
      <c r="CHZ44" s="46"/>
      <c r="CIA44" s="47"/>
      <c r="CIB44" s="48"/>
      <c r="CIC44" s="47"/>
      <c r="CID44" s="48"/>
      <c r="CIE44" s="46"/>
      <c r="CIG44" s="46"/>
      <c r="CIH44" s="47"/>
      <c r="CII44" s="46"/>
      <c r="CIJ44" s="47"/>
      <c r="CIK44" s="48"/>
      <c r="CIL44" s="47"/>
      <c r="CIM44" s="48"/>
      <c r="CIN44" s="46"/>
      <c r="CIP44" s="46"/>
      <c r="CIQ44" s="47"/>
      <c r="CIR44" s="46"/>
      <c r="CIS44" s="47"/>
      <c r="CIT44" s="48"/>
      <c r="CIU44" s="47"/>
      <c r="CIV44" s="48"/>
      <c r="CIW44" s="46"/>
      <c r="CIY44" s="46"/>
      <c r="CIZ44" s="47"/>
      <c r="CJA44" s="46"/>
      <c r="CJB44" s="47"/>
      <c r="CJC44" s="48"/>
      <c r="CJD44" s="47"/>
      <c r="CJE44" s="48"/>
      <c r="CJF44" s="46"/>
      <c r="CJH44" s="46"/>
      <c r="CJI44" s="47"/>
      <c r="CJJ44" s="46"/>
      <c r="CJK44" s="47"/>
      <c r="CJL44" s="48"/>
      <c r="CJM44" s="47"/>
      <c r="CJN44" s="48"/>
      <c r="CJO44" s="46"/>
      <c r="CJQ44" s="46"/>
      <c r="CJR44" s="47"/>
      <c r="CJS44" s="46"/>
      <c r="CJT44" s="47"/>
      <c r="CJU44" s="48"/>
      <c r="CJV44" s="47"/>
      <c r="CJW44" s="48"/>
      <c r="CJX44" s="46"/>
      <c r="CJZ44" s="46"/>
      <c r="CKA44" s="47"/>
      <c r="CKB44" s="46"/>
      <c r="CKC44" s="47"/>
      <c r="CKD44" s="48"/>
      <c r="CKE44" s="47"/>
      <c r="CKF44" s="48"/>
      <c r="CKG44" s="46"/>
      <c r="CKI44" s="46"/>
      <c r="CKJ44" s="47"/>
      <c r="CKK44" s="46"/>
      <c r="CKL44" s="47"/>
      <c r="CKM44" s="48"/>
      <c r="CKN44" s="47"/>
      <c r="CKO44" s="48"/>
      <c r="CKP44" s="46"/>
      <c r="CKR44" s="46"/>
      <c r="CKS44" s="47"/>
      <c r="CKT44" s="46"/>
      <c r="CKU44" s="47"/>
      <c r="CKV44" s="48"/>
      <c r="CKW44" s="47"/>
      <c r="CKX44" s="48"/>
      <c r="CKY44" s="46"/>
      <c r="CLA44" s="46"/>
      <c r="CLB44" s="47"/>
      <c r="CLC44" s="46"/>
      <c r="CLD44" s="47"/>
      <c r="CLE44" s="48"/>
      <c r="CLF44" s="47"/>
      <c r="CLG44" s="48"/>
      <c r="CLH44" s="46"/>
      <c r="CLJ44" s="46"/>
      <c r="CLK44" s="47"/>
      <c r="CLL44" s="46"/>
      <c r="CLM44" s="47"/>
      <c r="CLN44" s="48"/>
      <c r="CLO44" s="47"/>
      <c r="CLP44" s="48"/>
      <c r="CLQ44" s="46"/>
      <c r="CLS44" s="46"/>
      <c r="CLT44" s="47"/>
      <c r="CLU44" s="46"/>
      <c r="CLV44" s="47"/>
      <c r="CLW44" s="48"/>
      <c r="CLX44" s="47"/>
      <c r="CLY44" s="48"/>
      <c r="CLZ44" s="46"/>
      <c r="CMB44" s="46"/>
      <c r="CMC44" s="47"/>
      <c r="CMD44" s="46"/>
      <c r="CME44" s="47"/>
      <c r="CMF44" s="48"/>
      <c r="CMG44" s="47"/>
      <c r="CMH44" s="48"/>
      <c r="CMI44" s="46"/>
      <c r="CMK44" s="46"/>
      <c r="CML44" s="47"/>
      <c r="CMM44" s="46"/>
      <c r="CMN44" s="47"/>
      <c r="CMO44" s="48"/>
      <c r="CMP44" s="47"/>
      <c r="CMQ44" s="48"/>
      <c r="CMR44" s="46"/>
      <c r="CMT44" s="46"/>
      <c r="CMU44" s="47"/>
      <c r="CMV44" s="46"/>
      <c r="CMW44" s="47"/>
      <c r="CMX44" s="48"/>
      <c r="CMY44" s="47"/>
      <c r="CMZ44" s="48"/>
      <c r="CNA44" s="46"/>
      <c r="CNC44" s="46"/>
      <c r="CND44" s="47"/>
      <c r="CNE44" s="46"/>
      <c r="CNF44" s="47"/>
      <c r="CNG44" s="48"/>
      <c r="CNH44" s="47"/>
      <c r="CNI44" s="48"/>
      <c r="CNJ44" s="46"/>
      <c r="CNL44" s="46"/>
      <c r="CNM44" s="47"/>
      <c r="CNN44" s="46"/>
      <c r="CNO44" s="47"/>
      <c r="CNP44" s="48"/>
      <c r="CNQ44" s="47"/>
      <c r="CNR44" s="48"/>
      <c r="CNS44" s="46"/>
      <c r="CNU44" s="46"/>
      <c r="CNV44" s="47"/>
      <c r="CNW44" s="46"/>
      <c r="CNX44" s="47"/>
      <c r="CNY44" s="48"/>
      <c r="CNZ44" s="47"/>
      <c r="COA44" s="48"/>
      <c r="COB44" s="46"/>
      <c r="COD44" s="46"/>
      <c r="COE44" s="47"/>
      <c r="COF44" s="46"/>
      <c r="COG44" s="47"/>
      <c r="COH44" s="48"/>
      <c r="COI44" s="47"/>
      <c r="COJ44" s="48"/>
      <c r="COK44" s="46"/>
      <c r="COM44" s="46"/>
      <c r="CON44" s="47"/>
      <c r="COO44" s="46"/>
      <c r="COP44" s="47"/>
      <c r="COQ44" s="48"/>
      <c r="COR44" s="47"/>
      <c r="COS44" s="48"/>
      <c r="COT44" s="46"/>
      <c r="COV44" s="46"/>
      <c r="COW44" s="47"/>
      <c r="COX44" s="46"/>
      <c r="COY44" s="47"/>
      <c r="COZ44" s="48"/>
      <c r="CPA44" s="47"/>
      <c r="CPB44" s="48"/>
      <c r="CPC44" s="46"/>
      <c r="CPE44" s="46"/>
      <c r="CPF44" s="47"/>
      <c r="CPG44" s="46"/>
      <c r="CPH44" s="47"/>
      <c r="CPI44" s="48"/>
      <c r="CPJ44" s="47"/>
      <c r="CPK44" s="48"/>
      <c r="CPL44" s="46"/>
      <c r="CPN44" s="46"/>
      <c r="CPO44" s="47"/>
      <c r="CPP44" s="46"/>
      <c r="CPQ44" s="47"/>
      <c r="CPR44" s="48"/>
      <c r="CPS44" s="47"/>
      <c r="CPT44" s="48"/>
      <c r="CPU44" s="46"/>
      <c r="CPW44" s="46"/>
      <c r="CPX44" s="47"/>
      <c r="CPY44" s="46"/>
      <c r="CPZ44" s="47"/>
      <c r="CQA44" s="48"/>
      <c r="CQB44" s="47"/>
      <c r="CQC44" s="48"/>
      <c r="CQD44" s="46"/>
      <c r="CQF44" s="46"/>
      <c r="CQG44" s="47"/>
      <c r="CQH44" s="46"/>
      <c r="CQI44" s="47"/>
      <c r="CQJ44" s="48"/>
      <c r="CQK44" s="47"/>
      <c r="CQL44" s="48"/>
      <c r="CQM44" s="46"/>
      <c r="CQO44" s="46"/>
      <c r="CQP44" s="47"/>
      <c r="CQQ44" s="46"/>
      <c r="CQR44" s="47"/>
      <c r="CQS44" s="48"/>
      <c r="CQT44" s="47"/>
      <c r="CQU44" s="48"/>
      <c r="CQV44" s="46"/>
      <c r="CQX44" s="46"/>
      <c r="CQY44" s="47"/>
      <c r="CQZ44" s="46"/>
      <c r="CRA44" s="47"/>
      <c r="CRB44" s="48"/>
      <c r="CRC44" s="47"/>
      <c r="CRD44" s="48"/>
      <c r="CRE44" s="46"/>
      <c r="CRG44" s="46"/>
      <c r="CRH44" s="47"/>
      <c r="CRI44" s="46"/>
      <c r="CRJ44" s="47"/>
      <c r="CRK44" s="48"/>
      <c r="CRL44" s="47"/>
      <c r="CRM44" s="48"/>
      <c r="CRN44" s="46"/>
      <c r="CRP44" s="46"/>
      <c r="CRQ44" s="47"/>
      <c r="CRR44" s="46"/>
      <c r="CRS44" s="47"/>
      <c r="CRT44" s="48"/>
      <c r="CRU44" s="47"/>
      <c r="CRV44" s="48"/>
      <c r="CRW44" s="46"/>
      <c r="CRY44" s="46"/>
      <c r="CRZ44" s="47"/>
      <c r="CSA44" s="46"/>
      <c r="CSB44" s="47"/>
      <c r="CSC44" s="48"/>
      <c r="CSD44" s="47"/>
      <c r="CSE44" s="48"/>
      <c r="CSF44" s="46"/>
      <c r="CSH44" s="46"/>
      <c r="CSI44" s="47"/>
      <c r="CSJ44" s="46"/>
      <c r="CSK44" s="47"/>
      <c r="CSL44" s="48"/>
      <c r="CSM44" s="47"/>
      <c r="CSN44" s="48"/>
      <c r="CSO44" s="46"/>
      <c r="CSQ44" s="46"/>
      <c r="CSR44" s="47"/>
      <c r="CSS44" s="46"/>
      <c r="CST44" s="47"/>
      <c r="CSU44" s="48"/>
      <c r="CSV44" s="47"/>
      <c r="CSW44" s="48"/>
      <c r="CSX44" s="46"/>
      <c r="CSZ44" s="46"/>
      <c r="CTA44" s="47"/>
      <c r="CTB44" s="46"/>
      <c r="CTC44" s="47"/>
      <c r="CTD44" s="48"/>
      <c r="CTE44" s="47"/>
      <c r="CTF44" s="48"/>
      <c r="CTG44" s="46"/>
      <c r="CTI44" s="46"/>
      <c r="CTJ44" s="47"/>
      <c r="CTK44" s="46"/>
      <c r="CTL44" s="47"/>
      <c r="CTM44" s="48"/>
      <c r="CTN44" s="47"/>
      <c r="CTO44" s="48"/>
      <c r="CTP44" s="46"/>
      <c r="CTR44" s="46"/>
      <c r="CTS44" s="47"/>
      <c r="CTT44" s="46"/>
      <c r="CTU44" s="47"/>
      <c r="CTV44" s="48"/>
      <c r="CTW44" s="47"/>
      <c r="CTX44" s="48"/>
      <c r="CTY44" s="46"/>
      <c r="CUA44" s="46"/>
      <c r="CUB44" s="47"/>
      <c r="CUC44" s="46"/>
      <c r="CUD44" s="47"/>
      <c r="CUE44" s="48"/>
      <c r="CUF44" s="47"/>
      <c r="CUG44" s="48"/>
      <c r="CUH44" s="46"/>
      <c r="CUJ44" s="46"/>
      <c r="CUK44" s="47"/>
      <c r="CUL44" s="46"/>
      <c r="CUM44" s="47"/>
      <c r="CUN44" s="48"/>
      <c r="CUO44" s="47"/>
      <c r="CUP44" s="48"/>
      <c r="CUQ44" s="46"/>
      <c r="CUS44" s="46"/>
      <c r="CUT44" s="47"/>
      <c r="CUU44" s="46"/>
      <c r="CUV44" s="47"/>
      <c r="CUW44" s="48"/>
      <c r="CUX44" s="47"/>
      <c r="CUY44" s="48"/>
      <c r="CUZ44" s="46"/>
      <c r="CVB44" s="46"/>
      <c r="CVC44" s="47"/>
      <c r="CVD44" s="46"/>
      <c r="CVE44" s="47"/>
      <c r="CVF44" s="48"/>
      <c r="CVG44" s="47"/>
      <c r="CVH44" s="48"/>
      <c r="CVI44" s="46"/>
      <c r="CVK44" s="46"/>
      <c r="CVL44" s="47"/>
      <c r="CVM44" s="46"/>
      <c r="CVN44" s="47"/>
      <c r="CVO44" s="48"/>
      <c r="CVP44" s="47"/>
      <c r="CVQ44" s="48"/>
      <c r="CVR44" s="46"/>
      <c r="CVT44" s="46"/>
      <c r="CVU44" s="47"/>
      <c r="CVV44" s="46"/>
      <c r="CVW44" s="47"/>
      <c r="CVX44" s="48"/>
      <c r="CVY44" s="47"/>
      <c r="CVZ44" s="48"/>
      <c r="CWA44" s="46"/>
      <c r="CWC44" s="46"/>
      <c r="CWD44" s="47"/>
      <c r="CWE44" s="46"/>
      <c r="CWF44" s="47"/>
      <c r="CWG44" s="48"/>
      <c r="CWH44" s="47"/>
      <c r="CWI44" s="48"/>
      <c r="CWJ44" s="46"/>
      <c r="CWL44" s="46"/>
      <c r="CWM44" s="47"/>
      <c r="CWN44" s="46"/>
      <c r="CWO44" s="47"/>
      <c r="CWP44" s="48"/>
      <c r="CWQ44" s="47"/>
      <c r="CWR44" s="48"/>
      <c r="CWS44" s="46"/>
      <c r="CWU44" s="46"/>
      <c r="CWV44" s="47"/>
      <c r="CWW44" s="46"/>
      <c r="CWX44" s="47"/>
      <c r="CWY44" s="48"/>
      <c r="CWZ44" s="47"/>
      <c r="CXA44" s="48"/>
      <c r="CXB44" s="46"/>
      <c r="CXD44" s="46"/>
      <c r="CXE44" s="47"/>
      <c r="CXF44" s="46"/>
      <c r="CXG44" s="47"/>
      <c r="CXH44" s="48"/>
      <c r="CXI44" s="47"/>
      <c r="CXJ44" s="48"/>
      <c r="CXK44" s="46"/>
      <c r="CXM44" s="46"/>
      <c r="CXN44" s="47"/>
      <c r="CXO44" s="46"/>
      <c r="CXP44" s="47"/>
      <c r="CXQ44" s="48"/>
      <c r="CXR44" s="47"/>
      <c r="CXS44" s="48"/>
      <c r="CXT44" s="46"/>
      <c r="CXV44" s="46"/>
      <c r="CXW44" s="47"/>
      <c r="CXX44" s="46"/>
      <c r="CXY44" s="47"/>
      <c r="CXZ44" s="48"/>
      <c r="CYA44" s="47"/>
      <c r="CYB44" s="48"/>
      <c r="CYC44" s="46"/>
      <c r="CYE44" s="46"/>
      <c r="CYF44" s="47"/>
      <c r="CYG44" s="46"/>
      <c r="CYH44" s="47"/>
      <c r="CYI44" s="48"/>
      <c r="CYJ44" s="47"/>
      <c r="CYK44" s="48"/>
      <c r="CYL44" s="46"/>
      <c r="CYN44" s="46"/>
      <c r="CYO44" s="47"/>
      <c r="CYP44" s="46"/>
      <c r="CYQ44" s="47"/>
      <c r="CYR44" s="48"/>
      <c r="CYS44" s="47"/>
      <c r="CYT44" s="48"/>
      <c r="CYU44" s="46"/>
      <c r="CYW44" s="46"/>
      <c r="CYX44" s="47"/>
      <c r="CYY44" s="46"/>
      <c r="CYZ44" s="47"/>
      <c r="CZA44" s="48"/>
      <c r="CZB44" s="47"/>
      <c r="CZC44" s="48"/>
      <c r="CZD44" s="46"/>
      <c r="CZF44" s="46"/>
      <c r="CZG44" s="47"/>
      <c r="CZH44" s="46"/>
      <c r="CZI44" s="47"/>
      <c r="CZJ44" s="48"/>
      <c r="CZK44" s="47"/>
      <c r="CZL44" s="48"/>
      <c r="CZM44" s="46"/>
      <c r="CZO44" s="46"/>
      <c r="CZP44" s="47"/>
      <c r="CZQ44" s="46"/>
      <c r="CZR44" s="47"/>
      <c r="CZS44" s="48"/>
      <c r="CZT44" s="47"/>
      <c r="CZU44" s="48"/>
      <c r="CZV44" s="46"/>
      <c r="CZX44" s="46"/>
      <c r="CZY44" s="47"/>
      <c r="CZZ44" s="46"/>
      <c r="DAA44" s="47"/>
      <c r="DAB44" s="48"/>
      <c r="DAC44" s="47"/>
      <c r="DAD44" s="48"/>
      <c r="DAE44" s="46"/>
      <c r="DAG44" s="46"/>
      <c r="DAH44" s="47"/>
      <c r="DAI44" s="46"/>
      <c r="DAJ44" s="47"/>
      <c r="DAK44" s="48"/>
      <c r="DAL44" s="47"/>
      <c r="DAM44" s="48"/>
      <c r="DAN44" s="46"/>
      <c r="DAP44" s="46"/>
      <c r="DAQ44" s="47"/>
      <c r="DAR44" s="46"/>
      <c r="DAS44" s="47"/>
      <c r="DAT44" s="48"/>
      <c r="DAU44" s="47"/>
      <c r="DAV44" s="48"/>
      <c r="DAW44" s="46"/>
      <c r="DAY44" s="46"/>
      <c r="DAZ44" s="47"/>
      <c r="DBA44" s="46"/>
      <c r="DBB44" s="47"/>
      <c r="DBC44" s="48"/>
      <c r="DBD44" s="47"/>
      <c r="DBE44" s="48"/>
      <c r="DBF44" s="46"/>
      <c r="DBH44" s="46"/>
      <c r="DBI44" s="47"/>
      <c r="DBJ44" s="46"/>
      <c r="DBK44" s="47"/>
      <c r="DBL44" s="48"/>
      <c r="DBM44" s="47"/>
      <c r="DBN44" s="48"/>
      <c r="DBO44" s="46"/>
      <c r="DBQ44" s="46"/>
      <c r="DBR44" s="47"/>
      <c r="DBS44" s="46"/>
      <c r="DBT44" s="47"/>
      <c r="DBU44" s="48"/>
      <c r="DBV44" s="47"/>
      <c r="DBW44" s="48"/>
      <c r="DBX44" s="46"/>
      <c r="DBZ44" s="46"/>
      <c r="DCA44" s="47"/>
      <c r="DCB44" s="46"/>
      <c r="DCC44" s="47"/>
      <c r="DCD44" s="48"/>
      <c r="DCE44" s="47"/>
      <c r="DCF44" s="48"/>
      <c r="DCG44" s="46"/>
      <c r="DCI44" s="46"/>
      <c r="DCJ44" s="47"/>
      <c r="DCK44" s="46"/>
      <c r="DCL44" s="47"/>
      <c r="DCM44" s="48"/>
      <c r="DCN44" s="47"/>
      <c r="DCO44" s="48"/>
      <c r="DCP44" s="46"/>
      <c r="DCR44" s="46"/>
      <c r="DCS44" s="47"/>
      <c r="DCT44" s="46"/>
      <c r="DCU44" s="47"/>
      <c r="DCV44" s="48"/>
      <c r="DCW44" s="47"/>
      <c r="DCX44" s="48"/>
      <c r="DCY44" s="46"/>
      <c r="DDA44" s="46"/>
      <c r="DDB44" s="47"/>
      <c r="DDC44" s="46"/>
      <c r="DDD44" s="47"/>
      <c r="DDE44" s="48"/>
      <c r="DDF44" s="47"/>
      <c r="DDG44" s="48"/>
      <c r="DDH44" s="46"/>
      <c r="DDJ44" s="46"/>
      <c r="DDK44" s="47"/>
      <c r="DDL44" s="46"/>
      <c r="DDM44" s="47"/>
      <c r="DDN44" s="48"/>
      <c r="DDO44" s="47"/>
      <c r="DDP44" s="48"/>
      <c r="DDQ44" s="46"/>
      <c r="DDS44" s="46"/>
      <c r="DDT44" s="47"/>
      <c r="DDU44" s="46"/>
      <c r="DDV44" s="47"/>
      <c r="DDW44" s="48"/>
      <c r="DDX44" s="47"/>
      <c r="DDY44" s="48"/>
      <c r="DDZ44" s="46"/>
      <c r="DEB44" s="46"/>
      <c r="DEC44" s="47"/>
      <c r="DED44" s="46"/>
      <c r="DEE44" s="47"/>
      <c r="DEF44" s="48"/>
      <c r="DEG44" s="47"/>
      <c r="DEH44" s="48"/>
      <c r="DEI44" s="46"/>
      <c r="DEK44" s="46"/>
      <c r="DEL44" s="47"/>
      <c r="DEM44" s="46"/>
      <c r="DEN44" s="47"/>
      <c r="DEO44" s="48"/>
      <c r="DEP44" s="47"/>
      <c r="DEQ44" s="48"/>
      <c r="DER44" s="46"/>
      <c r="DET44" s="46"/>
      <c r="DEU44" s="47"/>
      <c r="DEV44" s="46"/>
      <c r="DEW44" s="47"/>
      <c r="DEX44" s="48"/>
      <c r="DEY44" s="47"/>
      <c r="DEZ44" s="48"/>
      <c r="DFA44" s="46"/>
      <c r="DFC44" s="46"/>
      <c r="DFD44" s="47"/>
      <c r="DFE44" s="46"/>
      <c r="DFF44" s="47"/>
      <c r="DFG44" s="48"/>
      <c r="DFH44" s="47"/>
      <c r="DFI44" s="48"/>
      <c r="DFJ44" s="46"/>
      <c r="DFL44" s="46"/>
      <c r="DFM44" s="47"/>
      <c r="DFN44" s="46"/>
      <c r="DFO44" s="47"/>
      <c r="DFP44" s="48"/>
      <c r="DFQ44" s="47"/>
      <c r="DFR44" s="48"/>
      <c r="DFS44" s="46"/>
      <c r="DFU44" s="46"/>
      <c r="DFV44" s="47"/>
      <c r="DFW44" s="46"/>
      <c r="DFX44" s="47"/>
      <c r="DFY44" s="48"/>
      <c r="DFZ44" s="47"/>
      <c r="DGA44" s="48"/>
      <c r="DGB44" s="46"/>
      <c r="DGD44" s="46"/>
      <c r="DGE44" s="47"/>
      <c r="DGF44" s="46"/>
      <c r="DGG44" s="47"/>
      <c r="DGH44" s="48"/>
      <c r="DGI44" s="47"/>
      <c r="DGJ44" s="48"/>
      <c r="DGK44" s="46"/>
      <c r="DGM44" s="46"/>
      <c r="DGN44" s="47"/>
      <c r="DGO44" s="46"/>
      <c r="DGP44" s="47"/>
      <c r="DGQ44" s="48"/>
      <c r="DGR44" s="47"/>
      <c r="DGS44" s="48"/>
      <c r="DGT44" s="46"/>
      <c r="DGV44" s="46"/>
      <c r="DGW44" s="47"/>
      <c r="DGX44" s="46"/>
      <c r="DGY44" s="47"/>
      <c r="DGZ44" s="48"/>
      <c r="DHA44" s="47"/>
      <c r="DHB44" s="48"/>
      <c r="DHC44" s="46"/>
      <c r="DHE44" s="46"/>
      <c r="DHF44" s="47"/>
      <c r="DHG44" s="46"/>
      <c r="DHH44" s="47"/>
      <c r="DHI44" s="48"/>
      <c r="DHJ44" s="47"/>
      <c r="DHK44" s="48"/>
      <c r="DHL44" s="46"/>
      <c r="DHN44" s="46"/>
      <c r="DHO44" s="47"/>
      <c r="DHP44" s="46"/>
      <c r="DHQ44" s="47"/>
      <c r="DHR44" s="48"/>
      <c r="DHS44" s="47"/>
      <c r="DHT44" s="48"/>
      <c r="DHU44" s="46"/>
      <c r="DHW44" s="46"/>
      <c r="DHX44" s="47"/>
      <c r="DHY44" s="46"/>
      <c r="DHZ44" s="47"/>
      <c r="DIA44" s="48"/>
      <c r="DIB44" s="47"/>
      <c r="DIC44" s="48"/>
      <c r="DID44" s="46"/>
      <c r="DIF44" s="46"/>
      <c r="DIG44" s="47"/>
      <c r="DIH44" s="46"/>
      <c r="DII44" s="47"/>
      <c r="DIJ44" s="48"/>
      <c r="DIK44" s="47"/>
      <c r="DIL44" s="48"/>
      <c r="DIM44" s="46"/>
      <c r="DIO44" s="46"/>
      <c r="DIP44" s="47"/>
      <c r="DIQ44" s="46"/>
      <c r="DIR44" s="47"/>
      <c r="DIS44" s="48"/>
      <c r="DIT44" s="47"/>
      <c r="DIU44" s="48"/>
      <c r="DIV44" s="46"/>
      <c r="DIX44" s="46"/>
      <c r="DIY44" s="47"/>
      <c r="DIZ44" s="46"/>
      <c r="DJA44" s="47"/>
      <c r="DJB44" s="48"/>
      <c r="DJC44" s="47"/>
      <c r="DJD44" s="48"/>
      <c r="DJE44" s="46"/>
      <c r="DJG44" s="46"/>
      <c r="DJH44" s="47"/>
      <c r="DJI44" s="46"/>
      <c r="DJJ44" s="47"/>
      <c r="DJK44" s="48"/>
      <c r="DJL44" s="47"/>
      <c r="DJM44" s="48"/>
      <c r="DJN44" s="46"/>
      <c r="DJP44" s="46"/>
      <c r="DJQ44" s="47"/>
      <c r="DJR44" s="46"/>
      <c r="DJS44" s="47"/>
      <c r="DJT44" s="48"/>
      <c r="DJU44" s="47"/>
      <c r="DJV44" s="48"/>
      <c r="DJW44" s="46"/>
      <c r="DJY44" s="46"/>
      <c r="DJZ44" s="47"/>
      <c r="DKA44" s="46"/>
      <c r="DKB44" s="47"/>
      <c r="DKC44" s="48"/>
      <c r="DKD44" s="47"/>
      <c r="DKE44" s="48"/>
      <c r="DKF44" s="46"/>
      <c r="DKH44" s="46"/>
      <c r="DKI44" s="47"/>
      <c r="DKJ44" s="46"/>
      <c r="DKK44" s="47"/>
      <c r="DKL44" s="48"/>
      <c r="DKM44" s="47"/>
      <c r="DKN44" s="48"/>
      <c r="DKO44" s="46"/>
      <c r="DKQ44" s="46"/>
      <c r="DKR44" s="47"/>
      <c r="DKS44" s="46"/>
      <c r="DKT44" s="47"/>
      <c r="DKU44" s="48"/>
      <c r="DKV44" s="47"/>
      <c r="DKW44" s="48"/>
      <c r="DKX44" s="46"/>
      <c r="DKZ44" s="46"/>
      <c r="DLA44" s="47"/>
      <c r="DLB44" s="46"/>
      <c r="DLC44" s="47"/>
      <c r="DLD44" s="48"/>
      <c r="DLE44" s="47"/>
      <c r="DLF44" s="48"/>
      <c r="DLG44" s="46"/>
      <c r="DLI44" s="46"/>
      <c r="DLJ44" s="47"/>
      <c r="DLK44" s="46"/>
      <c r="DLL44" s="47"/>
      <c r="DLM44" s="48"/>
      <c r="DLN44" s="47"/>
      <c r="DLO44" s="48"/>
      <c r="DLP44" s="46"/>
      <c r="DLR44" s="46"/>
      <c r="DLS44" s="47"/>
      <c r="DLT44" s="46"/>
      <c r="DLU44" s="47"/>
      <c r="DLV44" s="48"/>
      <c r="DLW44" s="47"/>
      <c r="DLX44" s="48"/>
      <c r="DLY44" s="46"/>
      <c r="DMA44" s="46"/>
      <c r="DMB44" s="47"/>
      <c r="DMC44" s="46"/>
      <c r="DMD44" s="47"/>
      <c r="DME44" s="48"/>
      <c r="DMF44" s="47"/>
      <c r="DMG44" s="48"/>
      <c r="DMH44" s="46"/>
      <c r="DMJ44" s="46"/>
      <c r="DMK44" s="47"/>
      <c r="DML44" s="46"/>
      <c r="DMM44" s="47"/>
      <c r="DMN44" s="48"/>
      <c r="DMO44" s="47"/>
      <c r="DMP44" s="48"/>
      <c r="DMQ44" s="46"/>
      <c r="DMS44" s="46"/>
      <c r="DMT44" s="47"/>
      <c r="DMU44" s="46"/>
      <c r="DMV44" s="47"/>
      <c r="DMW44" s="48"/>
      <c r="DMX44" s="47"/>
      <c r="DMY44" s="48"/>
      <c r="DMZ44" s="46"/>
      <c r="DNB44" s="46"/>
      <c r="DNC44" s="47"/>
      <c r="DND44" s="46"/>
      <c r="DNE44" s="47"/>
      <c r="DNF44" s="48"/>
      <c r="DNG44" s="47"/>
      <c r="DNH44" s="48"/>
      <c r="DNI44" s="46"/>
      <c r="DNK44" s="46"/>
      <c r="DNL44" s="47"/>
      <c r="DNM44" s="46"/>
      <c r="DNN44" s="47"/>
      <c r="DNO44" s="48"/>
      <c r="DNP44" s="47"/>
      <c r="DNQ44" s="48"/>
      <c r="DNR44" s="46"/>
      <c r="DNT44" s="46"/>
      <c r="DNU44" s="47"/>
      <c r="DNV44" s="46"/>
      <c r="DNW44" s="47"/>
      <c r="DNX44" s="48"/>
      <c r="DNY44" s="47"/>
      <c r="DNZ44" s="48"/>
      <c r="DOA44" s="46"/>
      <c r="DOC44" s="46"/>
      <c r="DOD44" s="47"/>
      <c r="DOE44" s="46"/>
      <c r="DOF44" s="47"/>
      <c r="DOG44" s="48"/>
      <c r="DOH44" s="47"/>
      <c r="DOI44" s="48"/>
      <c r="DOJ44" s="46"/>
      <c r="DOL44" s="46"/>
      <c r="DOM44" s="47"/>
      <c r="DON44" s="46"/>
      <c r="DOO44" s="47"/>
      <c r="DOP44" s="48"/>
      <c r="DOQ44" s="47"/>
      <c r="DOR44" s="48"/>
      <c r="DOS44" s="46"/>
      <c r="DOU44" s="46"/>
      <c r="DOV44" s="47"/>
      <c r="DOW44" s="46"/>
      <c r="DOX44" s="47"/>
      <c r="DOY44" s="48"/>
      <c r="DOZ44" s="47"/>
      <c r="DPA44" s="48"/>
      <c r="DPB44" s="46"/>
      <c r="DPD44" s="46"/>
      <c r="DPE44" s="47"/>
      <c r="DPF44" s="46"/>
      <c r="DPG44" s="47"/>
      <c r="DPH44" s="48"/>
      <c r="DPI44" s="47"/>
      <c r="DPJ44" s="48"/>
      <c r="DPK44" s="46"/>
      <c r="DPM44" s="46"/>
      <c r="DPN44" s="47"/>
      <c r="DPO44" s="46"/>
      <c r="DPP44" s="47"/>
      <c r="DPQ44" s="48"/>
      <c r="DPR44" s="47"/>
      <c r="DPS44" s="48"/>
      <c r="DPT44" s="46"/>
      <c r="DPV44" s="46"/>
      <c r="DPW44" s="47"/>
      <c r="DPX44" s="46"/>
      <c r="DPY44" s="47"/>
      <c r="DPZ44" s="48"/>
      <c r="DQA44" s="47"/>
      <c r="DQB44" s="48"/>
      <c r="DQC44" s="46"/>
      <c r="DQE44" s="46"/>
      <c r="DQF44" s="47"/>
      <c r="DQG44" s="46"/>
      <c r="DQH44" s="47"/>
      <c r="DQI44" s="48"/>
      <c r="DQJ44" s="47"/>
      <c r="DQK44" s="48"/>
      <c r="DQL44" s="46"/>
      <c r="DQN44" s="46"/>
      <c r="DQO44" s="47"/>
      <c r="DQP44" s="46"/>
      <c r="DQQ44" s="47"/>
      <c r="DQR44" s="48"/>
      <c r="DQS44" s="47"/>
      <c r="DQT44" s="48"/>
      <c r="DQU44" s="46"/>
      <c r="DQW44" s="46"/>
      <c r="DQX44" s="47"/>
      <c r="DQY44" s="46"/>
      <c r="DQZ44" s="47"/>
      <c r="DRA44" s="48"/>
      <c r="DRB44" s="47"/>
      <c r="DRC44" s="48"/>
      <c r="DRD44" s="46"/>
      <c r="DRF44" s="46"/>
      <c r="DRG44" s="47"/>
      <c r="DRH44" s="46"/>
      <c r="DRI44" s="47"/>
      <c r="DRJ44" s="48"/>
      <c r="DRK44" s="47"/>
      <c r="DRL44" s="48"/>
      <c r="DRM44" s="46"/>
      <c r="DRO44" s="46"/>
      <c r="DRP44" s="47"/>
      <c r="DRQ44" s="46"/>
      <c r="DRR44" s="47"/>
      <c r="DRS44" s="48"/>
      <c r="DRT44" s="47"/>
      <c r="DRU44" s="48"/>
      <c r="DRV44" s="46"/>
      <c r="DRX44" s="46"/>
      <c r="DRY44" s="47"/>
      <c r="DRZ44" s="46"/>
      <c r="DSA44" s="47"/>
      <c r="DSB44" s="48"/>
      <c r="DSC44" s="47"/>
      <c r="DSD44" s="48"/>
      <c r="DSE44" s="46"/>
      <c r="DSG44" s="46"/>
      <c r="DSH44" s="47"/>
      <c r="DSI44" s="46"/>
      <c r="DSJ44" s="47"/>
      <c r="DSK44" s="48"/>
      <c r="DSL44" s="47"/>
      <c r="DSM44" s="48"/>
      <c r="DSN44" s="46"/>
      <c r="DSP44" s="46"/>
      <c r="DSQ44" s="47"/>
      <c r="DSR44" s="46"/>
      <c r="DSS44" s="47"/>
      <c r="DST44" s="48"/>
      <c r="DSU44" s="47"/>
      <c r="DSV44" s="48"/>
      <c r="DSW44" s="46"/>
      <c r="DSY44" s="46"/>
      <c r="DSZ44" s="47"/>
      <c r="DTA44" s="46"/>
      <c r="DTB44" s="47"/>
      <c r="DTC44" s="48"/>
      <c r="DTD44" s="47"/>
      <c r="DTE44" s="48"/>
      <c r="DTF44" s="46"/>
      <c r="DTH44" s="46"/>
      <c r="DTI44" s="47"/>
      <c r="DTJ44" s="46"/>
      <c r="DTK44" s="47"/>
      <c r="DTL44" s="48"/>
      <c r="DTM44" s="47"/>
      <c r="DTN44" s="48"/>
      <c r="DTO44" s="46"/>
      <c r="DTQ44" s="46"/>
      <c r="DTR44" s="47"/>
      <c r="DTS44" s="46"/>
      <c r="DTT44" s="47"/>
      <c r="DTU44" s="48"/>
      <c r="DTV44" s="47"/>
      <c r="DTW44" s="48"/>
      <c r="DTX44" s="46"/>
      <c r="DTZ44" s="46"/>
      <c r="DUA44" s="47"/>
      <c r="DUB44" s="46"/>
      <c r="DUC44" s="47"/>
      <c r="DUD44" s="48"/>
      <c r="DUE44" s="47"/>
      <c r="DUF44" s="48"/>
      <c r="DUG44" s="46"/>
      <c r="DUI44" s="46"/>
      <c r="DUJ44" s="47"/>
      <c r="DUK44" s="46"/>
      <c r="DUL44" s="47"/>
      <c r="DUM44" s="48"/>
      <c r="DUN44" s="47"/>
      <c r="DUO44" s="48"/>
      <c r="DUP44" s="46"/>
      <c r="DUR44" s="46"/>
      <c r="DUS44" s="47"/>
      <c r="DUT44" s="46"/>
      <c r="DUU44" s="47"/>
      <c r="DUV44" s="48"/>
      <c r="DUW44" s="47"/>
      <c r="DUX44" s="48"/>
      <c r="DUY44" s="46"/>
      <c r="DVA44" s="46"/>
      <c r="DVB44" s="47"/>
      <c r="DVC44" s="46"/>
      <c r="DVD44" s="47"/>
      <c r="DVE44" s="48"/>
      <c r="DVF44" s="47"/>
      <c r="DVG44" s="48"/>
      <c r="DVH44" s="46"/>
      <c r="DVJ44" s="46"/>
      <c r="DVK44" s="47"/>
      <c r="DVL44" s="46"/>
      <c r="DVM44" s="47"/>
      <c r="DVN44" s="48"/>
      <c r="DVO44" s="47"/>
      <c r="DVP44" s="48"/>
      <c r="DVQ44" s="46"/>
      <c r="DVS44" s="46"/>
      <c r="DVT44" s="47"/>
      <c r="DVU44" s="46"/>
      <c r="DVV44" s="47"/>
      <c r="DVW44" s="48"/>
      <c r="DVX44" s="47"/>
      <c r="DVY44" s="48"/>
      <c r="DVZ44" s="46"/>
      <c r="DWB44" s="46"/>
      <c r="DWC44" s="47"/>
      <c r="DWD44" s="46"/>
      <c r="DWE44" s="47"/>
      <c r="DWF44" s="48"/>
      <c r="DWG44" s="47"/>
      <c r="DWH44" s="48"/>
      <c r="DWI44" s="46"/>
      <c r="DWK44" s="46"/>
      <c r="DWL44" s="47"/>
      <c r="DWM44" s="46"/>
      <c r="DWN44" s="47"/>
      <c r="DWO44" s="48"/>
      <c r="DWP44" s="47"/>
      <c r="DWQ44" s="48"/>
      <c r="DWR44" s="46"/>
      <c r="DWT44" s="46"/>
      <c r="DWU44" s="47"/>
      <c r="DWV44" s="46"/>
      <c r="DWW44" s="47"/>
      <c r="DWX44" s="48"/>
      <c r="DWY44" s="47"/>
      <c r="DWZ44" s="48"/>
      <c r="DXA44" s="46"/>
      <c r="DXC44" s="46"/>
      <c r="DXD44" s="47"/>
      <c r="DXE44" s="46"/>
      <c r="DXF44" s="47"/>
      <c r="DXG44" s="48"/>
      <c r="DXH44" s="47"/>
      <c r="DXI44" s="48"/>
      <c r="DXJ44" s="46"/>
      <c r="DXL44" s="46"/>
      <c r="DXM44" s="47"/>
      <c r="DXN44" s="46"/>
      <c r="DXO44" s="47"/>
      <c r="DXP44" s="48"/>
      <c r="DXQ44" s="47"/>
      <c r="DXR44" s="48"/>
      <c r="DXS44" s="46"/>
      <c r="DXU44" s="46"/>
      <c r="DXV44" s="47"/>
      <c r="DXW44" s="46"/>
      <c r="DXX44" s="47"/>
      <c r="DXY44" s="48"/>
      <c r="DXZ44" s="47"/>
      <c r="DYA44" s="48"/>
      <c r="DYB44" s="46"/>
      <c r="DYD44" s="46"/>
      <c r="DYE44" s="47"/>
      <c r="DYF44" s="46"/>
      <c r="DYG44" s="47"/>
      <c r="DYH44" s="48"/>
      <c r="DYI44" s="47"/>
      <c r="DYJ44" s="48"/>
      <c r="DYK44" s="46"/>
      <c r="DYM44" s="46"/>
      <c r="DYN44" s="47"/>
      <c r="DYO44" s="46"/>
      <c r="DYP44" s="47"/>
      <c r="DYQ44" s="48"/>
      <c r="DYR44" s="47"/>
      <c r="DYS44" s="48"/>
      <c r="DYT44" s="46"/>
      <c r="DYV44" s="46"/>
      <c r="DYW44" s="47"/>
      <c r="DYX44" s="46"/>
      <c r="DYY44" s="47"/>
      <c r="DYZ44" s="48"/>
      <c r="DZA44" s="47"/>
      <c r="DZB44" s="48"/>
      <c r="DZC44" s="46"/>
      <c r="DZE44" s="46"/>
      <c r="DZF44" s="47"/>
      <c r="DZG44" s="46"/>
      <c r="DZH44" s="47"/>
      <c r="DZI44" s="48"/>
      <c r="DZJ44" s="47"/>
      <c r="DZK44" s="48"/>
      <c r="DZL44" s="46"/>
      <c r="DZN44" s="46"/>
      <c r="DZO44" s="47"/>
      <c r="DZP44" s="46"/>
      <c r="DZQ44" s="47"/>
      <c r="DZR44" s="48"/>
      <c r="DZS44" s="47"/>
      <c r="DZT44" s="48"/>
      <c r="DZU44" s="46"/>
      <c r="DZW44" s="46"/>
      <c r="DZX44" s="47"/>
      <c r="DZY44" s="46"/>
      <c r="DZZ44" s="47"/>
      <c r="EAA44" s="48"/>
      <c r="EAB44" s="47"/>
      <c r="EAC44" s="48"/>
      <c r="EAD44" s="46"/>
      <c r="EAF44" s="46"/>
      <c r="EAG44" s="47"/>
      <c r="EAH44" s="46"/>
      <c r="EAI44" s="47"/>
      <c r="EAJ44" s="48"/>
      <c r="EAK44" s="47"/>
      <c r="EAL44" s="48"/>
      <c r="EAM44" s="46"/>
      <c r="EAO44" s="46"/>
      <c r="EAP44" s="47"/>
      <c r="EAQ44" s="46"/>
      <c r="EAR44" s="47"/>
      <c r="EAS44" s="48"/>
      <c r="EAT44" s="47"/>
      <c r="EAU44" s="48"/>
      <c r="EAV44" s="46"/>
      <c r="EAX44" s="46"/>
      <c r="EAY44" s="47"/>
      <c r="EAZ44" s="46"/>
      <c r="EBA44" s="47"/>
      <c r="EBB44" s="48"/>
      <c r="EBC44" s="47"/>
      <c r="EBD44" s="48"/>
      <c r="EBE44" s="46"/>
      <c r="EBG44" s="46"/>
      <c r="EBH44" s="47"/>
      <c r="EBI44" s="46"/>
      <c r="EBJ44" s="47"/>
      <c r="EBK44" s="48"/>
      <c r="EBL44" s="47"/>
      <c r="EBM44" s="48"/>
      <c r="EBN44" s="46"/>
      <c r="EBP44" s="46"/>
      <c r="EBQ44" s="47"/>
      <c r="EBR44" s="46"/>
      <c r="EBS44" s="47"/>
      <c r="EBT44" s="48"/>
      <c r="EBU44" s="47"/>
      <c r="EBV44" s="48"/>
      <c r="EBW44" s="46"/>
      <c r="EBY44" s="46"/>
      <c r="EBZ44" s="47"/>
      <c r="ECA44" s="46"/>
      <c r="ECB44" s="47"/>
      <c r="ECC44" s="48"/>
      <c r="ECD44" s="47"/>
      <c r="ECE44" s="48"/>
      <c r="ECF44" s="46"/>
      <c r="ECH44" s="46"/>
      <c r="ECI44" s="47"/>
      <c r="ECJ44" s="46"/>
      <c r="ECK44" s="47"/>
      <c r="ECL44" s="48"/>
      <c r="ECM44" s="47"/>
      <c r="ECN44" s="48"/>
      <c r="ECO44" s="46"/>
      <c r="ECQ44" s="46"/>
      <c r="ECR44" s="47"/>
      <c r="ECS44" s="46"/>
      <c r="ECT44" s="47"/>
      <c r="ECU44" s="48"/>
      <c r="ECV44" s="47"/>
      <c r="ECW44" s="48"/>
      <c r="ECX44" s="46"/>
      <c r="ECZ44" s="46"/>
      <c r="EDA44" s="47"/>
      <c r="EDB44" s="46"/>
      <c r="EDC44" s="47"/>
      <c r="EDD44" s="48"/>
      <c r="EDE44" s="47"/>
      <c r="EDF44" s="48"/>
      <c r="EDG44" s="46"/>
      <c r="EDI44" s="46"/>
      <c r="EDJ44" s="47"/>
      <c r="EDK44" s="46"/>
      <c r="EDL44" s="47"/>
      <c r="EDM44" s="48"/>
      <c r="EDN44" s="47"/>
      <c r="EDO44" s="48"/>
      <c r="EDP44" s="46"/>
      <c r="EDR44" s="46"/>
      <c r="EDS44" s="47"/>
      <c r="EDT44" s="46"/>
      <c r="EDU44" s="47"/>
      <c r="EDV44" s="48"/>
      <c r="EDW44" s="47"/>
      <c r="EDX44" s="48"/>
      <c r="EDY44" s="46"/>
      <c r="EEA44" s="46"/>
      <c r="EEB44" s="47"/>
      <c r="EEC44" s="46"/>
      <c r="EED44" s="47"/>
      <c r="EEE44" s="48"/>
      <c r="EEF44" s="47"/>
      <c r="EEG44" s="48"/>
      <c r="EEH44" s="46"/>
      <c r="EEJ44" s="46"/>
      <c r="EEK44" s="47"/>
      <c r="EEL44" s="46"/>
      <c r="EEM44" s="47"/>
      <c r="EEN44" s="48"/>
      <c r="EEO44" s="47"/>
      <c r="EEP44" s="48"/>
      <c r="EEQ44" s="46"/>
      <c r="EES44" s="46"/>
      <c r="EET44" s="47"/>
      <c r="EEU44" s="46"/>
      <c r="EEV44" s="47"/>
      <c r="EEW44" s="48"/>
      <c r="EEX44" s="47"/>
      <c r="EEY44" s="48"/>
      <c r="EEZ44" s="46"/>
      <c r="EFB44" s="46"/>
      <c r="EFC44" s="47"/>
      <c r="EFD44" s="46"/>
      <c r="EFE44" s="47"/>
      <c r="EFF44" s="48"/>
      <c r="EFG44" s="47"/>
      <c r="EFH44" s="48"/>
      <c r="EFI44" s="46"/>
      <c r="EFK44" s="46"/>
      <c r="EFL44" s="47"/>
      <c r="EFM44" s="46"/>
      <c r="EFN44" s="47"/>
      <c r="EFO44" s="48"/>
      <c r="EFP44" s="47"/>
      <c r="EFQ44" s="48"/>
      <c r="EFR44" s="46"/>
      <c r="EFT44" s="46"/>
      <c r="EFU44" s="47"/>
      <c r="EFV44" s="46"/>
      <c r="EFW44" s="47"/>
      <c r="EFX44" s="48"/>
      <c r="EFY44" s="47"/>
      <c r="EFZ44" s="48"/>
      <c r="EGA44" s="46"/>
      <c r="EGC44" s="46"/>
      <c r="EGD44" s="47"/>
      <c r="EGE44" s="46"/>
      <c r="EGF44" s="47"/>
      <c r="EGG44" s="48"/>
      <c r="EGH44" s="47"/>
      <c r="EGI44" s="48"/>
      <c r="EGJ44" s="46"/>
      <c r="EGL44" s="46"/>
      <c r="EGM44" s="47"/>
      <c r="EGN44" s="46"/>
      <c r="EGO44" s="47"/>
      <c r="EGP44" s="48"/>
      <c r="EGQ44" s="47"/>
      <c r="EGR44" s="48"/>
      <c r="EGS44" s="46"/>
      <c r="EGU44" s="46"/>
      <c r="EGV44" s="47"/>
      <c r="EGW44" s="46"/>
      <c r="EGX44" s="47"/>
      <c r="EGY44" s="48"/>
      <c r="EGZ44" s="47"/>
      <c r="EHA44" s="48"/>
      <c r="EHB44" s="46"/>
      <c r="EHD44" s="46"/>
      <c r="EHE44" s="47"/>
      <c r="EHF44" s="46"/>
      <c r="EHG44" s="47"/>
      <c r="EHH44" s="48"/>
      <c r="EHI44" s="47"/>
      <c r="EHJ44" s="48"/>
      <c r="EHK44" s="46"/>
      <c r="EHM44" s="46"/>
      <c r="EHN44" s="47"/>
      <c r="EHO44" s="46"/>
      <c r="EHP44" s="47"/>
      <c r="EHQ44" s="48"/>
      <c r="EHR44" s="47"/>
      <c r="EHS44" s="48"/>
      <c r="EHT44" s="46"/>
      <c r="EHV44" s="46"/>
      <c r="EHW44" s="47"/>
      <c r="EHX44" s="46"/>
      <c r="EHY44" s="47"/>
      <c r="EHZ44" s="48"/>
      <c r="EIA44" s="47"/>
      <c r="EIB44" s="48"/>
      <c r="EIC44" s="46"/>
      <c r="EIE44" s="46"/>
      <c r="EIF44" s="47"/>
      <c r="EIG44" s="46"/>
      <c r="EIH44" s="47"/>
      <c r="EII44" s="48"/>
      <c r="EIJ44" s="47"/>
      <c r="EIK44" s="48"/>
      <c r="EIL44" s="46"/>
      <c r="EIN44" s="46"/>
      <c r="EIO44" s="47"/>
      <c r="EIP44" s="46"/>
      <c r="EIQ44" s="47"/>
      <c r="EIR44" s="48"/>
      <c r="EIS44" s="47"/>
      <c r="EIT44" s="48"/>
      <c r="EIU44" s="46"/>
      <c r="EIW44" s="46"/>
      <c r="EIX44" s="47"/>
      <c r="EIY44" s="46"/>
      <c r="EIZ44" s="47"/>
      <c r="EJA44" s="48"/>
      <c r="EJB44" s="47"/>
      <c r="EJC44" s="48"/>
      <c r="EJD44" s="46"/>
      <c r="EJF44" s="46"/>
      <c r="EJG44" s="47"/>
      <c r="EJH44" s="46"/>
      <c r="EJI44" s="47"/>
      <c r="EJJ44" s="48"/>
      <c r="EJK44" s="47"/>
      <c r="EJL44" s="48"/>
      <c r="EJM44" s="46"/>
      <c r="EJO44" s="46"/>
      <c r="EJP44" s="47"/>
      <c r="EJQ44" s="46"/>
      <c r="EJR44" s="47"/>
      <c r="EJS44" s="48"/>
      <c r="EJT44" s="47"/>
      <c r="EJU44" s="48"/>
      <c r="EJV44" s="46"/>
      <c r="EJX44" s="46"/>
      <c r="EJY44" s="47"/>
      <c r="EJZ44" s="46"/>
      <c r="EKA44" s="47"/>
      <c r="EKB44" s="48"/>
      <c r="EKC44" s="47"/>
      <c r="EKD44" s="48"/>
      <c r="EKE44" s="46"/>
      <c r="EKG44" s="46"/>
      <c r="EKH44" s="47"/>
      <c r="EKI44" s="46"/>
      <c r="EKJ44" s="47"/>
      <c r="EKK44" s="48"/>
      <c r="EKL44" s="47"/>
      <c r="EKM44" s="48"/>
      <c r="EKN44" s="46"/>
      <c r="EKP44" s="46"/>
      <c r="EKQ44" s="47"/>
      <c r="EKR44" s="46"/>
      <c r="EKS44" s="47"/>
      <c r="EKT44" s="48"/>
      <c r="EKU44" s="47"/>
      <c r="EKV44" s="48"/>
      <c r="EKW44" s="46"/>
      <c r="EKY44" s="46"/>
      <c r="EKZ44" s="47"/>
      <c r="ELA44" s="46"/>
      <c r="ELB44" s="47"/>
      <c r="ELC44" s="48"/>
      <c r="ELD44" s="47"/>
      <c r="ELE44" s="48"/>
      <c r="ELF44" s="46"/>
      <c r="ELH44" s="46"/>
      <c r="ELI44" s="47"/>
      <c r="ELJ44" s="46"/>
      <c r="ELK44" s="47"/>
      <c r="ELL44" s="48"/>
      <c r="ELM44" s="47"/>
      <c r="ELN44" s="48"/>
      <c r="ELO44" s="46"/>
      <c r="ELQ44" s="46"/>
      <c r="ELR44" s="47"/>
      <c r="ELS44" s="46"/>
      <c r="ELT44" s="47"/>
      <c r="ELU44" s="48"/>
      <c r="ELV44" s="47"/>
      <c r="ELW44" s="48"/>
      <c r="ELX44" s="46"/>
      <c r="ELZ44" s="46"/>
      <c r="EMA44" s="47"/>
      <c r="EMB44" s="46"/>
      <c r="EMC44" s="47"/>
      <c r="EMD44" s="48"/>
      <c r="EME44" s="47"/>
      <c r="EMF44" s="48"/>
      <c r="EMG44" s="46"/>
      <c r="EMI44" s="46"/>
      <c r="EMJ44" s="47"/>
      <c r="EMK44" s="46"/>
      <c r="EML44" s="47"/>
      <c r="EMM44" s="48"/>
      <c r="EMN44" s="47"/>
      <c r="EMO44" s="48"/>
      <c r="EMP44" s="46"/>
      <c r="EMR44" s="46"/>
      <c r="EMS44" s="47"/>
      <c r="EMT44" s="46"/>
      <c r="EMU44" s="47"/>
      <c r="EMV44" s="48"/>
      <c r="EMW44" s="47"/>
      <c r="EMX44" s="48"/>
      <c r="EMY44" s="46"/>
      <c r="ENA44" s="46"/>
      <c r="ENB44" s="47"/>
      <c r="ENC44" s="46"/>
      <c r="END44" s="47"/>
      <c r="ENE44" s="48"/>
      <c r="ENF44" s="47"/>
      <c r="ENG44" s="48"/>
      <c r="ENH44" s="46"/>
      <c r="ENJ44" s="46"/>
      <c r="ENK44" s="47"/>
      <c r="ENL44" s="46"/>
      <c r="ENM44" s="47"/>
      <c r="ENN44" s="48"/>
      <c r="ENO44" s="47"/>
      <c r="ENP44" s="48"/>
      <c r="ENQ44" s="46"/>
      <c r="ENS44" s="46"/>
      <c r="ENT44" s="47"/>
      <c r="ENU44" s="46"/>
      <c r="ENV44" s="47"/>
      <c r="ENW44" s="48"/>
      <c r="ENX44" s="47"/>
      <c r="ENY44" s="48"/>
      <c r="ENZ44" s="46"/>
      <c r="EOB44" s="46"/>
      <c r="EOC44" s="47"/>
      <c r="EOD44" s="46"/>
      <c r="EOE44" s="47"/>
      <c r="EOF44" s="48"/>
      <c r="EOG44" s="47"/>
      <c r="EOH44" s="48"/>
      <c r="EOI44" s="46"/>
      <c r="EOK44" s="46"/>
      <c r="EOL44" s="47"/>
      <c r="EOM44" s="46"/>
      <c r="EON44" s="47"/>
      <c r="EOO44" s="48"/>
      <c r="EOP44" s="47"/>
      <c r="EOQ44" s="48"/>
      <c r="EOR44" s="46"/>
      <c r="EOT44" s="46"/>
      <c r="EOU44" s="47"/>
      <c r="EOV44" s="46"/>
      <c r="EOW44" s="47"/>
      <c r="EOX44" s="48"/>
      <c r="EOY44" s="47"/>
      <c r="EOZ44" s="48"/>
      <c r="EPA44" s="46"/>
      <c r="EPC44" s="46"/>
      <c r="EPD44" s="47"/>
      <c r="EPE44" s="46"/>
      <c r="EPF44" s="47"/>
      <c r="EPG44" s="48"/>
      <c r="EPH44" s="47"/>
      <c r="EPI44" s="48"/>
      <c r="EPJ44" s="46"/>
      <c r="EPL44" s="46"/>
      <c r="EPM44" s="47"/>
      <c r="EPN44" s="46"/>
      <c r="EPO44" s="47"/>
      <c r="EPP44" s="48"/>
      <c r="EPQ44" s="47"/>
      <c r="EPR44" s="48"/>
      <c r="EPS44" s="46"/>
      <c r="EPU44" s="46"/>
      <c r="EPV44" s="47"/>
      <c r="EPW44" s="46"/>
      <c r="EPX44" s="47"/>
      <c r="EPY44" s="48"/>
      <c r="EPZ44" s="47"/>
      <c r="EQA44" s="48"/>
      <c r="EQB44" s="46"/>
      <c r="EQD44" s="46"/>
      <c r="EQE44" s="47"/>
      <c r="EQF44" s="46"/>
      <c r="EQG44" s="47"/>
      <c r="EQH44" s="48"/>
      <c r="EQI44" s="47"/>
      <c r="EQJ44" s="48"/>
      <c r="EQK44" s="46"/>
      <c r="EQM44" s="46"/>
      <c r="EQN44" s="47"/>
      <c r="EQO44" s="46"/>
      <c r="EQP44" s="47"/>
      <c r="EQQ44" s="48"/>
      <c r="EQR44" s="47"/>
      <c r="EQS44" s="48"/>
      <c r="EQT44" s="46"/>
      <c r="EQV44" s="46"/>
      <c r="EQW44" s="47"/>
      <c r="EQX44" s="46"/>
      <c r="EQY44" s="47"/>
      <c r="EQZ44" s="48"/>
      <c r="ERA44" s="47"/>
      <c r="ERB44" s="48"/>
      <c r="ERC44" s="46"/>
      <c r="ERE44" s="46"/>
      <c r="ERF44" s="47"/>
      <c r="ERG44" s="46"/>
      <c r="ERH44" s="47"/>
      <c r="ERI44" s="48"/>
      <c r="ERJ44" s="47"/>
      <c r="ERK44" s="48"/>
      <c r="ERL44" s="46"/>
      <c r="ERN44" s="46"/>
      <c r="ERO44" s="47"/>
      <c r="ERP44" s="46"/>
      <c r="ERQ44" s="47"/>
      <c r="ERR44" s="48"/>
      <c r="ERS44" s="47"/>
      <c r="ERT44" s="48"/>
      <c r="ERU44" s="46"/>
      <c r="ERW44" s="46"/>
      <c r="ERX44" s="47"/>
      <c r="ERY44" s="46"/>
      <c r="ERZ44" s="47"/>
      <c r="ESA44" s="48"/>
      <c r="ESB44" s="47"/>
      <c r="ESC44" s="48"/>
      <c r="ESD44" s="46"/>
      <c r="ESF44" s="46"/>
      <c r="ESG44" s="47"/>
      <c r="ESH44" s="46"/>
      <c r="ESI44" s="47"/>
      <c r="ESJ44" s="48"/>
      <c r="ESK44" s="47"/>
      <c r="ESL44" s="48"/>
      <c r="ESM44" s="46"/>
      <c r="ESO44" s="46"/>
      <c r="ESP44" s="47"/>
      <c r="ESQ44" s="46"/>
      <c r="ESR44" s="47"/>
      <c r="ESS44" s="48"/>
      <c r="EST44" s="47"/>
      <c r="ESU44" s="48"/>
      <c r="ESV44" s="46"/>
      <c r="ESX44" s="46"/>
      <c r="ESY44" s="47"/>
      <c r="ESZ44" s="46"/>
      <c r="ETA44" s="47"/>
      <c r="ETB44" s="48"/>
      <c r="ETC44" s="47"/>
      <c r="ETD44" s="48"/>
      <c r="ETE44" s="46"/>
      <c r="ETG44" s="46"/>
      <c r="ETH44" s="47"/>
      <c r="ETI44" s="46"/>
      <c r="ETJ44" s="47"/>
      <c r="ETK44" s="48"/>
      <c r="ETL44" s="47"/>
      <c r="ETM44" s="48"/>
      <c r="ETN44" s="46"/>
      <c r="ETP44" s="46"/>
      <c r="ETQ44" s="47"/>
      <c r="ETR44" s="46"/>
      <c r="ETS44" s="47"/>
      <c r="ETT44" s="48"/>
      <c r="ETU44" s="47"/>
      <c r="ETV44" s="48"/>
      <c r="ETW44" s="46"/>
      <c r="ETY44" s="46"/>
      <c r="ETZ44" s="47"/>
      <c r="EUA44" s="46"/>
      <c r="EUB44" s="47"/>
      <c r="EUC44" s="48"/>
      <c r="EUD44" s="47"/>
      <c r="EUE44" s="48"/>
      <c r="EUF44" s="46"/>
      <c r="EUH44" s="46"/>
      <c r="EUI44" s="47"/>
      <c r="EUJ44" s="46"/>
      <c r="EUK44" s="47"/>
      <c r="EUL44" s="48"/>
      <c r="EUM44" s="47"/>
      <c r="EUN44" s="48"/>
      <c r="EUO44" s="46"/>
      <c r="EUQ44" s="46"/>
      <c r="EUR44" s="47"/>
      <c r="EUS44" s="46"/>
      <c r="EUT44" s="47"/>
      <c r="EUU44" s="48"/>
      <c r="EUV44" s="47"/>
      <c r="EUW44" s="48"/>
      <c r="EUX44" s="46"/>
      <c r="EUZ44" s="46"/>
      <c r="EVA44" s="47"/>
      <c r="EVB44" s="46"/>
      <c r="EVC44" s="47"/>
      <c r="EVD44" s="48"/>
      <c r="EVE44" s="47"/>
      <c r="EVF44" s="48"/>
      <c r="EVG44" s="46"/>
      <c r="EVI44" s="46"/>
      <c r="EVJ44" s="47"/>
      <c r="EVK44" s="46"/>
      <c r="EVL44" s="47"/>
      <c r="EVM44" s="48"/>
      <c r="EVN44" s="47"/>
      <c r="EVO44" s="48"/>
      <c r="EVP44" s="46"/>
      <c r="EVR44" s="46"/>
      <c r="EVS44" s="47"/>
      <c r="EVT44" s="46"/>
      <c r="EVU44" s="47"/>
      <c r="EVV44" s="48"/>
      <c r="EVW44" s="47"/>
      <c r="EVX44" s="48"/>
      <c r="EVY44" s="46"/>
      <c r="EWA44" s="46"/>
      <c r="EWB44" s="47"/>
      <c r="EWC44" s="46"/>
      <c r="EWD44" s="47"/>
      <c r="EWE44" s="48"/>
      <c r="EWF44" s="47"/>
      <c r="EWG44" s="48"/>
      <c r="EWH44" s="46"/>
      <c r="EWJ44" s="46"/>
      <c r="EWK44" s="47"/>
      <c r="EWL44" s="46"/>
      <c r="EWM44" s="47"/>
      <c r="EWN44" s="48"/>
      <c r="EWO44" s="47"/>
      <c r="EWP44" s="48"/>
      <c r="EWQ44" s="46"/>
      <c r="EWS44" s="46"/>
      <c r="EWT44" s="47"/>
      <c r="EWU44" s="46"/>
      <c r="EWV44" s="47"/>
      <c r="EWW44" s="48"/>
      <c r="EWX44" s="47"/>
      <c r="EWY44" s="48"/>
      <c r="EWZ44" s="46"/>
      <c r="EXB44" s="46"/>
      <c r="EXC44" s="47"/>
      <c r="EXD44" s="46"/>
      <c r="EXE44" s="47"/>
      <c r="EXF44" s="48"/>
      <c r="EXG44" s="47"/>
      <c r="EXH44" s="48"/>
      <c r="EXI44" s="46"/>
      <c r="EXK44" s="46"/>
      <c r="EXL44" s="47"/>
      <c r="EXM44" s="46"/>
      <c r="EXN44" s="47"/>
      <c r="EXO44" s="48"/>
      <c r="EXP44" s="47"/>
      <c r="EXQ44" s="48"/>
      <c r="EXR44" s="46"/>
      <c r="EXT44" s="46"/>
      <c r="EXU44" s="47"/>
      <c r="EXV44" s="46"/>
      <c r="EXW44" s="47"/>
      <c r="EXX44" s="48"/>
      <c r="EXY44" s="47"/>
      <c r="EXZ44" s="48"/>
      <c r="EYA44" s="46"/>
      <c r="EYC44" s="46"/>
      <c r="EYD44" s="47"/>
      <c r="EYE44" s="46"/>
      <c r="EYF44" s="47"/>
      <c r="EYG44" s="48"/>
      <c r="EYH44" s="47"/>
      <c r="EYI44" s="48"/>
      <c r="EYJ44" s="46"/>
      <c r="EYL44" s="46"/>
      <c r="EYM44" s="47"/>
      <c r="EYN44" s="46"/>
      <c r="EYO44" s="47"/>
      <c r="EYP44" s="48"/>
      <c r="EYQ44" s="47"/>
      <c r="EYR44" s="48"/>
      <c r="EYS44" s="46"/>
      <c r="EYU44" s="46"/>
      <c r="EYV44" s="47"/>
      <c r="EYW44" s="46"/>
      <c r="EYX44" s="47"/>
      <c r="EYY44" s="48"/>
      <c r="EYZ44" s="47"/>
      <c r="EZA44" s="48"/>
      <c r="EZB44" s="46"/>
      <c r="EZD44" s="46"/>
      <c r="EZE44" s="47"/>
      <c r="EZF44" s="46"/>
      <c r="EZG44" s="47"/>
      <c r="EZH44" s="48"/>
      <c r="EZI44" s="47"/>
      <c r="EZJ44" s="48"/>
      <c r="EZK44" s="46"/>
      <c r="EZM44" s="46"/>
      <c r="EZN44" s="47"/>
      <c r="EZO44" s="46"/>
      <c r="EZP44" s="47"/>
      <c r="EZQ44" s="48"/>
      <c r="EZR44" s="47"/>
      <c r="EZS44" s="48"/>
      <c r="EZT44" s="46"/>
      <c r="EZV44" s="46"/>
      <c r="EZW44" s="47"/>
      <c r="EZX44" s="46"/>
      <c r="EZY44" s="47"/>
      <c r="EZZ44" s="48"/>
      <c r="FAA44" s="47"/>
      <c r="FAB44" s="48"/>
      <c r="FAC44" s="46"/>
      <c r="FAE44" s="46"/>
      <c r="FAF44" s="47"/>
      <c r="FAG44" s="46"/>
      <c r="FAH44" s="47"/>
      <c r="FAI44" s="48"/>
      <c r="FAJ44" s="47"/>
      <c r="FAK44" s="48"/>
      <c r="FAL44" s="46"/>
      <c r="FAN44" s="46"/>
      <c r="FAO44" s="47"/>
      <c r="FAP44" s="46"/>
      <c r="FAQ44" s="47"/>
      <c r="FAR44" s="48"/>
      <c r="FAS44" s="47"/>
      <c r="FAT44" s="48"/>
      <c r="FAU44" s="46"/>
      <c r="FAW44" s="46"/>
      <c r="FAX44" s="47"/>
      <c r="FAY44" s="46"/>
      <c r="FAZ44" s="47"/>
      <c r="FBA44" s="48"/>
      <c r="FBB44" s="47"/>
      <c r="FBC44" s="48"/>
      <c r="FBD44" s="46"/>
      <c r="FBF44" s="46"/>
      <c r="FBG44" s="47"/>
      <c r="FBH44" s="46"/>
      <c r="FBI44" s="47"/>
      <c r="FBJ44" s="48"/>
      <c r="FBK44" s="47"/>
      <c r="FBL44" s="48"/>
      <c r="FBM44" s="46"/>
      <c r="FBO44" s="46"/>
      <c r="FBP44" s="47"/>
      <c r="FBQ44" s="46"/>
      <c r="FBR44" s="47"/>
      <c r="FBS44" s="48"/>
      <c r="FBT44" s="47"/>
      <c r="FBU44" s="48"/>
      <c r="FBV44" s="46"/>
      <c r="FBX44" s="46"/>
      <c r="FBY44" s="47"/>
      <c r="FBZ44" s="46"/>
      <c r="FCA44" s="47"/>
      <c r="FCB44" s="48"/>
      <c r="FCC44" s="47"/>
      <c r="FCD44" s="48"/>
      <c r="FCE44" s="46"/>
      <c r="FCG44" s="46"/>
      <c r="FCH44" s="47"/>
      <c r="FCI44" s="46"/>
      <c r="FCJ44" s="47"/>
      <c r="FCK44" s="48"/>
      <c r="FCL44" s="47"/>
      <c r="FCM44" s="48"/>
      <c r="FCN44" s="46"/>
      <c r="FCP44" s="46"/>
      <c r="FCQ44" s="47"/>
      <c r="FCR44" s="46"/>
      <c r="FCS44" s="47"/>
      <c r="FCT44" s="48"/>
      <c r="FCU44" s="47"/>
      <c r="FCV44" s="48"/>
      <c r="FCW44" s="46"/>
      <c r="FCY44" s="46"/>
      <c r="FCZ44" s="47"/>
      <c r="FDA44" s="46"/>
      <c r="FDB44" s="47"/>
      <c r="FDC44" s="48"/>
      <c r="FDD44" s="47"/>
      <c r="FDE44" s="48"/>
      <c r="FDF44" s="46"/>
      <c r="FDH44" s="46"/>
      <c r="FDI44" s="47"/>
      <c r="FDJ44" s="46"/>
      <c r="FDK44" s="47"/>
      <c r="FDL44" s="48"/>
      <c r="FDM44" s="47"/>
      <c r="FDN44" s="48"/>
      <c r="FDO44" s="46"/>
      <c r="FDQ44" s="46"/>
      <c r="FDR44" s="47"/>
      <c r="FDS44" s="46"/>
      <c r="FDT44" s="47"/>
      <c r="FDU44" s="48"/>
      <c r="FDV44" s="47"/>
      <c r="FDW44" s="48"/>
      <c r="FDX44" s="46"/>
      <c r="FDZ44" s="46"/>
      <c r="FEA44" s="47"/>
      <c r="FEB44" s="46"/>
      <c r="FEC44" s="47"/>
      <c r="FED44" s="48"/>
      <c r="FEE44" s="47"/>
      <c r="FEF44" s="48"/>
      <c r="FEG44" s="46"/>
      <c r="FEI44" s="46"/>
      <c r="FEJ44" s="47"/>
      <c r="FEK44" s="46"/>
      <c r="FEL44" s="47"/>
      <c r="FEM44" s="48"/>
      <c r="FEN44" s="47"/>
      <c r="FEO44" s="48"/>
      <c r="FEP44" s="46"/>
      <c r="FER44" s="46"/>
      <c r="FES44" s="47"/>
      <c r="FET44" s="46"/>
      <c r="FEU44" s="47"/>
      <c r="FEV44" s="48"/>
      <c r="FEW44" s="47"/>
      <c r="FEX44" s="48"/>
      <c r="FEY44" s="46"/>
      <c r="FFA44" s="46"/>
      <c r="FFB44" s="47"/>
      <c r="FFC44" s="46"/>
      <c r="FFD44" s="47"/>
      <c r="FFE44" s="48"/>
      <c r="FFF44" s="47"/>
      <c r="FFG44" s="48"/>
      <c r="FFH44" s="46"/>
      <c r="FFJ44" s="46"/>
      <c r="FFK44" s="47"/>
      <c r="FFL44" s="46"/>
      <c r="FFM44" s="47"/>
      <c r="FFN44" s="48"/>
      <c r="FFO44" s="47"/>
      <c r="FFP44" s="48"/>
      <c r="FFQ44" s="46"/>
      <c r="FFS44" s="46"/>
      <c r="FFT44" s="47"/>
      <c r="FFU44" s="46"/>
      <c r="FFV44" s="47"/>
      <c r="FFW44" s="48"/>
      <c r="FFX44" s="47"/>
      <c r="FFY44" s="48"/>
      <c r="FFZ44" s="46"/>
      <c r="FGB44" s="46"/>
      <c r="FGC44" s="47"/>
      <c r="FGD44" s="46"/>
      <c r="FGE44" s="47"/>
      <c r="FGF44" s="48"/>
      <c r="FGG44" s="47"/>
      <c r="FGH44" s="48"/>
      <c r="FGI44" s="46"/>
      <c r="FGK44" s="46"/>
      <c r="FGL44" s="47"/>
      <c r="FGM44" s="46"/>
      <c r="FGN44" s="47"/>
      <c r="FGO44" s="48"/>
      <c r="FGP44" s="47"/>
      <c r="FGQ44" s="48"/>
      <c r="FGR44" s="46"/>
      <c r="FGT44" s="46"/>
      <c r="FGU44" s="47"/>
      <c r="FGV44" s="46"/>
      <c r="FGW44" s="47"/>
      <c r="FGX44" s="48"/>
      <c r="FGY44" s="47"/>
      <c r="FGZ44" s="48"/>
      <c r="FHA44" s="46"/>
      <c r="FHC44" s="46"/>
      <c r="FHD44" s="47"/>
      <c r="FHE44" s="46"/>
      <c r="FHF44" s="47"/>
      <c r="FHG44" s="48"/>
      <c r="FHH44" s="47"/>
      <c r="FHI44" s="48"/>
      <c r="FHJ44" s="46"/>
      <c r="FHL44" s="46"/>
      <c r="FHM44" s="47"/>
      <c r="FHN44" s="46"/>
      <c r="FHO44" s="47"/>
      <c r="FHP44" s="48"/>
      <c r="FHQ44" s="47"/>
      <c r="FHR44" s="48"/>
      <c r="FHS44" s="46"/>
      <c r="FHU44" s="46"/>
      <c r="FHV44" s="47"/>
      <c r="FHW44" s="46"/>
      <c r="FHX44" s="47"/>
      <c r="FHY44" s="48"/>
      <c r="FHZ44" s="47"/>
      <c r="FIA44" s="48"/>
      <c r="FIB44" s="46"/>
      <c r="FID44" s="46"/>
      <c r="FIE44" s="47"/>
      <c r="FIF44" s="46"/>
      <c r="FIG44" s="47"/>
      <c r="FIH44" s="48"/>
      <c r="FII44" s="47"/>
      <c r="FIJ44" s="48"/>
      <c r="FIK44" s="46"/>
      <c r="FIM44" s="46"/>
      <c r="FIN44" s="47"/>
      <c r="FIO44" s="46"/>
      <c r="FIP44" s="47"/>
      <c r="FIQ44" s="48"/>
      <c r="FIR44" s="47"/>
      <c r="FIS44" s="48"/>
      <c r="FIT44" s="46"/>
      <c r="FIV44" s="46"/>
      <c r="FIW44" s="47"/>
      <c r="FIX44" s="46"/>
      <c r="FIY44" s="47"/>
      <c r="FIZ44" s="48"/>
      <c r="FJA44" s="47"/>
      <c r="FJB44" s="48"/>
      <c r="FJC44" s="46"/>
      <c r="FJE44" s="46"/>
      <c r="FJF44" s="47"/>
      <c r="FJG44" s="46"/>
      <c r="FJH44" s="47"/>
      <c r="FJI44" s="48"/>
      <c r="FJJ44" s="47"/>
      <c r="FJK44" s="48"/>
      <c r="FJL44" s="46"/>
      <c r="FJN44" s="46"/>
      <c r="FJO44" s="47"/>
      <c r="FJP44" s="46"/>
      <c r="FJQ44" s="47"/>
      <c r="FJR44" s="48"/>
      <c r="FJS44" s="47"/>
      <c r="FJT44" s="48"/>
      <c r="FJU44" s="46"/>
      <c r="FJW44" s="46"/>
      <c r="FJX44" s="47"/>
      <c r="FJY44" s="46"/>
      <c r="FJZ44" s="47"/>
      <c r="FKA44" s="48"/>
      <c r="FKB44" s="47"/>
      <c r="FKC44" s="48"/>
      <c r="FKD44" s="46"/>
      <c r="FKF44" s="46"/>
      <c r="FKG44" s="47"/>
      <c r="FKH44" s="46"/>
      <c r="FKI44" s="47"/>
      <c r="FKJ44" s="48"/>
      <c r="FKK44" s="47"/>
      <c r="FKL44" s="48"/>
      <c r="FKM44" s="46"/>
      <c r="FKO44" s="46"/>
      <c r="FKP44" s="47"/>
      <c r="FKQ44" s="46"/>
      <c r="FKR44" s="47"/>
      <c r="FKS44" s="48"/>
      <c r="FKT44" s="47"/>
      <c r="FKU44" s="48"/>
      <c r="FKV44" s="46"/>
      <c r="FKX44" s="46"/>
      <c r="FKY44" s="47"/>
      <c r="FKZ44" s="46"/>
      <c r="FLA44" s="47"/>
      <c r="FLB44" s="48"/>
      <c r="FLC44" s="47"/>
      <c r="FLD44" s="48"/>
      <c r="FLE44" s="46"/>
      <c r="FLG44" s="46"/>
      <c r="FLH44" s="47"/>
      <c r="FLI44" s="46"/>
      <c r="FLJ44" s="47"/>
      <c r="FLK44" s="48"/>
      <c r="FLL44" s="47"/>
      <c r="FLM44" s="48"/>
      <c r="FLN44" s="46"/>
      <c r="FLP44" s="46"/>
      <c r="FLQ44" s="47"/>
      <c r="FLR44" s="46"/>
      <c r="FLS44" s="47"/>
      <c r="FLT44" s="48"/>
      <c r="FLU44" s="47"/>
      <c r="FLV44" s="48"/>
      <c r="FLW44" s="46"/>
      <c r="FLY44" s="46"/>
      <c r="FLZ44" s="47"/>
      <c r="FMA44" s="46"/>
      <c r="FMB44" s="47"/>
      <c r="FMC44" s="48"/>
      <c r="FMD44" s="47"/>
      <c r="FME44" s="48"/>
      <c r="FMF44" s="46"/>
      <c r="FMH44" s="46"/>
      <c r="FMI44" s="47"/>
      <c r="FMJ44" s="46"/>
      <c r="FMK44" s="47"/>
      <c r="FML44" s="48"/>
      <c r="FMM44" s="47"/>
      <c r="FMN44" s="48"/>
      <c r="FMO44" s="46"/>
      <c r="FMQ44" s="46"/>
      <c r="FMR44" s="47"/>
      <c r="FMS44" s="46"/>
      <c r="FMT44" s="47"/>
      <c r="FMU44" s="48"/>
      <c r="FMV44" s="47"/>
      <c r="FMW44" s="48"/>
      <c r="FMX44" s="46"/>
      <c r="FMZ44" s="46"/>
      <c r="FNA44" s="47"/>
      <c r="FNB44" s="46"/>
      <c r="FNC44" s="47"/>
      <c r="FND44" s="48"/>
      <c r="FNE44" s="47"/>
      <c r="FNF44" s="48"/>
      <c r="FNG44" s="46"/>
      <c r="FNI44" s="46"/>
      <c r="FNJ44" s="47"/>
      <c r="FNK44" s="46"/>
      <c r="FNL44" s="47"/>
      <c r="FNM44" s="48"/>
      <c r="FNN44" s="47"/>
      <c r="FNO44" s="48"/>
      <c r="FNP44" s="46"/>
      <c r="FNR44" s="46"/>
      <c r="FNS44" s="47"/>
      <c r="FNT44" s="46"/>
      <c r="FNU44" s="47"/>
      <c r="FNV44" s="48"/>
      <c r="FNW44" s="47"/>
      <c r="FNX44" s="48"/>
      <c r="FNY44" s="46"/>
      <c r="FOA44" s="46"/>
      <c r="FOB44" s="47"/>
      <c r="FOC44" s="46"/>
      <c r="FOD44" s="47"/>
      <c r="FOE44" s="48"/>
      <c r="FOF44" s="47"/>
      <c r="FOG44" s="48"/>
      <c r="FOH44" s="46"/>
      <c r="FOJ44" s="46"/>
      <c r="FOK44" s="47"/>
      <c r="FOL44" s="46"/>
      <c r="FOM44" s="47"/>
      <c r="FON44" s="48"/>
      <c r="FOO44" s="47"/>
      <c r="FOP44" s="48"/>
      <c r="FOQ44" s="46"/>
      <c r="FOS44" s="46"/>
      <c r="FOT44" s="47"/>
      <c r="FOU44" s="46"/>
      <c r="FOV44" s="47"/>
      <c r="FOW44" s="48"/>
      <c r="FOX44" s="47"/>
      <c r="FOY44" s="48"/>
      <c r="FOZ44" s="46"/>
      <c r="FPB44" s="46"/>
      <c r="FPC44" s="47"/>
      <c r="FPD44" s="46"/>
      <c r="FPE44" s="47"/>
      <c r="FPF44" s="48"/>
      <c r="FPG44" s="47"/>
      <c r="FPH44" s="48"/>
      <c r="FPI44" s="46"/>
      <c r="FPK44" s="46"/>
      <c r="FPL44" s="47"/>
      <c r="FPM44" s="46"/>
      <c r="FPN44" s="47"/>
      <c r="FPO44" s="48"/>
      <c r="FPP44" s="47"/>
      <c r="FPQ44" s="48"/>
      <c r="FPR44" s="46"/>
      <c r="FPT44" s="46"/>
      <c r="FPU44" s="47"/>
      <c r="FPV44" s="46"/>
      <c r="FPW44" s="47"/>
      <c r="FPX44" s="48"/>
      <c r="FPY44" s="47"/>
      <c r="FPZ44" s="48"/>
      <c r="FQA44" s="46"/>
      <c r="FQC44" s="46"/>
      <c r="FQD44" s="47"/>
      <c r="FQE44" s="46"/>
      <c r="FQF44" s="47"/>
      <c r="FQG44" s="48"/>
      <c r="FQH44" s="47"/>
      <c r="FQI44" s="48"/>
      <c r="FQJ44" s="46"/>
      <c r="FQL44" s="46"/>
      <c r="FQM44" s="47"/>
      <c r="FQN44" s="46"/>
      <c r="FQO44" s="47"/>
      <c r="FQP44" s="48"/>
      <c r="FQQ44" s="47"/>
      <c r="FQR44" s="48"/>
      <c r="FQS44" s="46"/>
      <c r="FQU44" s="46"/>
      <c r="FQV44" s="47"/>
      <c r="FQW44" s="46"/>
      <c r="FQX44" s="47"/>
      <c r="FQY44" s="48"/>
      <c r="FQZ44" s="47"/>
      <c r="FRA44" s="48"/>
      <c r="FRB44" s="46"/>
      <c r="FRD44" s="46"/>
      <c r="FRE44" s="47"/>
      <c r="FRF44" s="46"/>
      <c r="FRG44" s="47"/>
      <c r="FRH44" s="48"/>
      <c r="FRI44" s="47"/>
      <c r="FRJ44" s="48"/>
      <c r="FRK44" s="46"/>
      <c r="FRM44" s="46"/>
      <c r="FRN44" s="47"/>
      <c r="FRO44" s="46"/>
      <c r="FRP44" s="47"/>
      <c r="FRQ44" s="48"/>
      <c r="FRR44" s="47"/>
      <c r="FRS44" s="48"/>
      <c r="FRT44" s="46"/>
      <c r="FRV44" s="46"/>
      <c r="FRW44" s="47"/>
      <c r="FRX44" s="46"/>
      <c r="FRY44" s="47"/>
      <c r="FRZ44" s="48"/>
      <c r="FSA44" s="47"/>
      <c r="FSB44" s="48"/>
      <c r="FSC44" s="46"/>
      <c r="FSE44" s="46"/>
      <c r="FSF44" s="47"/>
      <c r="FSG44" s="46"/>
      <c r="FSH44" s="47"/>
      <c r="FSI44" s="48"/>
      <c r="FSJ44" s="47"/>
      <c r="FSK44" s="48"/>
      <c r="FSL44" s="46"/>
      <c r="FSN44" s="46"/>
      <c r="FSO44" s="47"/>
      <c r="FSP44" s="46"/>
      <c r="FSQ44" s="47"/>
      <c r="FSR44" s="48"/>
      <c r="FSS44" s="47"/>
      <c r="FST44" s="48"/>
      <c r="FSU44" s="46"/>
      <c r="FSW44" s="46"/>
      <c r="FSX44" s="47"/>
      <c r="FSY44" s="46"/>
      <c r="FSZ44" s="47"/>
      <c r="FTA44" s="48"/>
      <c r="FTB44" s="47"/>
      <c r="FTC44" s="48"/>
      <c r="FTD44" s="46"/>
      <c r="FTF44" s="46"/>
      <c r="FTG44" s="47"/>
      <c r="FTH44" s="46"/>
      <c r="FTI44" s="47"/>
      <c r="FTJ44" s="48"/>
      <c r="FTK44" s="47"/>
      <c r="FTL44" s="48"/>
      <c r="FTM44" s="46"/>
      <c r="FTO44" s="46"/>
      <c r="FTP44" s="47"/>
      <c r="FTQ44" s="46"/>
      <c r="FTR44" s="47"/>
      <c r="FTS44" s="48"/>
      <c r="FTT44" s="47"/>
      <c r="FTU44" s="48"/>
      <c r="FTV44" s="46"/>
      <c r="FTX44" s="46"/>
      <c r="FTY44" s="47"/>
      <c r="FTZ44" s="46"/>
      <c r="FUA44" s="47"/>
      <c r="FUB44" s="48"/>
      <c r="FUC44" s="47"/>
      <c r="FUD44" s="48"/>
      <c r="FUE44" s="46"/>
      <c r="FUG44" s="46"/>
      <c r="FUH44" s="47"/>
      <c r="FUI44" s="46"/>
      <c r="FUJ44" s="47"/>
      <c r="FUK44" s="48"/>
      <c r="FUL44" s="47"/>
      <c r="FUM44" s="48"/>
      <c r="FUN44" s="46"/>
      <c r="FUP44" s="46"/>
      <c r="FUQ44" s="47"/>
      <c r="FUR44" s="46"/>
      <c r="FUS44" s="47"/>
      <c r="FUT44" s="48"/>
      <c r="FUU44" s="47"/>
      <c r="FUV44" s="48"/>
      <c r="FUW44" s="46"/>
      <c r="FUY44" s="46"/>
      <c r="FUZ44" s="47"/>
      <c r="FVA44" s="46"/>
      <c r="FVB44" s="47"/>
      <c r="FVC44" s="48"/>
      <c r="FVD44" s="47"/>
      <c r="FVE44" s="48"/>
      <c r="FVF44" s="46"/>
      <c r="FVH44" s="46"/>
      <c r="FVI44" s="47"/>
      <c r="FVJ44" s="46"/>
      <c r="FVK44" s="47"/>
      <c r="FVL44" s="48"/>
      <c r="FVM44" s="47"/>
      <c r="FVN44" s="48"/>
      <c r="FVO44" s="46"/>
      <c r="FVQ44" s="46"/>
      <c r="FVR44" s="47"/>
      <c r="FVS44" s="46"/>
      <c r="FVT44" s="47"/>
      <c r="FVU44" s="48"/>
      <c r="FVV44" s="47"/>
      <c r="FVW44" s="48"/>
      <c r="FVX44" s="46"/>
      <c r="FVZ44" s="46"/>
      <c r="FWA44" s="47"/>
      <c r="FWB44" s="46"/>
      <c r="FWC44" s="47"/>
      <c r="FWD44" s="48"/>
      <c r="FWE44" s="47"/>
      <c r="FWF44" s="48"/>
      <c r="FWG44" s="46"/>
      <c r="FWI44" s="46"/>
      <c r="FWJ44" s="47"/>
      <c r="FWK44" s="46"/>
      <c r="FWL44" s="47"/>
      <c r="FWM44" s="48"/>
      <c r="FWN44" s="47"/>
      <c r="FWO44" s="48"/>
      <c r="FWP44" s="46"/>
      <c r="FWR44" s="46"/>
      <c r="FWS44" s="47"/>
      <c r="FWT44" s="46"/>
      <c r="FWU44" s="47"/>
      <c r="FWV44" s="48"/>
      <c r="FWW44" s="47"/>
      <c r="FWX44" s="48"/>
      <c r="FWY44" s="46"/>
      <c r="FXA44" s="46"/>
      <c r="FXB44" s="47"/>
      <c r="FXC44" s="46"/>
      <c r="FXD44" s="47"/>
      <c r="FXE44" s="48"/>
      <c r="FXF44" s="47"/>
      <c r="FXG44" s="48"/>
      <c r="FXH44" s="46"/>
      <c r="FXJ44" s="46"/>
      <c r="FXK44" s="47"/>
      <c r="FXL44" s="46"/>
      <c r="FXM44" s="47"/>
      <c r="FXN44" s="48"/>
      <c r="FXO44" s="47"/>
      <c r="FXP44" s="48"/>
      <c r="FXQ44" s="46"/>
      <c r="FXS44" s="46"/>
      <c r="FXT44" s="47"/>
      <c r="FXU44" s="46"/>
      <c r="FXV44" s="47"/>
      <c r="FXW44" s="48"/>
      <c r="FXX44" s="47"/>
      <c r="FXY44" s="48"/>
      <c r="FXZ44" s="46"/>
      <c r="FYB44" s="46"/>
      <c r="FYC44" s="47"/>
      <c r="FYD44" s="46"/>
      <c r="FYE44" s="47"/>
      <c r="FYF44" s="48"/>
      <c r="FYG44" s="47"/>
      <c r="FYH44" s="48"/>
      <c r="FYI44" s="46"/>
      <c r="FYK44" s="46"/>
      <c r="FYL44" s="47"/>
      <c r="FYM44" s="46"/>
      <c r="FYN44" s="47"/>
      <c r="FYO44" s="48"/>
      <c r="FYP44" s="47"/>
      <c r="FYQ44" s="48"/>
      <c r="FYR44" s="46"/>
      <c r="FYT44" s="46"/>
      <c r="FYU44" s="47"/>
      <c r="FYV44" s="46"/>
      <c r="FYW44" s="47"/>
      <c r="FYX44" s="48"/>
      <c r="FYY44" s="47"/>
      <c r="FYZ44" s="48"/>
      <c r="FZA44" s="46"/>
      <c r="FZC44" s="46"/>
      <c r="FZD44" s="47"/>
      <c r="FZE44" s="46"/>
      <c r="FZF44" s="47"/>
      <c r="FZG44" s="48"/>
      <c r="FZH44" s="47"/>
      <c r="FZI44" s="48"/>
      <c r="FZJ44" s="46"/>
      <c r="FZL44" s="46"/>
      <c r="FZM44" s="47"/>
      <c r="FZN44" s="46"/>
      <c r="FZO44" s="47"/>
      <c r="FZP44" s="48"/>
      <c r="FZQ44" s="47"/>
      <c r="FZR44" s="48"/>
      <c r="FZS44" s="46"/>
      <c r="FZU44" s="46"/>
      <c r="FZV44" s="47"/>
      <c r="FZW44" s="46"/>
      <c r="FZX44" s="47"/>
      <c r="FZY44" s="48"/>
      <c r="FZZ44" s="47"/>
      <c r="GAA44" s="48"/>
      <c r="GAB44" s="46"/>
      <c r="GAD44" s="46"/>
      <c r="GAE44" s="47"/>
      <c r="GAF44" s="46"/>
      <c r="GAG44" s="47"/>
      <c r="GAH44" s="48"/>
      <c r="GAI44" s="47"/>
      <c r="GAJ44" s="48"/>
      <c r="GAK44" s="46"/>
      <c r="GAM44" s="46"/>
      <c r="GAN44" s="47"/>
      <c r="GAO44" s="46"/>
      <c r="GAP44" s="47"/>
      <c r="GAQ44" s="48"/>
      <c r="GAR44" s="47"/>
      <c r="GAS44" s="48"/>
      <c r="GAT44" s="46"/>
      <c r="GAV44" s="46"/>
      <c r="GAW44" s="47"/>
      <c r="GAX44" s="46"/>
      <c r="GAY44" s="47"/>
      <c r="GAZ44" s="48"/>
      <c r="GBA44" s="47"/>
      <c r="GBB44" s="48"/>
      <c r="GBC44" s="46"/>
      <c r="GBE44" s="46"/>
      <c r="GBF44" s="47"/>
      <c r="GBG44" s="46"/>
      <c r="GBH44" s="47"/>
      <c r="GBI44" s="48"/>
      <c r="GBJ44" s="47"/>
      <c r="GBK44" s="48"/>
      <c r="GBL44" s="46"/>
      <c r="GBN44" s="46"/>
      <c r="GBO44" s="47"/>
      <c r="GBP44" s="46"/>
      <c r="GBQ44" s="47"/>
      <c r="GBR44" s="48"/>
      <c r="GBS44" s="47"/>
      <c r="GBT44" s="48"/>
      <c r="GBU44" s="46"/>
      <c r="GBW44" s="46"/>
      <c r="GBX44" s="47"/>
      <c r="GBY44" s="46"/>
      <c r="GBZ44" s="47"/>
      <c r="GCA44" s="48"/>
      <c r="GCB44" s="47"/>
      <c r="GCC44" s="48"/>
      <c r="GCD44" s="46"/>
      <c r="GCF44" s="46"/>
      <c r="GCG44" s="47"/>
      <c r="GCH44" s="46"/>
      <c r="GCI44" s="47"/>
      <c r="GCJ44" s="48"/>
      <c r="GCK44" s="47"/>
      <c r="GCL44" s="48"/>
      <c r="GCM44" s="46"/>
      <c r="GCO44" s="46"/>
      <c r="GCP44" s="47"/>
      <c r="GCQ44" s="46"/>
      <c r="GCR44" s="47"/>
      <c r="GCS44" s="48"/>
      <c r="GCT44" s="47"/>
      <c r="GCU44" s="48"/>
      <c r="GCV44" s="46"/>
      <c r="GCX44" s="46"/>
      <c r="GCY44" s="47"/>
      <c r="GCZ44" s="46"/>
      <c r="GDA44" s="47"/>
      <c r="GDB44" s="48"/>
      <c r="GDC44" s="47"/>
      <c r="GDD44" s="48"/>
      <c r="GDE44" s="46"/>
      <c r="GDG44" s="46"/>
      <c r="GDH44" s="47"/>
      <c r="GDI44" s="46"/>
      <c r="GDJ44" s="47"/>
      <c r="GDK44" s="48"/>
      <c r="GDL44" s="47"/>
      <c r="GDM44" s="48"/>
      <c r="GDN44" s="46"/>
      <c r="GDP44" s="46"/>
      <c r="GDQ44" s="47"/>
      <c r="GDR44" s="46"/>
      <c r="GDS44" s="47"/>
      <c r="GDT44" s="48"/>
      <c r="GDU44" s="47"/>
      <c r="GDV44" s="48"/>
      <c r="GDW44" s="46"/>
      <c r="GDY44" s="46"/>
      <c r="GDZ44" s="47"/>
      <c r="GEA44" s="46"/>
      <c r="GEB44" s="47"/>
      <c r="GEC44" s="48"/>
      <c r="GED44" s="47"/>
      <c r="GEE44" s="48"/>
      <c r="GEF44" s="46"/>
      <c r="GEH44" s="46"/>
      <c r="GEI44" s="47"/>
      <c r="GEJ44" s="46"/>
      <c r="GEK44" s="47"/>
      <c r="GEL44" s="48"/>
      <c r="GEM44" s="47"/>
      <c r="GEN44" s="48"/>
      <c r="GEO44" s="46"/>
      <c r="GEQ44" s="46"/>
      <c r="GER44" s="47"/>
      <c r="GES44" s="46"/>
      <c r="GET44" s="47"/>
      <c r="GEU44" s="48"/>
      <c r="GEV44" s="47"/>
      <c r="GEW44" s="48"/>
      <c r="GEX44" s="46"/>
      <c r="GEZ44" s="46"/>
      <c r="GFA44" s="47"/>
      <c r="GFB44" s="46"/>
      <c r="GFC44" s="47"/>
      <c r="GFD44" s="48"/>
      <c r="GFE44" s="47"/>
      <c r="GFF44" s="48"/>
      <c r="GFG44" s="46"/>
      <c r="GFI44" s="46"/>
      <c r="GFJ44" s="47"/>
      <c r="GFK44" s="46"/>
      <c r="GFL44" s="47"/>
      <c r="GFM44" s="48"/>
      <c r="GFN44" s="47"/>
      <c r="GFO44" s="48"/>
      <c r="GFP44" s="46"/>
      <c r="GFR44" s="46"/>
      <c r="GFS44" s="47"/>
      <c r="GFT44" s="46"/>
      <c r="GFU44" s="47"/>
      <c r="GFV44" s="48"/>
      <c r="GFW44" s="47"/>
      <c r="GFX44" s="48"/>
      <c r="GFY44" s="46"/>
      <c r="GGA44" s="46"/>
      <c r="GGB44" s="47"/>
      <c r="GGC44" s="46"/>
      <c r="GGD44" s="47"/>
      <c r="GGE44" s="48"/>
      <c r="GGF44" s="47"/>
      <c r="GGG44" s="48"/>
      <c r="GGH44" s="46"/>
      <c r="GGJ44" s="46"/>
      <c r="GGK44" s="47"/>
      <c r="GGL44" s="46"/>
      <c r="GGM44" s="47"/>
      <c r="GGN44" s="48"/>
      <c r="GGO44" s="47"/>
      <c r="GGP44" s="48"/>
      <c r="GGQ44" s="46"/>
      <c r="GGS44" s="46"/>
      <c r="GGT44" s="47"/>
      <c r="GGU44" s="46"/>
      <c r="GGV44" s="47"/>
      <c r="GGW44" s="48"/>
      <c r="GGX44" s="47"/>
      <c r="GGY44" s="48"/>
      <c r="GGZ44" s="46"/>
      <c r="GHB44" s="46"/>
      <c r="GHC44" s="47"/>
      <c r="GHD44" s="46"/>
      <c r="GHE44" s="47"/>
      <c r="GHF44" s="48"/>
      <c r="GHG44" s="47"/>
      <c r="GHH44" s="48"/>
      <c r="GHI44" s="46"/>
      <c r="GHK44" s="46"/>
      <c r="GHL44" s="47"/>
      <c r="GHM44" s="46"/>
      <c r="GHN44" s="47"/>
      <c r="GHO44" s="48"/>
      <c r="GHP44" s="47"/>
      <c r="GHQ44" s="48"/>
      <c r="GHR44" s="46"/>
      <c r="GHT44" s="46"/>
      <c r="GHU44" s="47"/>
      <c r="GHV44" s="46"/>
      <c r="GHW44" s="47"/>
      <c r="GHX44" s="48"/>
      <c r="GHY44" s="47"/>
      <c r="GHZ44" s="48"/>
      <c r="GIA44" s="46"/>
      <c r="GIC44" s="46"/>
      <c r="GID44" s="47"/>
      <c r="GIE44" s="46"/>
      <c r="GIF44" s="47"/>
      <c r="GIG44" s="48"/>
      <c r="GIH44" s="47"/>
      <c r="GII44" s="48"/>
      <c r="GIJ44" s="46"/>
      <c r="GIL44" s="46"/>
      <c r="GIM44" s="47"/>
      <c r="GIN44" s="46"/>
      <c r="GIO44" s="47"/>
      <c r="GIP44" s="48"/>
      <c r="GIQ44" s="47"/>
      <c r="GIR44" s="48"/>
      <c r="GIS44" s="46"/>
      <c r="GIU44" s="46"/>
      <c r="GIV44" s="47"/>
      <c r="GIW44" s="46"/>
      <c r="GIX44" s="47"/>
      <c r="GIY44" s="48"/>
      <c r="GIZ44" s="47"/>
      <c r="GJA44" s="48"/>
      <c r="GJB44" s="46"/>
      <c r="GJD44" s="46"/>
      <c r="GJE44" s="47"/>
      <c r="GJF44" s="46"/>
      <c r="GJG44" s="47"/>
      <c r="GJH44" s="48"/>
      <c r="GJI44" s="47"/>
      <c r="GJJ44" s="48"/>
      <c r="GJK44" s="46"/>
      <c r="GJM44" s="46"/>
      <c r="GJN44" s="47"/>
      <c r="GJO44" s="46"/>
      <c r="GJP44" s="47"/>
      <c r="GJQ44" s="48"/>
      <c r="GJR44" s="47"/>
      <c r="GJS44" s="48"/>
      <c r="GJT44" s="46"/>
      <c r="GJV44" s="46"/>
      <c r="GJW44" s="47"/>
      <c r="GJX44" s="46"/>
      <c r="GJY44" s="47"/>
      <c r="GJZ44" s="48"/>
      <c r="GKA44" s="47"/>
      <c r="GKB44" s="48"/>
      <c r="GKC44" s="46"/>
      <c r="GKE44" s="46"/>
      <c r="GKF44" s="47"/>
      <c r="GKG44" s="46"/>
      <c r="GKH44" s="47"/>
      <c r="GKI44" s="48"/>
      <c r="GKJ44" s="47"/>
      <c r="GKK44" s="48"/>
      <c r="GKL44" s="46"/>
      <c r="GKN44" s="46"/>
      <c r="GKO44" s="47"/>
      <c r="GKP44" s="46"/>
      <c r="GKQ44" s="47"/>
      <c r="GKR44" s="48"/>
      <c r="GKS44" s="47"/>
      <c r="GKT44" s="48"/>
      <c r="GKU44" s="46"/>
      <c r="GKW44" s="46"/>
      <c r="GKX44" s="47"/>
      <c r="GKY44" s="46"/>
      <c r="GKZ44" s="47"/>
      <c r="GLA44" s="48"/>
      <c r="GLB44" s="47"/>
      <c r="GLC44" s="48"/>
      <c r="GLD44" s="46"/>
      <c r="GLF44" s="46"/>
      <c r="GLG44" s="47"/>
      <c r="GLH44" s="46"/>
      <c r="GLI44" s="47"/>
      <c r="GLJ44" s="48"/>
      <c r="GLK44" s="47"/>
      <c r="GLL44" s="48"/>
      <c r="GLM44" s="46"/>
      <c r="GLO44" s="46"/>
      <c r="GLP44" s="47"/>
      <c r="GLQ44" s="46"/>
      <c r="GLR44" s="47"/>
      <c r="GLS44" s="48"/>
      <c r="GLT44" s="47"/>
      <c r="GLU44" s="48"/>
      <c r="GLV44" s="46"/>
      <c r="GLX44" s="46"/>
      <c r="GLY44" s="47"/>
      <c r="GLZ44" s="46"/>
      <c r="GMA44" s="47"/>
      <c r="GMB44" s="48"/>
      <c r="GMC44" s="47"/>
      <c r="GMD44" s="48"/>
      <c r="GME44" s="46"/>
      <c r="GMG44" s="46"/>
      <c r="GMH44" s="47"/>
      <c r="GMI44" s="46"/>
      <c r="GMJ44" s="47"/>
      <c r="GMK44" s="48"/>
      <c r="GML44" s="47"/>
      <c r="GMM44" s="48"/>
      <c r="GMN44" s="46"/>
      <c r="GMP44" s="46"/>
      <c r="GMQ44" s="47"/>
      <c r="GMR44" s="46"/>
      <c r="GMS44" s="47"/>
      <c r="GMT44" s="48"/>
      <c r="GMU44" s="47"/>
      <c r="GMV44" s="48"/>
      <c r="GMW44" s="46"/>
      <c r="GMY44" s="46"/>
      <c r="GMZ44" s="47"/>
      <c r="GNA44" s="46"/>
      <c r="GNB44" s="47"/>
      <c r="GNC44" s="48"/>
      <c r="GND44" s="47"/>
      <c r="GNE44" s="48"/>
      <c r="GNF44" s="46"/>
      <c r="GNH44" s="46"/>
      <c r="GNI44" s="47"/>
      <c r="GNJ44" s="46"/>
      <c r="GNK44" s="47"/>
      <c r="GNL44" s="48"/>
      <c r="GNM44" s="47"/>
      <c r="GNN44" s="48"/>
      <c r="GNO44" s="46"/>
      <c r="GNQ44" s="46"/>
      <c r="GNR44" s="47"/>
      <c r="GNS44" s="46"/>
      <c r="GNT44" s="47"/>
      <c r="GNU44" s="48"/>
      <c r="GNV44" s="47"/>
      <c r="GNW44" s="48"/>
      <c r="GNX44" s="46"/>
      <c r="GNZ44" s="46"/>
      <c r="GOA44" s="47"/>
      <c r="GOB44" s="46"/>
      <c r="GOC44" s="47"/>
      <c r="GOD44" s="48"/>
      <c r="GOE44" s="47"/>
      <c r="GOF44" s="48"/>
      <c r="GOG44" s="46"/>
      <c r="GOI44" s="46"/>
      <c r="GOJ44" s="47"/>
      <c r="GOK44" s="46"/>
      <c r="GOL44" s="47"/>
      <c r="GOM44" s="48"/>
      <c r="GON44" s="47"/>
      <c r="GOO44" s="48"/>
      <c r="GOP44" s="46"/>
      <c r="GOR44" s="46"/>
      <c r="GOS44" s="47"/>
      <c r="GOT44" s="46"/>
      <c r="GOU44" s="47"/>
      <c r="GOV44" s="48"/>
      <c r="GOW44" s="47"/>
      <c r="GOX44" s="48"/>
      <c r="GOY44" s="46"/>
      <c r="GPA44" s="46"/>
      <c r="GPB44" s="47"/>
      <c r="GPC44" s="46"/>
      <c r="GPD44" s="47"/>
      <c r="GPE44" s="48"/>
      <c r="GPF44" s="47"/>
      <c r="GPG44" s="48"/>
      <c r="GPH44" s="46"/>
      <c r="GPJ44" s="46"/>
      <c r="GPK44" s="47"/>
      <c r="GPL44" s="46"/>
      <c r="GPM44" s="47"/>
      <c r="GPN44" s="48"/>
      <c r="GPO44" s="47"/>
      <c r="GPP44" s="48"/>
      <c r="GPQ44" s="46"/>
      <c r="GPS44" s="46"/>
      <c r="GPT44" s="47"/>
      <c r="GPU44" s="46"/>
      <c r="GPV44" s="47"/>
      <c r="GPW44" s="48"/>
      <c r="GPX44" s="47"/>
      <c r="GPY44" s="48"/>
      <c r="GPZ44" s="46"/>
      <c r="GQB44" s="46"/>
      <c r="GQC44" s="47"/>
      <c r="GQD44" s="46"/>
      <c r="GQE44" s="47"/>
      <c r="GQF44" s="48"/>
      <c r="GQG44" s="47"/>
      <c r="GQH44" s="48"/>
      <c r="GQI44" s="46"/>
      <c r="GQK44" s="46"/>
      <c r="GQL44" s="47"/>
      <c r="GQM44" s="46"/>
      <c r="GQN44" s="47"/>
      <c r="GQO44" s="48"/>
      <c r="GQP44" s="47"/>
      <c r="GQQ44" s="48"/>
      <c r="GQR44" s="46"/>
      <c r="GQT44" s="46"/>
      <c r="GQU44" s="47"/>
      <c r="GQV44" s="46"/>
      <c r="GQW44" s="47"/>
      <c r="GQX44" s="48"/>
      <c r="GQY44" s="47"/>
      <c r="GQZ44" s="48"/>
      <c r="GRA44" s="46"/>
      <c r="GRC44" s="46"/>
      <c r="GRD44" s="47"/>
      <c r="GRE44" s="46"/>
      <c r="GRF44" s="47"/>
      <c r="GRG44" s="48"/>
      <c r="GRH44" s="47"/>
      <c r="GRI44" s="48"/>
      <c r="GRJ44" s="46"/>
      <c r="GRL44" s="46"/>
      <c r="GRM44" s="47"/>
      <c r="GRN44" s="46"/>
      <c r="GRO44" s="47"/>
      <c r="GRP44" s="48"/>
      <c r="GRQ44" s="47"/>
      <c r="GRR44" s="48"/>
      <c r="GRS44" s="46"/>
      <c r="GRU44" s="46"/>
      <c r="GRV44" s="47"/>
      <c r="GRW44" s="46"/>
      <c r="GRX44" s="47"/>
      <c r="GRY44" s="48"/>
      <c r="GRZ44" s="47"/>
      <c r="GSA44" s="48"/>
      <c r="GSB44" s="46"/>
      <c r="GSD44" s="46"/>
      <c r="GSE44" s="47"/>
      <c r="GSF44" s="46"/>
      <c r="GSG44" s="47"/>
      <c r="GSH44" s="48"/>
      <c r="GSI44" s="47"/>
      <c r="GSJ44" s="48"/>
      <c r="GSK44" s="46"/>
      <c r="GSM44" s="46"/>
      <c r="GSN44" s="47"/>
      <c r="GSO44" s="46"/>
      <c r="GSP44" s="47"/>
      <c r="GSQ44" s="48"/>
      <c r="GSR44" s="47"/>
      <c r="GSS44" s="48"/>
      <c r="GST44" s="46"/>
      <c r="GSV44" s="46"/>
      <c r="GSW44" s="47"/>
      <c r="GSX44" s="46"/>
      <c r="GSY44" s="47"/>
      <c r="GSZ44" s="48"/>
      <c r="GTA44" s="47"/>
      <c r="GTB44" s="48"/>
      <c r="GTC44" s="46"/>
      <c r="GTE44" s="46"/>
      <c r="GTF44" s="47"/>
      <c r="GTG44" s="46"/>
      <c r="GTH44" s="47"/>
      <c r="GTI44" s="48"/>
      <c r="GTJ44" s="47"/>
      <c r="GTK44" s="48"/>
      <c r="GTL44" s="46"/>
      <c r="GTN44" s="46"/>
      <c r="GTO44" s="47"/>
      <c r="GTP44" s="46"/>
      <c r="GTQ44" s="47"/>
      <c r="GTR44" s="48"/>
      <c r="GTS44" s="47"/>
      <c r="GTT44" s="48"/>
      <c r="GTU44" s="46"/>
      <c r="GTW44" s="46"/>
      <c r="GTX44" s="47"/>
      <c r="GTY44" s="46"/>
      <c r="GTZ44" s="47"/>
      <c r="GUA44" s="48"/>
      <c r="GUB44" s="47"/>
      <c r="GUC44" s="48"/>
      <c r="GUD44" s="46"/>
      <c r="GUF44" s="46"/>
      <c r="GUG44" s="47"/>
      <c r="GUH44" s="46"/>
      <c r="GUI44" s="47"/>
      <c r="GUJ44" s="48"/>
      <c r="GUK44" s="47"/>
      <c r="GUL44" s="48"/>
      <c r="GUM44" s="46"/>
      <c r="GUO44" s="46"/>
      <c r="GUP44" s="47"/>
      <c r="GUQ44" s="46"/>
      <c r="GUR44" s="47"/>
      <c r="GUS44" s="48"/>
      <c r="GUT44" s="47"/>
      <c r="GUU44" s="48"/>
      <c r="GUV44" s="46"/>
      <c r="GUX44" s="46"/>
      <c r="GUY44" s="47"/>
      <c r="GUZ44" s="46"/>
      <c r="GVA44" s="47"/>
      <c r="GVB44" s="48"/>
      <c r="GVC44" s="47"/>
      <c r="GVD44" s="48"/>
      <c r="GVE44" s="46"/>
      <c r="GVG44" s="46"/>
      <c r="GVH44" s="47"/>
      <c r="GVI44" s="46"/>
      <c r="GVJ44" s="47"/>
      <c r="GVK44" s="48"/>
      <c r="GVL44" s="47"/>
      <c r="GVM44" s="48"/>
      <c r="GVN44" s="46"/>
      <c r="GVP44" s="46"/>
      <c r="GVQ44" s="47"/>
      <c r="GVR44" s="46"/>
      <c r="GVS44" s="47"/>
      <c r="GVT44" s="48"/>
      <c r="GVU44" s="47"/>
      <c r="GVV44" s="48"/>
      <c r="GVW44" s="46"/>
      <c r="GVY44" s="46"/>
      <c r="GVZ44" s="47"/>
      <c r="GWA44" s="46"/>
      <c r="GWB44" s="47"/>
      <c r="GWC44" s="48"/>
      <c r="GWD44" s="47"/>
      <c r="GWE44" s="48"/>
      <c r="GWF44" s="46"/>
      <c r="GWH44" s="46"/>
      <c r="GWI44" s="47"/>
      <c r="GWJ44" s="46"/>
      <c r="GWK44" s="47"/>
      <c r="GWL44" s="48"/>
      <c r="GWM44" s="47"/>
      <c r="GWN44" s="48"/>
      <c r="GWO44" s="46"/>
      <c r="GWQ44" s="46"/>
      <c r="GWR44" s="47"/>
      <c r="GWS44" s="46"/>
      <c r="GWT44" s="47"/>
      <c r="GWU44" s="48"/>
      <c r="GWV44" s="47"/>
      <c r="GWW44" s="48"/>
      <c r="GWX44" s="46"/>
      <c r="GWZ44" s="46"/>
      <c r="GXA44" s="47"/>
      <c r="GXB44" s="46"/>
      <c r="GXC44" s="47"/>
      <c r="GXD44" s="48"/>
      <c r="GXE44" s="47"/>
      <c r="GXF44" s="48"/>
      <c r="GXG44" s="46"/>
      <c r="GXI44" s="46"/>
      <c r="GXJ44" s="47"/>
      <c r="GXK44" s="46"/>
      <c r="GXL44" s="47"/>
      <c r="GXM44" s="48"/>
      <c r="GXN44" s="47"/>
      <c r="GXO44" s="48"/>
      <c r="GXP44" s="46"/>
      <c r="GXR44" s="46"/>
      <c r="GXS44" s="47"/>
      <c r="GXT44" s="46"/>
      <c r="GXU44" s="47"/>
      <c r="GXV44" s="48"/>
      <c r="GXW44" s="47"/>
      <c r="GXX44" s="48"/>
      <c r="GXY44" s="46"/>
      <c r="GYA44" s="46"/>
      <c r="GYB44" s="47"/>
      <c r="GYC44" s="46"/>
      <c r="GYD44" s="47"/>
      <c r="GYE44" s="48"/>
      <c r="GYF44" s="47"/>
      <c r="GYG44" s="48"/>
      <c r="GYH44" s="46"/>
      <c r="GYJ44" s="46"/>
      <c r="GYK44" s="47"/>
      <c r="GYL44" s="46"/>
      <c r="GYM44" s="47"/>
      <c r="GYN44" s="48"/>
      <c r="GYO44" s="47"/>
      <c r="GYP44" s="48"/>
      <c r="GYQ44" s="46"/>
      <c r="GYS44" s="46"/>
      <c r="GYT44" s="47"/>
      <c r="GYU44" s="46"/>
      <c r="GYV44" s="47"/>
      <c r="GYW44" s="48"/>
      <c r="GYX44" s="47"/>
      <c r="GYY44" s="48"/>
      <c r="GYZ44" s="46"/>
      <c r="GZB44" s="46"/>
      <c r="GZC44" s="47"/>
      <c r="GZD44" s="46"/>
      <c r="GZE44" s="47"/>
      <c r="GZF44" s="48"/>
      <c r="GZG44" s="47"/>
      <c r="GZH44" s="48"/>
      <c r="GZI44" s="46"/>
      <c r="GZK44" s="46"/>
      <c r="GZL44" s="47"/>
      <c r="GZM44" s="46"/>
      <c r="GZN44" s="47"/>
      <c r="GZO44" s="48"/>
      <c r="GZP44" s="47"/>
      <c r="GZQ44" s="48"/>
      <c r="GZR44" s="46"/>
      <c r="GZT44" s="46"/>
      <c r="GZU44" s="47"/>
      <c r="GZV44" s="46"/>
      <c r="GZW44" s="47"/>
      <c r="GZX44" s="48"/>
      <c r="GZY44" s="47"/>
      <c r="GZZ44" s="48"/>
      <c r="HAA44" s="46"/>
      <c r="HAC44" s="46"/>
      <c r="HAD44" s="47"/>
      <c r="HAE44" s="46"/>
      <c r="HAF44" s="47"/>
      <c r="HAG44" s="48"/>
      <c r="HAH44" s="47"/>
      <c r="HAI44" s="48"/>
      <c r="HAJ44" s="46"/>
      <c r="HAL44" s="46"/>
      <c r="HAM44" s="47"/>
      <c r="HAN44" s="46"/>
      <c r="HAO44" s="47"/>
      <c r="HAP44" s="48"/>
      <c r="HAQ44" s="47"/>
      <c r="HAR44" s="48"/>
      <c r="HAS44" s="46"/>
      <c r="HAU44" s="46"/>
      <c r="HAV44" s="47"/>
      <c r="HAW44" s="46"/>
      <c r="HAX44" s="47"/>
      <c r="HAY44" s="48"/>
      <c r="HAZ44" s="47"/>
      <c r="HBA44" s="48"/>
      <c r="HBB44" s="46"/>
      <c r="HBD44" s="46"/>
      <c r="HBE44" s="47"/>
      <c r="HBF44" s="46"/>
      <c r="HBG44" s="47"/>
      <c r="HBH44" s="48"/>
      <c r="HBI44" s="47"/>
      <c r="HBJ44" s="48"/>
      <c r="HBK44" s="46"/>
      <c r="HBM44" s="46"/>
      <c r="HBN44" s="47"/>
      <c r="HBO44" s="46"/>
      <c r="HBP44" s="47"/>
      <c r="HBQ44" s="48"/>
      <c r="HBR44" s="47"/>
      <c r="HBS44" s="48"/>
      <c r="HBT44" s="46"/>
      <c r="HBV44" s="46"/>
      <c r="HBW44" s="47"/>
      <c r="HBX44" s="46"/>
      <c r="HBY44" s="47"/>
      <c r="HBZ44" s="48"/>
      <c r="HCA44" s="47"/>
      <c r="HCB44" s="48"/>
      <c r="HCC44" s="46"/>
      <c r="HCE44" s="46"/>
      <c r="HCF44" s="47"/>
      <c r="HCG44" s="46"/>
      <c r="HCH44" s="47"/>
      <c r="HCI44" s="48"/>
      <c r="HCJ44" s="47"/>
      <c r="HCK44" s="48"/>
      <c r="HCL44" s="46"/>
      <c r="HCN44" s="46"/>
      <c r="HCO44" s="47"/>
      <c r="HCP44" s="46"/>
      <c r="HCQ44" s="47"/>
      <c r="HCR44" s="48"/>
      <c r="HCS44" s="47"/>
      <c r="HCT44" s="48"/>
      <c r="HCU44" s="46"/>
      <c r="HCW44" s="46"/>
      <c r="HCX44" s="47"/>
      <c r="HCY44" s="46"/>
      <c r="HCZ44" s="47"/>
      <c r="HDA44" s="48"/>
      <c r="HDB44" s="47"/>
      <c r="HDC44" s="48"/>
      <c r="HDD44" s="46"/>
      <c r="HDF44" s="46"/>
      <c r="HDG44" s="47"/>
      <c r="HDH44" s="46"/>
      <c r="HDI44" s="47"/>
      <c r="HDJ44" s="48"/>
      <c r="HDK44" s="47"/>
      <c r="HDL44" s="48"/>
      <c r="HDM44" s="46"/>
      <c r="HDO44" s="46"/>
      <c r="HDP44" s="47"/>
      <c r="HDQ44" s="46"/>
      <c r="HDR44" s="47"/>
      <c r="HDS44" s="48"/>
      <c r="HDT44" s="47"/>
      <c r="HDU44" s="48"/>
      <c r="HDV44" s="46"/>
      <c r="HDX44" s="46"/>
      <c r="HDY44" s="47"/>
      <c r="HDZ44" s="46"/>
      <c r="HEA44" s="47"/>
      <c r="HEB44" s="48"/>
      <c r="HEC44" s="47"/>
      <c r="HED44" s="48"/>
      <c r="HEE44" s="46"/>
      <c r="HEG44" s="46"/>
      <c r="HEH44" s="47"/>
      <c r="HEI44" s="46"/>
      <c r="HEJ44" s="47"/>
      <c r="HEK44" s="48"/>
      <c r="HEL44" s="47"/>
      <c r="HEM44" s="48"/>
      <c r="HEN44" s="46"/>
      <c r="HEP44" s="46"/>
      <c r="HEQ44" s="47"/>
      <c r="HER44" s="46"/>
      <c r="HES44" s="47"/>
      <c r="HET44" s="48"/>
      <c r="HEU44" s="47"/>
      <c r="HEV44" s="48"/>
      <c r="HEW44" s="46"/>
      <c r="HEY44" s="46"/>
      <c r="HEZ44" s="47"/>
      <c r="HFA44" s="46"/>
      <c r="HFB44" s="47"/>
      <c r="HFC44" s="48"/>
      <c r="HFD44" s="47"/>
      <c r="HFE44" s="48"/>
      <c r="HFF44" s="46"/>
      <c r="HFH44" s="46"/>
      <c r="HFI44" s="47"/>
      <c r="HFJ44" s="46"/>
      <c r="HFK44" s="47"/>
      <c r="HFL44" s="48"/>
      <c r="HFM44" s="47"/>
      <c r="HFN44" s="48"/>
      <c r="HFO44" s="46"/>
      <c r="HFQ44" s="46"/>
      <c r="HFR44" s="47"/>
      <c r="HFS44" s="46"/>
      <c r="HFT44" s="47"/>
      <c r="HFU44" s="48"/>
      <c r="HFV44" s="47"/>
      <c r="HFW44" s="48"/>
      <c r="HFX44" s="46"/>
      <c r="HFZ44" s="46"/>
      <c r="HGA44" s="47"/>
      <c r="HGB44" s="46"/>
      <c r="HGC44" s="47"/>
      <c r="HGD44" s="48"/>
      <c r="HGE44" s="47"/>
      <c r="HGF44" s="48"/>
      <c r="HGG44" s="46"/>
      <c r="HGI44" s="46"/>
      <c r="HGJ44" s="47"/>
      <c r="HGK44" s="46"/>
      <c r="HGL44" s="47"/>
      <c r="HGM44" s="48"/>
      <c r="HGN44" s="47"/>
      <c r="HGO44" s="48"/>
      <c r="HGP44" s="46"/>
      <c r="HGR44" s="46"/>
      <c r="HGS44" s="47"/>
      <c r="HGT44" s="46"/>
      <c r="HGU44" s="47"/>
      <c r="HGV44" s="48"/>
      <c r="HGW44" s="47"/>
      <c r="HGX44" s="48"/>
      <c r="HGY44" s="46"/>
      <c r="HHA44" s="46"/>
      <c r="HHB44" s="47"/>
      <c r="HHC44" s="46"/>
      <c r="HHD44" s="47"/>
      <c r="HHE44" s="48"/>
      <c r="HHF44" s="47"/>
      <c r="HHG44" s="48"/>
      <c r="HHH44" s="46"/>
      <c r="HHJ44" s="46"/>
      <c r="HHK44" s="47"/>
      <c r="HHL44" s="46"/>
      <c r="HHM44" s="47"/>
      <c r="HHN44" s="48"/>
      <c r="HHO44" s="47"/>
      <c r="HHP44" s="48"/>
      <c r="HHQ44" s="46"/>
      <c r="HHS44" s="46"/>
      <c r="HHT44" s="47"/>
      <c r="HHU44" s="46"/>
      <c r="HHV44" s="47"/>
      <c r="HHW44" s="48"/>
      <c r="HHX44" s="47"/>
      <c r="HHY44" s="48"/>
      <c r="HHZ44" s="46"/>
      <c r="HIB44" s="46"/>
      <c r="HIC44" s="47"/>
      <c r="HID44" s="46"/>
      <c r="HIE44" s="47"/>
      <c r="HIF44" s="48"/>
      <c r="HIG44" s="47"/>
      <c r="HIH44" s="48"/>
      <c r="HII44" s="46"/>
      <c r="HIK44" s="46"/>
      <c r="HIL44" s="47"/>
      <c r="HIM44" s="46"/>
      <c r="HIN44" s="47"/>
      <c r="HIO44" s="48"/>
      <c r="HIP44" s="47"/>
      <c r="HIQ44" s="48"/>
      <c r="HIR44" s="46"/>
      <c r="HIT44" s="46"/>
      <c r="HIU44" s="47"/>
      <c r="HIV44" s="46"/>
      <c r="HIW44" s="47"/>
      <c r="HIX44" s="48"/>
      <c r="HIY44" s="47"/>
      <c r="HIZ44" s="48"/>
      <c r="HJA44" s="46"/>
      <c r="HJC44" s="46"/>
      <c r="HJD44" s="47"/>
      <c r="HJE44" s="46"/>
      <c r="HJF44" s="47"/>
      <c r="HJG44" s="48"/>
      <c r="HJH44" s="47"/>
      <c r="HJI44" s="48"/>
      <c r="HJJ44" s="46"/>
      <c r="HJL44" s="46"/>
      <c r="HJM44" s="47"/>
      <c r="HJN44" s="46"/>
      <c r="HJO44" s="47"/>
      <c r="HJP44" s="48"/>
      <c r="HJQ44" s="47"/>
      <c r="HJR44" s="48"/>
      <c r="HJS44" s="46"/>
      <c r="HJU44" s="46"/>
      <c r="HJV44" s="47"/>
      <c r="HJW44" s="46"/>
      <c r="HJX44" s="47"/>
      <c r="HJY44" s="48"/>
      <c r="HJZ44" s="47"/>
      <c r="HKA44" s="48"/>
      <c r="HKB44" s="46"/>
      <c r="HKD44" s="46"/>
      <c r="HKE44" s="47"/>
      <c r="HKF44" s="46"/>
      <c r="HKG44" s="47"/>
      <c r="HKH44" s="48"/>
      <c r="HKI44" s="47"/>
      <c r="HKJ44" s="48"/>
      <c r="HKK44" s="46"/>
      <c r="HKM44" s="46"/>
      <c r="HKN44" s="47"/>
      <c r="HKO44" s="46"/>
      <c r="HKP44" s="47"/>
      <c r="HKQ44" s="48"/>
      <c r="HKR44" s="47"/>
      <c r="HKS44" s="48"/>
      <c r="HKT44" s="46"/>
      <c r="HKV44" s="46"/>
      <c r="HKW44" s="47"/>
      <c r="HKX44" s="46"/>
      <c r="HKY44" s="47"/>
      <c r="HKZ44" s="48"/>
      <c r="HLA44" s="47"/>
      <c r="HLB44" s="48"/>
      <c r="HLC44" s="46"/>
      <c r="HLE44" s="46"/>
      <c r="HLF44" s="47"/>
      <c r="HLG44" s="46"/>
      <c r="HLH44" s="47"/>
      <c r="HLI44" s="48"/>
      <c r="HLJ44" s="47"/>
      <c r="HLK44" s="48"/>
      <c r="HLL44" s="46"/>
      <c r="HLN44" s="46"/>
      <c r="HLO44" s="47"/>
      <c r="HLP44" s="46"/>
      <c r="HLQ44" s="47"/>
      <c r="HLR44" s="48"/>
      <c r="HLS44" s="47"/>
      <c r="HLT44" s="48"/>
      <c r="HLU44" s="46"/>
      <c r="HLW44" s="46"/>
      <c r="HLX44" s="47"/>
      <c r="HLY44" s="46"/>
      <c r="HLZ44" s="47"/>
      <c r="HMA44" s="48"/>
      <c r="HMB44" s="47"/>
      <c r="HMC44" s="48"/>
      <c r="HMD44" s="46"/>
      <c r="HMF44" s="46"/>
      <c r="HMG44" s="47"/>
      <c r="HMH44" s="46"/>
      <c r="HMI44" s="47"/>
      <c r="HMJ44" s="48"/>
      <c r="HMK44" s="47"/>
      <c r="HML44" s="48"/>
      <c r="HMM44" s="46"/>
      <c r="HMO44" s="46"/>
      <c r="HMP44" s="47"/>
      <c r="HMQ44" s="46"/>
      <c r="HMR44" s="47"/>
      <c r="HMS44" s="48"/>
      <c r="HMT44" s="47"/>
      <c r="HMU44" s="48"/>
      <c r="HMV44" s="46"/>
      <c r="HMX44" s="46"/>
      <c r="HMY44" s="47"/>
      <c r="HMZ44" s="46"/>
      <c r="HNA44" s="47"/>
      <c r="HNB44" s="48"/>
      <c r="HNC44" s="47"/>
      <c r="HND44" s="48"/>
      <c r="HNE44" s="46"/>
      <c r="HNG44" s="46"/>
      <c r="HNH44" s="47"/>
      <c r="HNI44" s="46"/>
      <c r="HNJ44" s="47"/>
      <c r="HNK44" s="48"/>
      <c r="HNL44" s="47"/>
      <c r="HNM44" s="48"/>
      <c r="HNN44" s="46"/>
      <c r="HNP44" s="46"/>
      <c r="HNQ44" s="47"/>
      <c r="HNR44" s="46"/>
      <c r="HNS44" s="47"/>
      <c r="HNT44" s="48"/>
      <c r="HNU44" s="47"/>
      <c r="HNV44" s="48"/>
      <c r="HNW44" s="46"/>
      <c r="HNY44" s="46"/>
      <c r="HNZ44" s="47"/>
      <c r="HOA44" s="46"/>
      <c r="HOB44" s="47"/>
      <c r="HOC44" s="48"/>
      <c r="HOD44" s="47"/>
      <c r="HOE44" s="48"/>
      <c r="HOF44" s="46"/>
      <c r="HOH44" s="46"/>
      <c r="HOI44" s="47"/>
      <c r="HOJ44" s="46"/>
      <c r="HOK44" s="47"/>
      <c r="HOL44" s="48"/>
      <c r="HOM44" s="47"/>
      <c r="HON44" s="48"/>
      <c r="HOO44" s="46"/>
      <c r="HOQ44" s="46"/>
      <c r="HOR44" s="47"/>
      <c r="HOS44" s="46"/>
      <c r="HOT44" s="47"/>
      <c r="HOU44" s="48"/>
      <c r="HOV44" s="47"/>
      <c r="HOW44" s="48"/>
      <c r="HOX44" s="46"/>
      <c r="HOZ44" s="46"/>
      <c r="HPA44" s="47"/>
      <c r="HPB44" s="46"/>
      <c r="HPC44" s="47"/>
      <c r="HPD44" s="48"/>
      <c r="HPE44" s="47"/>
      <c r="HPF44" s="48"/>
      <c r="HPG44" s="46"/>
      <c r="HPI44" s="46"/>
      <c r="HPJ44" s="47"/>
      <c r="HPK44" s="46"/>
      <c r="HPL44" s="47"/>
      <c r="HPM44" s="48"/>
      <c r="HPN44" s="47"/>
      <c r="HPO44" s="48"/>
      <c r="HPP44" s="46"/>
      <c r="HPR44" s="46"/>
      <c r="HPS44" s="47"/>
      <c r="HPT44" s="46"/>
      <c r="HPU44" s="47"/>
      <c r="HPV44" s="48"/>
      <c r="HPW44" s="47"/>
      <c r="HPX44" s="48"/>
      <c r="HPY44" s="46"/>
      <c r="HQA44" s="46"/>
      <c r="HQB44" s="47"/>
      <c r="HQC44" s="46"/>
      <c r="HQD44" s="47"/>
      <c r="HQE44" s="48"/>
      <c r="HQF44" s="47"/>
      <c r="HQG44" s="48"/>
      <c r="HQH44" s="46"/>
      <c r="HQJ44" s="46"/>
      <c r="HQK44" s="47"/>
      <c r="HQL44" s="46"/>
      <c r="HQM44" s="47"/>
      <c r="HQN44" s="48"/>
      <c r="HQO44" s="47"/>
      <c r="HQP44" s="48"/>
      <c r="HQQ44" s="46"/>
      <c r="HQS44" s="46"/>
      <c r="HQT44" s="47"/>
      <c r="HQU44" s="46"/>
      <c r="HQV44" s="47"/>
      <c r="HQW44" s="48"/>
      <c r="HQX44" s="47"/>
      <c r="HQY44" s="48"/>
      <c r="HQZ44" s="46"/>
      <c r="HRB44" s="46"/>
      <c r="HRC44" s="47"/>
      <c r="HRD44" s="46"/>
      <c r="HRE44" s="47"/>
      <c r="HRF44" s="48"/>
      <c r="HRG44" s="47"/>
      <c r="HRH44" s="48"/>
      <c r="HRI44" s="46"/>
      <c r="HRK44" s="46"/>
      <c r="HRL44" s="47"/>
      <c r="HRM44" s="46"/>
      <c r="HRN44" s="47"/>
      <c r="HRO44" s="48"/>
      <c r="HRP44" s="47"/>
      <c r="HRQ44" s="48"/>
      <c r="HRR44" s="46"/>
      <c r="HRT44" s="46"/>
      <c r="HRU44" s="47"/>
      <c r="HRV44" s="46"/>
      <c r="HRW44" s="47"/>
      <c r="HRX44" s="48"/>
      <c r="HRY44" s="47"/>
      <c r="HRZ44" s="48"/>
      <c r="HSA44" s="46"/>
      <c r="HSC44" s="46"/>
      <c r="HSD44" s="47"/>
      <c r="HSE44" s="46"/>
      <c r="HSF44" s="47"/>
      <c r="HSG44" s="48"/>
      <c r="HSH44" s="47"/>
      <c r="HSI44" s="48"/>
      <c r="HSJ44" s="46"/>
      <c r="HSL44" s="46"/>
      <c r="HSM44" s="47"/>
      <c r="HSN44" s="46"/>
      <c r="HSO44" s="47"/>
      <c r="HSP44" s="48"/>
      <c r="HSQ44" s="47"/>
      <c r="HSR44" s="48"/>
      <c r="HSS44" s="46"/>
      <c r="HSU44" s="46"/>
      <c r="HSV44" s="47"/>
      <c r="HSW44" s="46"/>
      <c r="HSX44" s="47"/>
      <c r="HSY44" s="48"/>
      <c r="HSZ44" s="47"/>
      <c r="HTA44" s="48"/>
      <c r="HTB44" s="46"/>
      <c r="HTD44" s="46"/>
      <c r="HTE44" s="47"/>
      <c r="HTF44" s="46"/>
      <c r="HTG44" s="47"/>
      <c r="HTH44" s="48"/>
      <c r="HTI44" s="47"/>
      <c r="HTJ44" s="48"/>
      <c r="HTK44" s="46"/>
      <c r="HTM44" s="46"/>
      <c r="HTN44" s="47"/>
      <c r="HTO44" s="46"/>
      <c r="HTP44" s="47"/>
      <c r="HTQ44" s="48"/>
      <c r="HTR44" s="47"/>
      <c r="HTS44" s="48"/>
      <c r="HTT44" s="46"/>
      <c r="HTV44" s="46"/>
      <c r="HTW44" s="47"/>
      <c r="HTX44" s="46"/>
      <c r="HTY44" s="47"/>
      <c r="HTZ44" s="48"/>
      <c r="HUA44" s="47"/>
      <c r="HUB44" s="48"/>
      <c r="HUC44" s="46"/>
      <c r="HUE44" s="46"/>
      <c r="HUF44" s="47"/>
      <c r="HUG44" s="46"/>
      <c r="HUH44" s="47"/>
      <c r="HUI44" s="48"/>
      <c r="HUJ44" s="47"/>
      <c r="HUK44" s="48"/>
      <c r="HUL44" s="46"/>
      <c r="HUN44" s="46"/>
      <c r="HUO44" s="47"/>
      <c r="HUP44" s="46"/>
      <c r="HUQ44" s="47"/>
      <c r="HUR44" s="48"/>
      <c r="HUS44" s="47"/>
      <c r="HUT44" s="48"/>
      <c r="HUU44" s="46"/>
      <c r="HUW44" s="46"/>
      <c r="HUX44" s="47"/>
      <c r="HUY44" s="46"/>
      <c r="HUZ44" s="47"/>
      <c r="HVA44" s="48"/>
      <c r="HVB44" s="47"/>
      <c r="HVC44" s="48"/>
      <c r="HVD44" s="46"/>
      <c r="HVF44" s="46"/>
      <c r="HVG44" s="47"/>
      <c r="HVH44" s="46"/>
      <c r="HVI44" s="47"/>
      <c r="HVJ44" s="48"/>
      <c r="HVK44" s="47"/>
      <c r="HVL44" s="48"/>
      <c r="HVM44" s="46"/>
      <c r="HVO44" s="46"/>
      <c r="HVP44" s="47"/>
      <c r="HVQ44" s="46"/>
      <c r="HVR44" s="47"/>
      <c r="HVS44" s="48"/>
      <c r="HVT44" s="47"/>
      <c r="HVU44" s="48"/>
      <c r="HVV44" s="46"/>
      <c r="HVX44" s="46"/>
      <c r="HVY44" s="47"/>
      <c r="HVZ44" s="46"/>
      <c r="HWA44" s="47"/>
      <c r="HWB44" s="48"/>
      <c r="HWC44" s="47"/>
      <c r="HWD44" s="48"/>
      <c r="HWE44" s="46"/>
      <c r="HWG44" s="46"/>
      <c r="HWH44" s="47"/>
      <c r="HWI44" s="46"/>
      <c r="HWJ44" s="47"/>
      <c r="HWK44" s="48"/>
      <c r="HWL44" s="47"/>
      <c r="HWM44" s="48"/>
      <c r="HWN44" s="46"/>
      <c r="HWP44" s="46"/>
      <c r="HWQ44" s="47"/>
      <c r="HWR44" s="46"/>
      <c r="HWS44" s="47"/>
      <c r="HWT44" s="48"/>
      <c r="HWU44" s="47"/>
      <c r="HWV44" s="48"/>
      <c r="HWW44" s="46"/>
      <c r="HWY44" s="46"/>
      <c r="HWZ44" s="47"/>
      <c r="HXA44" s="46"/>
      <c r="HXB44" s="47"/>
      <c r="HXC44" s="48"/>
      <c r="HXD44" s="47"/>
      <c r="HXE44" s="48"/>
      <c r="HXF44" s="46"/>
      <c r="HXH44" s="46"/>
      <c r="HXI44" s="47"/>
      <c r="HXJ44" s="46"/>
      <c r="HXK44" s="47"/>
      <c r="HXL44" s="48"/>
      <c r="HXM44" s="47"/>
      <c r="HXN44" s="48"/>
      <c r="HXO44" s="46"/>
      <c r="HXQ44" s="46"/>
      <c r="HXR44" s="47"/>
      <c r="HXS44" s="46"/>
      <c r="HXT44" s="47"/>
      <c r="HXU44" s="48"/>
      <c r="HXV44" s="47"/>
      <c r="HXW44" s="48"/>
      <c r="HXX44" s="46"/>
      <c r="HXZ44" s="46"/>
      <c r="HYA44" s="47"/>
      <c r="HYB44" s="46"/>
      <c r="HYC44" s="47"/>
      <c r="HYD44" s="48"/>
      <c r="HYE44" s="47"/>
      <c r="HYF44" s="48"/>
      <c r="HYG44" s="46"/>
      <c r="HYI44" s="46"/>
      <c r="HYJ44" s="47"/>
      <c r="HYK44" s="46"/>
      <c r="HYL44" s="47"/>
      <c r="HYM44" s="48"/>
      <c r="HYN44" s="47"/>
      <c r="HYO44" s="48"/>
      <c r="HYP44" s="46"/>
      <c r="HYR44" s="46"/>
      <c r="HYS44" s="47"/>
      <c r="HYT44" s="46"/>
      <c r="HYU44" s="47"/>
      <c r="HYV44" s="48"/>
      <c r="HYW44" s="47"/>
      <c r="HYX44" s="48"/>
      <c r="HYY44" s="46"/>
      <c r="HZA44" s="46"/>
      <c r="HZB44" s="47"/>
      <c r="HZC44" s="46"/>
      <c r="HZD44" s="47"/>
      <c r="HZE44" s="48"/>
      <c r="HZF44" s="47"/>
      <c r="HZG44" s="48"/>
      <c r="HZH44" s="46"/>
      <c r="HZJ44" s="46"/>
      <c r="HZK44" s="47"/>
      <c r="HZL44" s="46"/>
      <c r="HZM44" s="47"/>
      <c r="HZN44" s="48"/>
      <c r="HZO44" s="47"/>
      <c r="HZP44" s="48"/>
      <c r="HZQ44" s="46"/>
      <c r="HZS44" s="46"/>
      <c r="HZT44" s="47"/>
      <c r="HZU44" s="46"/>
      <c r="HZV44" s="47"/>
      <c r="HZW44" s="48"/>
      <c r="HZX44" s="47"/>
      <c r="HZY44" s="48"/>
      <c r="HZZ44" s="46"/>
      <c r="IAB44" s="46"/>
      <c r="IAC44" s="47"/>
      <c r="IAD44" s="46"/>
      <c r="IAE44" s="47"/>
      <c r="IAF44" s="48"/>
      <c r="IAG44" s="47"/>
      <c r="IAH44" s="48"/>
      <c r="IAI44" s="46"/>
      <c r="IAK44" s="46"/>
      <c r="IAL44" s="47"/>
      <c r="IAM44" s="46"/>
      <c r="IAN44" s="47"/>
      <c r="IAO44" s="48"/>
      <c r="IAP44" s="47"/>
      <c r="IAQ44" s="48"/>
      <c r="IAR44" s="46"/>
      <c r="IAT44" s="46"/>
      <c r="IAU44" s="47"/>
      <c r="IAV44" s="46"/>
      <c r="IAW44" s="47"/>
      <c r="IAX44" s="48"/>
      <c r="IAY44" s="47"/>
      <c r="IAZ44" s="48"/>
      <c r="IBA44" s="46"/>
      <c r="IBC44" s="46"/>
      <c r="IBD44" s="47"/>
      <c r="IBE44" s="46"/>
      <c r="IBF44" s="47"/>
      <c r="IBG44" s="48"/>
      <c r="IBH44" s="47"/>
      <c r="IBI44" s="48"/>
      <c r="IBJ44" s="46"/>
      <c r="IBL44" s="46"/>
      <c r="IBM44" s="47"/>
      <c r="IBN44" s="46"/>
      <c r="IBO44" s="47"/>
      <c r="IBP44" s="48"/>
      <c r="IBQ44" s="47"/>
      <c r="IBR44" s="48"/>
      <c r="IBS44" s="46"/>
      <c r="IBU44" s="46"/>
      <c r="IBV44" s="47"/>
      <c r="IBW44" s="46"/>
      <c r="IBX44" s="47"/>
      <c r="IBY44" s="48"/>
      <c r="IBZ44" s="47"/>
      <c r="ICA44" s="48"/>
      <c r="ICB44" s="46"/>
      <c r="ICD44" s="46"/>
      <c r="ICE44" s="47"/>
      <c r="ICF44" s="46"/>
      <c r="ICG44" s="47"/>
      <c r="ICH44" s="48"/>
      <c r="ICI44" s="47"/>
      <c r="ICJ44" s="48"/>
      <c r="ICK44" s="46"/>
      <c r="ICM44" s="46"/>
      <c r="ICN44" s="47"/>
      <c r="ICO44" s="46"/>
      <c r="ICP44" s="47"/>
      <c r="ICQ44" s="48"/>
      <c r="ICR44" s="47"/>
      <c r="ICS44" s="48"/>
      <c r="ICT44" s="46"/>
      <c r="ICV44" s="46"/>
      <c r="ICW44" s="47"/>
      <c r="ICX44" s="46"/>
      <c r="ICY44" s="47"/>
      <c r="ICZ44" s="48"/>
      <c r="IDA44" s="47"/>
      <c r="IDB44" s="48"/>
      <c r="IDC44" s="46"/>
      <c r="IDE44" s="46"/>
      <c r="IDF44" s="47"/>
      <c r="IDG44" s="46"/>
      <c r="IDH44" s="47"/>
      <c r="IDI44" s="48"/>
      <c r="IDJ44" s="47"/>
      <c r="IDK44" s="48"/>
      <c r="IDL44" s="46"/>
      <c r="IDN44" s="46"/>
      <c r="IDO44" s="47"/>
      <c r="IDP44" s="46"/>
      <c r="IDQ44" s="47"/>
      <c r="IDR44" s="48"/>
      <c r="IDS44" s="47"/>
      <c r="IDT44" s="48"/>
      <c r="IDU44" s="46"/>
      <c r="IDW44" s="46"/>
      <c r="IDX44" s="47"/>
      <c r="IDY44" s="46"/>
      <c r="IDZ44" s="47"/>
      <c r="IEA44" s="48"/>
      <c r="IEB44" s="47"/>
      <c r="IEC44" s="48"/>
      <c r="IED44" s="46"/>
      <c r="IEF44" s="46"/>
      <c r="IEG44" s="47"/>
      <c r="IEH44" s="46"/>
      <c r="IEI44" s="47"/>
      <c r="IEJ44" s="48"/>
      <c r="IEK44" s="47"/>
      <c r="IEL44" s="48"/>
      <c r="IEM44" s="46"/>
      <c r="IEO44" s="46"/>
      <c r="IEP44" s="47"/>
      <c r="IEQ44" s="46"/>
      <c r="IER44" s="47"/>
      <c r="IES44" s="48"/>
      <c r="IET44" s="47"/>
      <c r="IEU44" s="48"/>
      <c r="IEV44" s="46"/>
      <c r="IEX44" s="46"/>
      <c r="IEY44" s="47"/>
      <c r="IEZ44" s="46"/>
      <c r="IFA44" s="47"/>
      <c r="IFB44" s="48"/>
      <c r="IFC44" s="47"/>
      <c r="IFD44" s="48"/>
      <c r="IFE44" s="46"/>
      <c r="IFG44" s="46"/>
      <c r="IFH44" s="47"/>
      <c r="IFI44" s="46"/>
      <c r="IFJ44" s="47"/>
      <c r="IFK44" s="48"/>
      <c r="IFL44" s="47"/>
      <c r="IFM44" s="48"/>
      <c r="IFN44" s="46"/>
      <c r="IFP44" s="46"/>
      <c r="IFQ44" s="47"/>
      <c r="IFR44" s="46"/>
      <c r="IFS44" s="47"/>
      <c r="IFT44" s="48"/>
      <c r="IFU44" s="47"/>
      <c r="IFV44" s="48"/>
      <c r="IFW44" s="46"/>
      <c r="IFY44" s="46"/>
      <c r="IFZ44" s="47"/>
      <c r="IGA44" s="46"/>
      <c r="IGB44" s="47"/>
      <c r="IGC44" s="48"/>
      <c r="IGD44" s="47"/>
      <c r="IGE44" s="48"/>
      <c r="IGF44" s="46"/>
      <c r="IGH44" s="46"/>
      <c r="IGI44" s="47"/>
      <c r="IGJ44" s="46"/>
      <c r="IGK44" s="47"/>
      <c r="IGL44" s="48"/>
      <c r="IGM44" s="47"/>
      <c r="IGN44" s="48"/>
      <c r="IGO44" s="46"/>
      <c r="IGQ44" s="46"/>
      <c r="IGR44" s="47"/>
      <c r="IGS44" s="46"/>
      <c r="IGT44" s="47"/>
      <c r="IGU44" s="48"/>
      <c r="IGV44" s="47"/>
      <c r="IGW44" s="48"/>
      <c r="IGX44" s="46"/>
      <c r="IGZ44" s="46"/>
      <c r="IHA44" s="47"/>
      <c r="IHB44" s="46"/>
      <c r="IHC44" s="47"/>
      <c r="IHD44" s="48"/>
      <c r="IHE44" s="47"/>
      <c r="IHF44" s="48"/>
      <c r="IHG44" s="46"/>
      <c r="IHI44" s="46"/>
      <c r="IHJ44" s="47"/>
      <c r="IHK44" s="46"/>
      <c r="IHL44" s="47"/>
      <c r="IHM44" s="48"/>
      <c r="IHN44" s="47"/>
      <c r="IHO44" s="48"/>
      <c r="IHP44" s="46"/>
      <c r="IHR44" s="46"/>
      <c r="IHS44" s="47"/>
      <c r="IHT44" s="46"/>
      <c r="IHU44" s="47"/>
      <c r="IHV44" s="48"/>
      <c r="IHW44" s="47"/>
      <c r="IHX44" s="48"/>
      <c r="IHY44" s="46"/>
      <c r="IIA44" s="46"/>
      <c r="IIB44" s="47"/>
      <c r="IIC44" s="46"/>
      <c r="IID44" s="47"/>
      <c r="IIE44" s="48"/>
      <c r="IIF44" s="47"/>
      <c r="IIG44" s="48"/>
      <c r="IIH44" s="46"/>
      <c r="IIJ44" s="46"/>
      <c r="IIK44" s="47"/>
      <c r="IIL44" s="46"/>
      <c r="IIM44" s="47"/>
      <c r="IIN44" s="48"/>
      <c r="IIO44" s="47"/>
      <c r="IIP44" s="48"/>
      <c r="IIQ44" s="46"/>
      <c r="IIS44" s="46"/>
      <c r="IIT44" s="47"/>
      <c r="IIU44" s="46"/>
      <c r="IIV44" s="47"/>
      <c r="IIW44" s="48"/>
      <c r="IIX44" s="47"/>
      <c r="IIY44" s="48"/>
      <c r="IIZ44" s="46"/>
      <c r="IJB44" s="46"/>
      <c r="IJC44" s="47"/>
      <c r="IJD44" s="46"/>
      <c r="IJE44" s="47"/>
      <c r="IJF44" s="48"/>
      <c r="IJG44" s="47"/>
      <c r="IJH44" s="48"/>
      <c r="IJI44" s="46"/>
      <c r="IJK44" s="46"/>
      <c r="IJL44" s="47"/>
      <c r="IJM44" s="46"/>
      <c r="IJN44" s="47"/>
      <c r="IJO44" s="48"/>
      <c r="IJP44" s="47"/>
      <c r="IJQ44" s="48"/>
      <c r="IJR44" s="46"/>
      <c r="IJT44" s="46"/>
      <c r="IJU44" s="47"/>
      <c r="IJV44" s="46"/>
      <c r="IJW44" s="47"/>
      <c r="IJX44" s="48"/>
      <c r="IJY44" s="47"/>
      <c r="IJZ44" s="48"/>
      <c r="IKA44" s="46"/>
      <c r="IKC44" s="46"/>
      <c r="IKD44" s="47"/>
      <c r="IKE44" s="46"/>
      <c r="IKF44" s="47"/>
      <c r="IKG44" s="48"/>
      <c r="IKH44" s="47"/>
      <c r="IKI44" s="48"/>
      <c r="IKJ44" s="46"/>
      <c r="IKL44" s="46"/>
      <c r="IKM44" s="47"/>
      <c r="IKN44" s="46"/>
      <c r="IKO44" s="47"/>
      <c r="IKP44" s="48"/>
      <c r="IKQ44" s="47"/>
      <c r="IKR44" s="48"/>
      <c r="IKS44" s="46"/>
      <c r="IKU44" s="46"/>
      <c r="IKV44" s="47"/>
      <c r="IKW44" s="46"/>
      <c r="IKX44" s="47"/>
      <c r="IKY44" s="48"/>
      <c r="IKZ44" s="47"/>
      <c r="ILA44" s="48"/>
      <c r="ILB44" s="46"/>
      <c r="ILD44" s="46"/>
      <c r="ILE44" s="47"/>
      <c r="ILF44" s="46"/>
      <c r="ILG44" s="47"/>
      <c r="ILH44" s="48"/>
      <c r="ILI44" s="47"/>
      <c r="ILJ44" s="48"/>
      <c r="ILK44" s="46"/>
      <c r="ILM44" s="46"/>
      <c r="ILN44" s="47"/>
      <c r="ILO44" s="46"/>
      <c r="ILP44" s="47"/>
      <c r="ILQ44" s="48"/>
      <c r="ILR44" s="47"/>
      <c r="ILS44" s="48"/>
      <c r="ILT44" s="46"/>
      <c r="ILV44" s="46"/>
      <c r="ILW44" s="47"/>
      <c r="ILX44" s="46"/>
      <c r="ILY44" s="47"/>
      <c r="ILZ44" s="48"/>
      <c r="IMA44" s="47"/>
      <c r="IMB44" s="48"/>
      <c r="IMC44" s="46"/>
      <c r="IME44" s="46"/>
      <c r="IMF44" s="47"/>
      <c r="IMG44" s="46"/>
      <c r="IMH44" s="47"/>
      <c r="IMI44" s="48"/>
      <c r="IMJ44" s="47"/>
      <c r="IMK44" s="48"/>
      <c r="IML44" s="46"/>
      <c r="IMN44" s="46"/>
      <c r="IMO44" s="47"/>
      <c r="IMP44" s="46"/>
      <c r="IMQ44" s="47"/>
      <c r="IMR44" s="48"/>
      <c r="IMS44" s="47"/>
      <c r="IMT44" s="48"/>
      <c r="IMU44" s="46"/>
      <c r="IMW44" s="46"/>
      <c r="IMX44" s="47"/>
      <c r="IMY44" s="46"/>
      <c r="IMZ44" s="47"/>
      <c r="INA44" s="48"/>
      <c r="INB44" s="47"/>
      <c r="INC44" s="48"/>
      <c r="IND44" s="46"/>
      <c r="INF44" s="46"/>
      <c r="ING44" s="47"/>
      <c r="INH44" s="46"/>
      <c r="INI44" s="47"/>
      <c r="INJ44" s="48"/>
      <c r="INK44" s="47"/>
      <c r="INL44" s="48"/>
      <c r="INM44" s="46"/>
      <c r="INO44" s="46"/>
      <c r="INP44" s="47"/>
      <c r="INQ44" s="46"/>
      <c r="INR44" s="47"/>
      <c r="INS44" s="48"/>
      <c r="INT44" s="47"/>
      <c r="INU44" s="48"/>
      <c r="INV44" s="46"/>
      <c r="INX44" s="46"/>
      <c r="INY44" s="47"/>
      <c r="INZ44" s="46"/>
      <c r="IOA44" s="47"/>
      <c r="IOB44" s="48"/>
      <c r="IOC44" s="47"/>
      <c r="IOD44" s="48"/>
      <c r="IOE44" s="46"/>
      <c r="IOG44" s="46"/>
      <c r="IOH44" s="47"/>
      <c r="IOI44" s="46"/>
      <c r="IOJ44" s="47"/>
      <c r="IOK44" s="48"/>
      <c r="IOL44" s="47"/>
      <c r="IOM44" s="48"/>
      <c r="ION44" s="46"/>
      <c r="IOP44" s="46"/>
      <c r="IOQ44" s="47"/>
      <c r="IOR44" s="46"/>
      <c r="IOS44" s="47"/>
      <c r="IOT44" s="48"/>
      <c r="IOU44" s="47"/>
      <c r="IOV44" s="48"/>
      <c r="IOW44" s="46"/>
      <c r="IOY44" s="46"/>
      <c r="IOZ44" s="47"/>
      <c r="IPA44" s="46"/>
      <c r="IPB44" s="47"/>
      <c r="IPC44" s="48"/>
      <c r="IPD44" s="47"/>
      <c r="IPE44" s="48"/>
      <c r="IPF44" s="46"/>
      <c r="IPH44" s="46"/>
      <c r="IPI44" s="47"/>
      <c r="IPJ44" s="46"/>
      <c r="IPK44" s="47"/>
      <c r="IPL44" s="48"/>
      <c r="IPM44" s="47"/>
      <c r="IPN44" s="48"/>
      <c r="IPO44" s="46"/>
      <c r="IPQ44" s="46"/>
      <c r="IPR44" s="47"/>
      <c r="IPS44" s="46"/>
      <c r="IPT44" s="47"/>
      <c r="IPU44" s="48"/>
      <c r="IPV44" s="47"/>
      <c r="IPW44" s="48"/>
      <c r="IPX44" s="46"/>
      <c r="IPZ44" s="46"/>
      <c r="IQA44" s="47"/>
      <c r="IQB44" s="46"/>
      <c r="IQC44" s="47"/>
      <c r="IQD44" s="48"/>
      <c r="IQE44" s="47"/>
      <c r="IQF44" s="48"/>
      <c r="IQG44" s="46"/>
      <c r="IQI44" s="46"/>
      <c r="IQJ44" s="47"/>
      <c r="IQK44" s="46"/>
      <c r="IQL44" s="47"/>
      <c r="IQM44" s="48"/>
      <c r="IQN44" s="47"/>
      <c r="IQO44" s="48"/>
      <c r="IQP44" s="46"/>
      <c r="IQR44" s="46"/>
      <c r="IQS44" s="47"/>
      <c r="IQT44" s="46"/>
      <c r="IQU44" s="47"/>
      <c r="IQV44" s="48"/>
      <c r="IQW44" s="47"/>
      <c r="IQX44" s="48"/>
      <c r="IQY44" s="46"/>
      <c r="IRA44" s="46"/>
      <c r="IRB44" s="47"/>
      <c r="IRC44" s="46"/>
      <c r="IRD44" s="47"/>
      <c r="IRE44" s="48"/>
      <c r="IRF44" s="47"/>
      <c r="IRG44" s="48"/>
      <c r="IRH44" s="46"/>
      <c r="IRJ44" s="46"/>
      <c r="IRK44" s="47"/>
      <c r="IRL44" s="46"/>
      <c r="IRM44" s="47"/>
      <c r="IRN44" s="48"/>
      <c r="IRO44" s="47"/>
      <c r="IRP44" s="48"/>
      <c r="IRQ44" s="46"/>
      <c r="IRS44" s="46"/>
      <c r="IRT44" s="47"/>
      <c r="IRU44" s="46"/>
      <c r="IRV44" s="47"/>
      <c r="IRW44" s="48"/>
      <c r="IRX44" s="47"/>
      <c r="IRY44" s="48"/>
      <c r="IRZ44" s="46"/>
      <c r="ISB44" s="46"/>
      <c r="ISC44" s="47"/>
      <c r="ISD44" s="46"/>
      <c r="ISE44" s="47"/>
      <c r="ISF44" s="48"/>
      <c r="ISG44" s="47"/>
      <c r="ISH44" s="48"/>
      <c r="ISI44" s="46"/>
      <c r="ISK44" s="46"/>
      <c r="ISL44" s="47"/>
      <c r="ISM44" s="46"/>
      <c r="ISN44" s="47"/>
      <c r="ISO44" s="48"/>
      <c r="ISP44" s="47"/>
      <c r="ISQ44" s="48"/>
      <c r="ISR44" s="46"/>
      <c r="IST44" s="46"/>
      <c r="ISU44" s="47"/>
      <c r="ISV44" s="46"/>
      <c r="ISW44" s="47"/>
      <c r="ISX44" s="48"/>
      <c r="ISY44" s="47"/>
      <c r="ISZ44" s="48"/>
      <c r="ITA44" s="46"/>
      <c r="ITC44" s="46"/>
      <c r="ITD44" s="47"/>
      <c r="ITE44" s="46"/>
      <c r="ITF44" s="47"/>
      <c r="ITG44" s="48"/>
      <c r="ITH44" s="47"/>
      <c r="ITI44" s="48"/>
      <c r="ITJ44" s="46"/>
      <c r="ITL44" s="46"/>
      <c r="ITM44" s="47"/>
      <c r="ITN44" s="46"/>
      <c r="ITO44" s="47"/>
      <c r="ITP44" s="48"/>
      <c r="ITQ44" s="47"/>
      <c r="ITR44" s="48"/>
      <c r="ITS44" s="46"/>
      <c r="ITU44" s="46"/>
      <c r="ITV44" s="47"/>
      <c r="ITW44" s="46"/>
      <c r="ITX44" s="47"/>
      <c r="ITY44" s="48"/>
      <c r="ITZ44" s="47"/>
      <c r="IUA44" s="48"/>
      <c r="IUB44" s="46"/>
      <c r="IUD44" s="46"/>
      <c r="IUE44" s="47"/>
      <c r="IUF44" s="46"/>
      <c r="IUG44" s="47"/>
      <c r="IUH44" s="48"/>
      <c r="IUI44" s="47"/>
      <c r="IUJ44" s="48"/>
      <c r="IUK44" s="46"/>
      <c r="IUM44" s="46"/>
      <c r="IUN44" s="47"/>
      <c r="IUO44" s="46"/>
      <c r="IUP44" s="47"/>
      <c r="IUQ44" s="48"/>
      <c r="IUR44" s="47"/>
      <c r="IUS44" s="48"/>
      <c r="IUT44" s="46"/>
      <c r="IUV44" s="46"/>
      <c r="IUW44" s="47"/>
      <c r="IUX44" s="46"/>
      <c r="IUY44" s="47"/>
      <c r="IUZ44" s="48"/>
      <c r="IVA44" s="47"/>
      <c r="IVB44" s="48"/>
      <c r="IVC44" s="46"/>
      <c r="IVE44" s="46"/>
      <c r="IVF44" s="47"/>
      <c r="IVG44" s="46"/>
      <c r="IVH44" s="47"/>
      <c r="IVI44" s="48"/>
      <c r="IVJ44" s="47"/>
      <c r="IVK44" s="48"/>
      <c r="IVL44" s="46"/>
      <c r="IVN44" s="46"/>
      <c r="IVO44" s="47"/>
      <c r="IVP44" s="46"/>
      <c r="IVQ44" s="47"/>
      <c r="IVR44" s="48"/>
      <c r="IVS44" s="47"/>
      <c r="IVT44" s="48"/>
      <c r="IVU44" s="46"/>
      <c r="IVW44" s="46"/>
      <c r="IVX44" s="47"/>
      <c r="IVY44" s="46"/>
      <c r="IVZ44" s="47"/>
      <c r="IWA44" s="48"/>
      <c r="IWB44" s="47"/>
      <c r="IWC44" s="48"/>
      <c r="IWD44" s="46"/>
      <c r="IWF44" s="46"/>
      <c r="IWG44" s="47"/>
      <c r="IWH44" s="46"/>
      <c r="IWI44" s="47"/>
      <c r="IWJ44" s="48"/>
      <c r="IWK44" s="47"/>
      <c r="IWL44" s="48"/>
      <c r="IWM44" s="46"/>
      <c r="IWO44" s="46"/>
      <c r="IWP44" s="47"/>
      <c r="IWQ44" s="46"/>
      <c r="IWR44" s="47"/>
      <c r="IWS44" s="48"/>
      <c r="IWT44" s="47"/>
      <c r="IWU44" s="48"/>
      <c r="IWV44" s="46"/>
      <c r="IWX44" s="46"/>
      <c r="IWY44" s="47"/>
      <c r="IWZ44" s="46"/>
      <c r="IXA44" s="47"/>
      <c r="IXB44" s="48"/>
      <c r="IXC44" s="47"/>
      <c r="IXD44" s="48"/>
      <c r="IXE44" s="46"/>
      <c r="IXG44" s="46"/>
      <c r="IXH44" s="47"/>
      <c r="IXI44" s="46"/>
      <c r="IXJ44" s="47"/>
      <c r="IXK44" s="48"/>
      <c r="IXL44" s="47"/>
      <c r="IXM44" s="48"/>
      <c r="IXN44" s="46"/>
      <c r="IXP44" s="46"/>
      <c r="IXQ44" s="47"/>
      <c r="IXR44" s="46"/>
      <c r="IXS44" s="47"/>
      <c r="IXT44" s="48"/>
      <c r="IXU44" s="47"/>
      <c r="IXV44" s="48"/>
      <c r="IXW44" s="46"/>
      <c r="IXY44" s="46"/>
      <c r="IXZ44" s="47"/>
      <c r="IYA44" s="46"/>
      <c r="IYB44" s="47"/>
      <c r="IYC44" s="48"/>
      <c r="IYD44" s="47"/>
      <c r="IYE44" s="48"/>
      <c r="IYF44" s="46"/>
      <c r="IYH44" s="46"/>
      <c r="IYI44" s="47"/>
      <c r="IYJ44" s="46"/>
      <c r="IYK44" s="47"/>
      <c r="IYL44" s="48"/>
      <c r="IYM44" s="47"/>
      <c r="IYN44" s="48"/>
      <c r="IYO44" s="46"/>
      <c r="IYQ44" s="46"/>
      <c r="IYR44" s="47"/>
      <c r="IYS44" s="46"/>
      <c r="IYT44" s="47"/>
      <c r="IYU44" s="48"/>
      <c r="IYV44" s="47"/>
      <c r="IYW44" s="48"/>
      <c r="IYX44" s="46"/>
      <c r="IYZ44" s="46"/>
      <c r="IZA44" s="47"/>
      <c r="IZB44" s="46"/>
      <c r="IZC44" s="47"/>
      <c r="IZD44" s="48"/>
      <c r="IZE44" s="47"/>
      <c r="IZF44" s="48"/>
      <c r="IZG44" s="46"/>
      <c r="IZI44" s="46"/>
      <c r="IZJ44" s="47"/>
      <c r="IZK44" s="46"/>
      <c r="IZL44" s="47"/>
      <c r="IZM44" s="48"/>
      <c r="IZN44" s="47"/>
      <c r="IZO44" s="48"/>
      <c r="IZP44" s="46"/>
      <c r="IZR44" s="46"/>
      <c r="IZS44" s="47"/>
      <c r="IZT44" s="46"/>
      <c r="IZU44" s="47"/>
      <c r="IZV44" s="48"/>
      <c r="IZW44" s="47"/>
      <c r="IZX44" s="48"/>
      <c r="IZY44" s="46"/>
      <c r="JAA44" s="46"/>
      <c r="JAB44" s="47"/>
      <c r="JAC44" s="46"/>
      <c r="JAD44" s="47"/>
      <c r="JAE44" s="48"/>
      <c r="JAF44" s="47"/>
      <c r="JAG44" s="48"/>
      <c r="JAH44" s="46"/>
      <c r="JAJ44" s="46"/>
      <c r="JAK44" s="47"/>
      <c r="JAL44" s="46"/>
      <c r="JAM44" s="47"/>
      <c r="JAN44" s="48"/>
      <c r="JAO44" s="47"/>
      <c r="JAP44" s="48"/>
      <c r="JAQ44" s="46"/>
      <c r="JAS44" s="46"/>
      <c r="JAT44" s="47"/>
      <c r="JAU44" s="46"/>
      <c r="JAV44" s="47"/>
      <c r="JAW44" s="48"/>
      <c r="JAX44" s="47"/>
      <c r="JAY44" s="48"/>
      <c r="JAZ44" s="46"/>
      <c r="JBB44" s="46"/>
      <c r="JBC44" s="47"/>
      <c r="JBD44" s="46"/>
      <c r="JBE44" s="47"/>
      <c r="JBF44" s="48"/>
      <c r="JBG44" s="47"/>
      <c r="JBH44" s="48"/>
      <c r="JBI44" s="46"/>
      <c r="JBK44" s="46"/>
      <c r="JBL44" s="47"/>
      <c r="JBM44" s="46"/>
      <c r="JBN44" s="47"/>
      <c r="JBO44" s="48"/>
      <c r="JBP44" s="47"/>
      <c r="JBQ44" s="48"/>
      <c r="JBR44" s="46"/>
      <c r="JBT44" s="46"/>
      <c r="JBU44" s="47"/>
      <c r="JBV44" s="46"/>
      <c r="JBW44" s="47"/>
      <c r="JBX44" s="48"/>
      <c r="JBY44" s="47"/>
      <c r="JBZ44" s="48"/>
      <c r="JCA44" s="46"/>
      <c r="JCC44" s="46"/>
      <c r="JCD44" s="47"/>
      <c r="JCE44" s="46"/>
      <c r="JCF44" s="47"/>
      <c r="JCG44" s="48"/>
      <c r="JCH44" s="47"/>
      <c r="JCI44" s="48"/>
      <c r="JCJ44" s="46"/>
      <c r="JCL44" s="46"/>
      <c r="JCM44" s="47"/>
      <c r="JCN44" s="46"/>
      <c r="JCO44" s="47"/>
      <c r="JCP44" s="48"/>
      <c r="JCQ44" s="47"/>
      <c r="JCR44" s="48"/>
      <c r="JCS44" s="46"/>
      <c r="JCU44" s="46"/>
      <c r="JCV44" s="47"/>
      <c r="JCW44" s="46"/>
      <c r="JCX44" s="47"/>
      <c r="JCY44" s="48"/>
      <c r="JCZ44" s="47"/>
      <c r="JDA44" s="48"/>
      <c r="JDB44" s="46"/>
      <c r="JDD44" s="46"/>
      <c r="JDE44" s="47"/>
      <c r="JDF44" s="46"/>
      <c r="JDG44" s="47"/>
      <c r="JDH44" s="48"/>
      <c r="JDI44" s="47"/>
      <c r="JDJ44" s="48"/>
      <c r="JDK44" s="46"/>
      <c r="JDM44" s="46"/>
      <c r="JDN44" s="47"/>
      <c r="JDO44" s="46"/>
      <c r="JDP44" s="47"/>
      <c r="JDQ44" s="48"/>
      <c r="JDR44" s="47"/>
      <c r="JDS44" s="48"/>
      <c r="JDT44" s="46"/>
      <c r="JDV44" s="46"/>
      <c r="JDW44" s="47"/>
      <c r="JDX44" s="46"/>
      <c r="JDY44" s="47"/>
      <c r="JDZ44" s="48"/>
      <c r="JEA44" s="47"/>
      <c r="JEB44" s="48"/>
      <c r="JEC44" s="46"/>
      <c r="JEE44" s="46"/>
      <c r="JEF44" s="47"/>
      <c r="JEG44" s="46"/>
      <c r="JEH44" s="47"/>
      <c r="JEI44" s="48"/>
      <c r="JEJ44" s="47"/>
      <c r="JEK44" s="48"/>
      <c r="JEL44" s="46"/>
      <c r="JEN44" s="46"/>
      <c r="JEO44" s="47"/>
      <c r="JEP44" s="46"/>
      <c r="JEQ44" s="47"/>
      <c r="JER44" s="48"/>
      <c r="JES44" s="47"/>
      <c r="JET44" s="48"/>
      <c r="JEU44" s="46"/>
      <c r="JEW44" s="46"/>
      <c r="JEX44" s="47"/>
      <c r="JEY44" s="46"/>
      <c r="JEZ44" s="47"/>
      <c r="JFA44" s="48"/>
      <c r="JFB44" s="47"/>
      <c r="JFC44" s="48"/>
      <c r="JFD44" s="46"/>
      <c r="JFF44" s="46"/>
      <c r="JFG44" s="47"/>
      <c r="JFH44" s="46"/>
      <c r="JFI44" s="47"/>
      <c r="JFJ44" s="48"/>
      <c r="JFK44" s="47"/>
      <c r="JFL44" s="48"/>
      <c r="JFM44" s="46"/>
      <c r="JFO44" s="46"/>
      <c r="JFP44" s="47"/>
      <c r="JFQ44" s="46"/>
      <c r="JFR44" s="47"/>
      <c r="JFS44" s="48"/>
      <c r="JFT44" s="47"/>
      <c r="JFU44" s="48"/>
      <c r="JFV44" s="46"/>
      <c r="JFX44" s="46"/>
      <c r="JFY44" s="47"/>
      <c r="JFZ44" s="46"/>
      <c r="JGA44" s="47"/>
      <c r="JGB44" s="48"/>
      <c r="JGC44" s="47"/>
      <c r="JGD44" s="48"/>
      <c r="JGE44" s="46"/>
      <c r="JGG44" s="46"/>
      <c r="JGH44" s="47"/>
      <c r="JGI44" s="46"/>
      <c r="JGJ44" s="47"/>
      <c r="JGK44" s="48"/>
      <c r="JGL44" s="47"/>
      <c r="JGM44" s="48"/>
      <c r="JGN44" s="46"/>
      <c r="JGP44" s="46"/>
      <c r="JGQ44" s="47"/>
      <c r="JGR44" s="46"/>
      <c r="JGS44" s="47"/>
      <c r="JGT44" s="48"/>
      <c r="JGU44" s="47"/>
      <c r="JGV44" s="48"/>
      <c r="JGW44" s="46"/>
      <c r="JGY44" s="46"/>
      <c r="JGZ44" s="47"/>
      <c r="JHA44" s="46"/>
      <c r="JHB44" s="47"/>
      <c r="JHC44" s="48"/>
      <c r="JHD44" s="47"/>
      <c r="JHE44" s="48"/>
      <c r="JHF44" s="46"/>
      <c r="JHH44" s="46"/>
      <c r="JHI44" s="47"/>
      <c r="JHJ44" s="46"/>
      <c r="JHK44" s="47"/>
      <c r="JHL44" s="48"/>
      <c r="JHM44" s="47"/>
      <c r="JHN44" s="48"/>
      <c r="JHO44" s="46"/>
      <c r="JHQ44" s="46"/>
      <c r="JHR44" s="47"/>
      <c r="JHS44" s="46"/>
      <c r="JHT44" s="47"/>
      <c r="JHU44" s="48"/>
      <c r="JHV44" s="47"/>
      <c r="JHW44" s="48"/>
      <c r="JHX44" s="46"/>
      <c r="JHZ44" s="46"/>
      <c r="JIA44" s="47"/>
      <c r="JIB44" s="46"/>
      <c r="JIC44" s="47"/>
      <c r="JID44" s="48"/>
      <c r="JIE44" s="47"/>
      <c r="JIF44" s="48"/>
      <c r="JIG44" s="46"/>
      <c r="JII44" s="46"/>
      <c r="JIJ44" s="47"/>
      <c r="JIK44" s="46"/>
      <c r="JIL44" s="47"/>
      <c r="JIM44" s="48"/>
      <c r="JIN44" s="47"/>
      <c r="JIO44" s="48"/>
      <c r="JIP44" s="46"/>
      <c r="JIR44" s="46"/>
      <c r="JIS44" s="47"/>
      <c r="JIT44" s="46"/>
      <c r="JIU44" s="47"/>
      <c r="JIV44" s="48"/>
      <c r="JIW44" s="47"/>
      <c r="JIX44" s="48"/>
      <c r="JIY44" s="46"/>
      <c r="JJA44" s="46"/>
      <c r="JJB44" s="47"/>
      <c r="JJC44" s="46"/>
      <c r="JJD44" s="47"/>
      <c r="JJE44" s="48"/>
      <c r="JJF44" s="47"/>
      <c r="JJG44" s="48"/>
      <c r="JJH44" s="46"/>
      <c r="JJJ44" s="46"/>
      <c r="JJK44" s="47"/>
      <c r="JJL44" s="46"/>
      <c r="JJM44" s="47"/>
      <c r="JJN44" s="48"/>
      <c r="JJO44" s="47"/>
      <c r="JJP44" s="48"/>
      <c r="JJQ44" s="46"/>
      <c r="JJS44" s="46"/>
      <c r="JJT44" s="47"/>
      <c r="JJU44" s="46"/>
      <c r="JJV44" s="47"/>
      <c r="JJW44" s="48"/>
      <c r="JJX44" s="47"/>
      <c r="JJY44" s="48"/>
      <c r="JJZ44" s="46"/>
      <c r="JKB44" s="46"/>
      <c r="JKC44" s="47"/>
      <c r="JKD44" s="46"/>
      <c r="JKE44" s="47"/>
      <c r="JKF44" s="48"/>
      <c r="JKG44" s="47"/>
      <c r="JKH44" s="48"/>
      <c r="JKI44" s="46"/>
      <c r="JKK44" s="46"/>
      <c r="JKL44" s="47"/>
      <c r="JKM44" s="46"/>
      <c r="JKN44" s="47"/>
      <c r="JKO44" s="48"/>
      <c r="JKP44" s="47"/>
      <c r="JKQ44" s="48"/>
      <c r="JKR44" s="46"/>
      <c r="JKT44" s="46"/>
      <c r="JKU44" s="47"/>
      <c r="JKV44" s="46"/>
      <c r="JKW44" s="47"/>
      <c r="JKX44" s="48"/>
      <c r="JKY44" s="47"/>
      <c r="JKZ44" s="48"/>
      <c r="JLA44" s="46"/>
      <c r="JLC44" s="46"/>
      <c r="JLD44" s="47"/>
      <c r="JLE44" s="46"/>
      <c r="JLF44" s="47"/>
      <c r="JLG44" s="48"/>
      <c r="JLH44" s="47"/>
      <c r="JLI44" s="48"/>
      <c r="JLJ44" s="46"/>
      <c r="JLL44" s="46"/>
      <c r="JLM44" s="47"/>
      <c r="JLN44" s="46"/>
      <c r="JLO44" s="47"/>
      <c r="JLP44" s="48"/>
      <c r="JLQ44" s="47"/>
      <c r="JLR44" s="48"/>
      <c r="JLS44" s="46"/>
      <c r="JLU44" s="46"/>
      <c r="JLV44" s="47"/>
      <c r="JLW44" s="46"/>
      <c r="JLX44" s="47"/>
      <c r="JLY44" s="48"/>
      <c r="JLZ44" s="47"/>
      <c r="JMA44" s="48"/>
      <c r="JMB44" s="46"/>
      <c r="JMD44" s="46"/>
      <c r="JME44" s="47"/>
      <c r="JMF44" s="46"/>
      <c r="JMG44" s="47"/>
      <c r="JMH44" s="48"/>
      <c r="JMI44" s="47"/>
      <c r="JMJ44" s="48"/>
      <c r="JMK44" s="46"/>
      <c r="JMM44" s="46"/>
      <c r="JMN44" s="47"/>
      <c r="JMO44" s="46"/>
      <c r="JMP44" s="47"/>
      <c r="JMQ44" s="48"/>
      <c r="JMR44" s="47"/>
      <c r="JMS44" s="48"/>
      <c r="JMT44" s="46"/>
      <c r="JMV44" s="46"/>
      <c r="JMW44" s="47"/>
      <c r="JMX44" s="46"/>
      <c r="JMY44" s="47"/>
      <c r="JMZ44" s="48"/>
      <c r="JNA44" s="47"/>
      <c r="JNB44" s="48"/>
      <c r="JNC44" s="46"/>
      <c r="JNE44" s="46"/>
      <c r="JNF44" s="47"/>
      <c r="JNG44" s="46"/>
      <c r="JNH44" s="47"/>
      <c r="JNI44" s="48"/>
      <c r="JNJ44" s="47"/>
      <c r="JNK44" s="48"/>
      <c r="JNL44" s="46"/>
      <c r="JNN44" s="46"/>
      <c r="JNO44" s="47"/>
      <c r="JNP44" s="46"/>
      <c r="JNQ44" s="47"/>
      <c r="JNR44" s="48"/>
      <c r="JNS44" s="47"/>
      <c r="JNT44" s="48"/>
      <c r="JNU44" s="46"/>
      <c r="JNW44" s="46"/>
      <c r="JNX44" s="47"/>
      <c r="JNY44" s="46"/>
      <c r="JNZ44" s="47"/>
      <c r="JOA44" s="48"/>
      <c r="JOB44" s="47"/>
      <c r="JOC44" s="48"/>
      <c r="JOD44" s="46"/>
      <c r="JOF44" s="46"/>
      <c r="JOG44" s="47"/>
      <c r="JOH44" s="46"/>
      <c r="JOI44" s="47"/>
      <c r="JOJ44" s="48"/>
      <c r="JOK44" s="47"/>
      <c r="JOL44" s="48"/>
      <c r="JOM44" s="46"/>
      <c r="JOO44" s="46"/>
      <c r="JOP44" s="47"/>
      <c r="JOQ44" s="46"/>
      <c r="JOR44" s="47"/>
      <c r="JOS44" s="48"/>
      <c r="JOT44" s="47"/>
      <c r="JOU44" s="48"/>
      <c r="JOV44" s="46"/>
      <c r="JOX44" s="46"/>
      <c r="JOY44" s="47"/>
      <c r="JOZ44" s="46"/>
      <c r="JPA44" s="47"/>
      <c r="JPB44" s="48"/>
      <c r="JPC44" s="47"/>
      <c r="JPD44" s="48"/>
      <c r="JPE44" s="46"/>
      <c r="JPG44" s="46"/>
      <c r="JPH44" s="47"/>
      <c r="JPI44" s="46"/>
      <c r="JPJ44" s="47"/>
      <c r="JPK44" s="48"/>
      <c r="JPL44" s="47"/>
      <c r="JPM44" s="48"/>
      <c r="JPN44" s="46"/>
      <c r="JPP44" s="46"/>
      <c r="JPQ44" s="47"/>
      <c r="JPR44" s="46"/>
      <c r="JPS44" s="47"/>
      <c r="JPT44" s="48"/>
      <c r="JPU44" s="47"/>
      <c r="JPV44" s="48"/>
      <c r="JPW44" s="46"/>
      <c r="JPY44" s="46"/>
      <c r="JPZ44" s="47"/>
      <c r="JQA44" s="46"/>
      <c r="JQB44" s="47"/>
      <c r="JQC44" s="48"/>
      <c r="JQD44" s="47"/>
      <c r="JQE44" s="48"/>
      <c r="JQF44" s="46"/>
      <c r="JQH44" s="46"/>
      <c r="JQI44" s="47"/>
      <c r="JQJ44" s="46"/>
      <c r="JQK44" s="47"/>
      <c r="JQL44" s="48"/>
      <c r="JQM44" s="47"/>
      <c r="JQN44" s="48"/>
      <c r="JQO44" s="46"/>
      <c r="JQQ44" s="46"/>
      <c r="JQR44" s="47"/>
      <c r="JQS44" s="46"/>
      <c r="JQT44" s="47"/>
      <c r="JQU44" s="48"/>
      <c r="JQV44" s="47"/>
      <c r="JQW44" s="48"/>
      <c r="JQX44" s="46"/>
      <c r="JQZ44" s="46"/>
      <c r="JRA44" s="47"/>
      <c r="JRB44" s="46"/>
      <c r="JRC44" s="47"/>
      <c r="JRD44" s="48"/>
      <c r="JRE44" s="47"/>
      <c r="JRF44" s="48"/>
      <c r="JRG44" s="46"/>
      <c r="JRI44" s="46"/>
      <c r="JRJ44" s="47"/>
      <c r="JRK44" s="46"/>
      <c r="JRL44" s="47"/>
      <c r="JRM44" s="48"/>
      <c r="JRN44" s="47"/>
      <c r="JRO44" s="48"/>
      <c r="JRP44" s="46"/>
      <c r="JRR44" s="46"/>
      <c r="JRS44" s="47"/>
      <c r="JRT44" s="46"/>
      <c r="JRU44" s="47"/>
      <c r="JRV44" s="48"/>
      <c r="JRW44" s="47"/>
      <c r="JRX44" s="48"/>
      <c r="JRY44" s="46"/>
      <c r="JSA44" s="46"/>
      <c r="JSB44" s="47"/>
      <c r="JSC44" s="46"/>
      <c r="JSD44" s="47"/>
      <c r="JSE44" s="48"/>
      <c r="JSF44" s="47"/>
      <c r="JSG44" s="48"/>
      <c r="JSH44" s="46"/>
      <c r="JSJ44" s="46"/>
      <c r="JSK44" s="47"/>
      <c r="JSL44" s="46"/>
      <c r="JSM44" s="47"/>
      <c r="JSN44" s="48"/>
      <c r="JSO44" s="47"/>
      <c r="JSP44" s="48"/>
      <c r="JSQ44" s="46"/>
      <c r="JSS44" s="46"/>
      <c r="JST44" s="47"/>
      <c r="JSU44" s="46"/>
      <c r="JSV44" s="47"/>
      <c r="JSW44" s="48"/>
      <c r="JSX44" s="47"/>
      <c r="JSY44" s="48"/>
      <c r="JSZ44" s="46"/>
      <c r="JTB44" s="46"/>
      <c r="JTC44" s="47"/>
      <c r="JTD44" s="46"/>
      <c r="JTE44" s="47"/>
      <c r="JTF44" s="48"/>
      <c r="JTG44" s="47"/>
      <c r="JTH44" s="48"/>
      <c r="JTI44" s="46"/>
      <c r="JTK44" s="46"/>
      <c r="JTL44" s="47"/>
      <c r="JTM44" s="46"/>
      <c r="JTN44" s="47"/>
      <c r="JTO44" s="48"/>
      <c r="JTP44" s="47"/>
      <c r="JTQ44" s="48"/>
      <c r="JTR44" s="46"/>
      <c r="JTT44" s="46"/>
      <c r="JTU44" s="47"/>
      <c r="JTV44" s="46"/>
      <c r="JTW44" s="47"/>
      <c r="JTX44" s="48"/>
      <c r="JTY44" s="47"/>
      <c r="JTZ44" s="48"/>
      <c r="JUA44" s="46"/>
      <c r="JUC44" s="46"/>
      <c r="JUD44" s="47"/>
      <c r="JUE44" s="46"/>
      <c r="JUF44" s="47"/>
      <c r="JUG44" s="48"/>
      <c r="JUH44" s="47"/>
      <c r="JUI44" s="48"/>
      <c r="JUJ44" s="46"/>
      <c r="JUL44" s="46"/>
      <c r="JUM44" s="47"/>
      <c r="JUN44" s="46"/>
      <c r="JUO44" s="47"/>
      <c r="JUP44" s="48"/>
      <c r="JUQ44" s="47"/>
      <c r="JUR44" s="48"/>
      <c r="JUS44" s="46"/>
      <c r="JUU44" s="46"/>
      <c r="JUV44" s="47"/>
      <c r="JUW44" s="46"/>
      <c r="JUX44" s="47"/>
      <c r="JUY44" s="48"/>
      <c r="JUZ44" s="47"/>
      <c r="JVA44" s="48"/>
      <c r="JVB44" s="46"/>
      <c r="JVD44" s="46"/>
      <c r="JVE44" s="47"/>
      <c r="JVF44" s="46"/>
      <c r="JVG44" s="47"/>
      <c r="JVH44" s="48"/>
      <c r="JVI44" s="47"/>
      <c r="JVJ44" s="48"/>
      <c r="JVK44" s="46"/>
      <c r="JVM44" s="46"/>
      <c r="JVN44" s="47"/>
      <c r="JVO44" s="46"/>
      <c r="JVP44" s="47"/>
      <c r="JVQ44" s="48"/>
      <c r="JVR44" s="47"/>
      <c r="JVS44" s="48"/>
      <c r="JVT44" s="46"/>
      <c r="JVV44" s="46"/>
      <c r="JVW44" s="47"/>
      <c r="JVX44" s="46"/>
      <c r="JVY44" s="47"/>
      <c r="JVZ44" s="48"/>
      <c r="JWA44" s="47"/>
      <c r="JWB44" s="48"/>
      <c r="JWC44" s="46"/>
      <c r="JWE44" s="46"/>
      <c r="JWF44" s="47"/>
      <c r="JWG44" s="46"/>
      <c r="JWH44" s="47"/>
      <c r="JWI44" s="48"/>
      <c r="JWJ44" s="47"/>
      <c r="JWK44" s="48"/>
      <c r="JWL44" s="46"/>
      <c r="JWN44" s="46"/>
      <c r="JWO44" s="47"/>
      <c r="JWP44" s="46"/>
      <c r="JWQ44" s="47"/>
      <c r="JWR44" s="48"/>
      <c r="JWS44" s="47"/>
      <c r="JWT44" s="48"/>
      <c r="JWU44" s="46"/>
      <c r="JWW44" s="46"/>
      <c r="JWX44" s="47"/>
      <c r="JWY44" s="46"/>
      <c r="JWZ44" s="47"/>
      <c r="JXA44" s="48"/>
      <c r="JXB44" s="47"/>
      <c r="JXC44" s="48"/>
      <c r="JXD44" s="46"/>
      <c r="JXF44" s="46"/>
      <c r="JXG44" s="47"/>
      <c r="JXH44" s="46"/>
      <c r="JXI44" s="47"/>
      <c r="JXJ44" s="48"/>
      <c r="JXK44" s="47"/>
      <c r="JXL44" s="48"/>
      <c r="JXM44" s="46"/>
      <c r="JXO44" s="46"/>
      <c r="JXP44" s="47"/>
      <c r="JXQ44" s="46"/>
      <c r="JXR44" s="47"/>
      <c r="JXS44" s="48"/>
      <c r="JXT44" s="47"/>
      <c r="JXU44" s="48"/>
      <c r="JXV44" s="46"/>
      <c r="JXX44" s="46"/>
      <c r="JXY44" s="47"/>
      <c r="JXZ44" s="46"/>
      <c r="JYA44" s="47"/>
      <c r="JYB44" s="48"/>
      <c r="JYC44" s="47"/>
      <c r="JYD44" s="48"/>
      <c r="JYE44" s="46"/>
      <c r="JYG44" s="46"/>
      <c r="JYH44" s="47"/>
      <c r="JYI44" s="46"/>
      <c r="JYJ44" s="47"/>
      <c r="JYK44" s="48"/>
      <c r="JYL44" s="47"/>
      <c r="JYM44" s="48"/>
      <c r="JYN44" s="46"/>
      <c r="JYP44" s="46"/>
      <c r="JYQ44" s="47"/>
      <c r="JYR44" s="46"/>
      <c r="JYS44" s="47"/>
      <c r="JYT44" s="48"/>
      <c r="JYU44" s="47"/>
      <c r="JYV44" s="48"/>
      <c r="JYW44" s="46"/>
      <c r="JYY44" s="46"/>
      <c r="JYZ44" s="47"/>
      <c r="JZA44" s="46"/>
      <c r="JZB44" s="47"/>
      <c r="JZC44" s="48"/>
      <c r="JZD44" s="47"/>
      <c r="JZE44" s="48"/>
      <c r="JZF44" s="46"/>
      <c r="JZH44" s="46"/>
      <c r="JZI44" s="47"/>
      <c r="JZJ44" s="46"/>
      <c r="JZK44" s="47"/>
      <c r="JZL44" s="48"/>
      <c r="JZM44" s="47"/>
      <c r="JZN44" s="48"/>
      <c r="JZO44" s="46"/>
      <c r="JZQ44" s="46"/>
      <c r="JZR44" s="47"/>
      <c r="JZS44" s="46"/>
      <c r="JZT44" s="47"/>
      <c r="JZU44" s="48"/>
      <c r="JZV44" s="47"/>
      <c r="JZW44" s="48"/>
      <c r="JZX44" s="46"/>
      <c r="JZZ44" s="46"/>
      <c r="KAA44" s="47"/>
      <c r="KAB44" s="46"/>
      <c r="KAC44" s="47"/>
      <c r="KAD44" s="48"/>
      <c r="KAE44" s="47"/>
      <c r="KAF44" s="48"/>
      <c r="KAG44" s="46"/>
      <c r="KAI44" s="46"/>
      <c r="KAJ44" s="47"/>
      <c r="KAK44" s="46"/>
      <c r="KAL44" s="47"/>
      <c r="KAM44" s="48"/>
      <c r="KAN44" s="47"/>
      <c r="KAO44" s="48"/>
      <c r="KAP44" s="46"/>
      <c r="KAR44" s="46"/>
      <c r="KAS44" s="47"/>
      <c r="KAT44" s="46"/>
      <c r="KAU44" s="47"/>
      <c r="KAV44" s="48"/>
      <c r="KAW44" s="47"/>
      <c r="KAX44" s="48"/>
      <c r="KAY44" s="46"/>
      <c r="KBA44" s="46"/>
      <c r="KBB44" s="47"/>
      <c r="KBC44" s="46"/>
      <c r="KBD44" s="47"/>
      <c r="KBE44" s="48"/>
      <c r="KBF44" s="47"/>
      <c r="KBG44" s="48"/>
      <c r="KBH44" s="46"/>
      <c r="KBJ44" s="46"/>
      <c r="KBK44" s="47"/>
      <c r="KBL44" s="46"/>
      <c r="KBM44" s="47"/>
      <c r="KBN44" s="48"/>
      <c r="KBO44" s="47"/>
      <c r="KBP44" s="48"/>
      <c r="KBQ44" s="46"/>
      <c r="KBS44" s="46"/>
      <c r="KBT44" s="47"/>
      <c r="KBU44" s="46"/>
      <c r="KBV44" s="47"/>
      <c r="KBW44" s="48"/>
      <c r="KBX44" s="47"/>
      <c r="KBY44" s="48"/>
      <c r="KBZ44" s="46"/>
      <c r="KCB44" s="46"/>
      <c r="KCC44" s="47"/>
      <c r="KCD44" s="46"/>
      <c r="KCE44" s="47"/>
      <c r="KCF44" s="48"/>
      <c r="KCG44" s="47"/>
      <c r="KCH44" s="48"/>
      <c r="KCI44" s="46"/>
      <c r="KCK44" s="46"/>
      <c r="KCL44" s="47"/>
      <c r="KCM44" s="46"/>
      <c r="KCN44" s="47"/>
      <c r="KCO44" s="48"/>
      <c r="KCP44" s="47"/>
      <c r="KCQ44" s="48"/>
      <c r="KCR44" s="46"/>
      <c r="KCT44" s="46"/>
      <c r="KCU44" s="47"/>
      <c r="KCV44" s="46"/>
      <c r="KCW44" s="47"/>
      <c r="KCX44" s="48"/>
      <c r="KCY44" s="47"/>
      <c r="KCZ44" s="48"/>
      <c r="KDA44" s="46"/>
      <c r="KDC44" s="46"/>
      <c r="KDD44" s="47"/>
      <c r="KDE44" s="46"/>
      <c r="KDF44" s="47"/>
      <c r="KDG44" s="48"/>
      <c r="KDH44" s="47"/>
      <c r="KDI44" s="48"/>
      <c r="KDJ44" s="46"/>
      <c r="KDL44" s="46"/>
      <c r="KDM44" s="47"/>
      <c r="KDN44" s="46"/>
      <c r="KDO44" s="47"/>
      <c r="KDP44" s="48"/>
      <c r="KDQ44" s="47"/>
      <c r="KDR44" s="48"/>
      <c r="KDS44" s="46"/>
      <c r="KDU44" s="46"/>
      <c r="KDV44" s="47"/>
      <c r="KDW44" s="46"/>
      <c r="KDX44" s="47"/>
      <c r="KDY44" s="48"/>
      <c r="KDZ44" s="47"/>
      <c r="KEA44" s="48"/>
      <c r="KEB44" s="46"/>
      <c r="KED44" s="46"/>
      <c r="KEE44" s="47"/>
      <c r="KEF44" s="46"/>
      <c r="KEG44" s="47"/>
      <c r="KEH44" s="48"/>
      <c r="KEI44" s="47"/>
      <c r="KEJ44" s="48"/>
      <c r="KEK44" s="46"/>
      <c r="KEM44" s="46"/>
      <c r="KEN44" s="47"/>
      <c r="KEO44" s="46"/>
      <c r="KEP44" s="47"/>
      <c r="KEQ44" s="48"/>
      <c r="KER44" s="47"/>
      <c r="KES44" s="48"/>
      <c r="KET44" s="46"/>
      <c r="KEV44" s="46"/>
      <c r="KEW44" s="47"/>
      <c r="KEX44" s="46"/>
      <c r="KEY44" s="47"/>
      <c r="KEZ44" s="48"/>
      <c r="KFA44" s="47"/>
      <c r="KFB44" s="48"/>
      <c r="KFC44" s="46"/>
      <c r="KFE44" s="46"/>
      <c r="KFF44" s="47"/>
      <c r="KFG44" s="46"/>
      <c r="KFH44" s="47"/>
      <c r="KFI44" s="48"/>
      <c r="KFJ44" s="47"/>
      <c r="KFK44" s="48"/>
      <c r="KFL44" s="46"/>
      <c r="KFN44" s="46"/>
      <c r="KFO44" s="47"/>
      <c r="KFP44" s="46"/>
      <c r="KFQ44" s="47"/>
      <c r="KFR44" s="48"/>
      <c r="KFS44" s="47"/>
      <c r="KFT44" s="48"/>
      <c r="KFU44" s="46"/>
      <c r="KFW44" s="46"/>
      <c r="KFX44" s="47"/>
      <c r="KFY44" s="46"/>
      <c r="KFZ44" s="47"/>
      <c r="KGA44" s="48"/>
      <c r="KGB44" s="47"/>
      <c r="KGC44" s="48"/>
      <c r="KGD44" s="46"/>
      <c r="KGF44" s="46"/>
      <c r="KGG44" s="47"/>
      <c r="KGH44" s="46"/>
      <c r="KGI44" s="47"/>
      <c r="KGJ44" s="48"/>
      <c r="KGK44" s="47"/>
      <c r="KGL44" s="48"/>
      <c r="KGM44" s="46"/>
      <c r="KGO44" s="46"/>
      <c r="KGP44" s="47"/>
      <c r="KGQ44" s="46"/>
      <c r="KGR44" s="47"/>
      <c r="KGS44" s="48"/>
      <c r="KGT44" s="47"/>
      <c r="KGU44" s="48"/>
      <c r="KGV44" s="46"/>
      <c r="KGX44" s="46"/>
      <c r="KGY44" s="47"/>
      <c r="KGZ44" s="46"/>
      <c r="KHA44" s="47"/>
      <c r="KHB44" s="48"/>
      <c r="KHC44" s="47"/>
      <c r="KHD44" s="48"/>
      <c r="KHE44" s="46"/>
      <c r="KHG44" s="46"/>
      <c r="KHH44" s="47"/>
      <c r="KHI44" s="46"/>
      <c r="KHJ44" s="47"/>
      <c r="KHK44" s="48"/>
      <c r="KHL44" s="47"/>
      <c r="KHM44" s="48"/>
      <c r="KHN44" s="46"/>
      <c r="KHP44" s="46"/>
      <c r="KHQ44" s="47"/>
      <c r="KHR44" s="46"/>
      <c r="KHS44" s="47"/>
      <c r="KHT44" s="48"/>
      <c r="KHU44" s="47"/>
      <c r="KHV44" s="48"/>
      <c r="KHW44" s="46"/>
      <c r="KHY44" s="46"/>
      <c r="KHZ44" s="47"/>
      <c r="KIA44" s="46"/>
      <c r="KIB44" s="47"/>
      <c r="KIC44" s="48"/>
      <c r="KID44" s="47"/>
      <c r="KIE44" s="48"/>
      <c r="KIF44" s="46"/>
      <c r="KIH44" s="46"/>
      <c r="KII44" s="47"/>
      <c r="KIJ44" s="46"/>
      <c r="KIK44" s="47"/>
      <c r="KIL44" s="48"/>
      <c r="KIM44" s="47"/>
      <c r="KIN44" s="48"/>
      <c r="KIO44" s="46"/>
      <c r="KIQ44" s="46"/>
      <c r="KIR44" s="47"/>
      <c r="KIS44" s="46"/>
      <c r="KIT44" s="47"/>
      <c r="KIU44" s="48"/>
      <c r="KIV44" s="47"/>
      <c r="KIW44" s="48"/>
      <c r="KIX44" s="46"/>
      <c r="KIZ44" s="46"/>
      <c r="KJA44" s="47"/>
      <c r="KJB44" s="46"/>
      <c r="KJC44" s="47"/>
      <c r="KJD44" s="48"/>
      <c r="KJE44" s="47"/>
      <c r="KJF44" s="48"/>
      <c r="KJG44" s="46"/>
      <c r="KJI44" s="46"/>
      <c r="KJJ44" s="47"/>
      <c r="KJK44" s="46"/>
      <c r="KJL44" s="47"/>
      <c r="KJM44" s="48"/>
      <c r="KJN44" s="47"/>
      <c r="KJO44" s="48"/>
      <c r="KJP44" s="46"/>
      <c r="KJR44" s="46"/>
      <c r="KJS44" s="47"/>
      <c r="KJT44" s="46"/>
      <c r="KJU44" s="47"/>
      <c r="KJV44" s="48"/>
      <c r="KJW44" s="47"/>
      <c r="KJX44" s="48"/>
      <c r="KJY44" s="46"/>
      <c r="KKA44" s="46"/>
      <c r="KKB44" s="47"/>
      <c r="KKC44" s="46"/>
      <c r="KKD44" s="47"/>
      <c r="KKE44" s="48"/>
      <c r="KKF44" s="47"/>
      <c r="KKG44" s="48"/>
      <c r="KKH44" s="46"/>
      <c r="KKJ44" s="46"/>
      <c r="KKK44" s="47"/>
      <c r="KKL44" s="46"/>
      <c r="KKM44" s="47"/>
      <c r="KKN44" s="48"/>
      <c r="KKO44" s="47"/>
      <c r="KKP44" s="48"/>
      <c r="KKQ44" s="46"/>
      <c r="KKS44" s="46"/>
      <c r="KKT44" s="47"/>
      <c r="KKU44" s="46"/>
      <c r="KKV44" s="47"/>
      <c r="KKW44" s="48"/>
      <c r="KKX44" s="47"/>
      <c r="KKY44" s="48"/>
      <c r="KKZ44" s="46"/>
      <c r="KLB44" s="46"/>
      <c r="KLC44" s="47"/>
      <c r="KLD44" s="46"/>
      <c r="KLE44" s="47"/>
      <c r="KLF44" s="48"/>
      <c r="KLG44" s="47"/>
      <c r="KLH44" s="48"/>
      <c r="KLI44" s="46"/>
      <c r="KLK44" s="46"/>
      <c r="KLL44" s="47"/>
      <c r="KLM44" s="46"/>
      <c r="KLN44" s="47"/>
      <c r="KLO44" s="48"/>
      <c r="KLP44" s="47"/>
      <c r="KLQ44" s="48"/>
      <c r="KLR44" s="46"/>
      <c r="KLT44" s="46"/>
      <c r="KLU44" s="47"/>
      <c r="KLV44" s="46"/>
      <c r="KLW44" s="47"/>
      <c r="KLX44" s="48"/>
      <c r="KLY44" s="47"/>
      <c r="KLZ44" s="48"/>
      <c r="KMA44" s="46"/>
      <c r="KMC44" s="46"/>
      <c r="KMD44" s="47"/>
      <c r="KME44" s="46"/>
      <c r="KMF44" s="47"/>
      <c r="KMG44" s="48"/>
      <c r="KMH44" s="47"/>
      <c r="KMI44" s="48"/>
      <c r="KMJ44" s="46"/>
      <c r="KML44" s="46"/>
      <c r="KMM44" s="47"/>
      <c r="KMN44" s="46"/>
      <c r="KMO44" s="47"/>
      <c r="KMP44" s="48"/>
      <c r="KMQ44" s="47"/>
      <c r="KMR44" s="48"/>
      <c r="KMS44" s="46"/>
      <c r="KMU44" s="46"/>
      <c r="KMV44" s="47"/>
      <c r="KMW44" s="46"/>
      <c r="KMX44" s="47"/>
      <c r="KMY44" s="48"/>
      <c r="KMZ44" s="47"/>
      <c r="KNA44" s="48"/>
      <c r="KNB44" s="46"/>
      <c r="KND44" s="46"/>
      <c r="KNE44" s="47"/>
      <c r="KNF44" s="46"/>
      <c r="KNG44" s="47"/>
      <c r="KNH44" s="48"/>
      <c r="KNI44" s="47"/>
      <c r="KNJ44" s="48"/>
      <c r="KNK44" s="46"/>
      <c r="KNM44" s="46"/>
      <c r="KNN44" s="47"/>
      <c r="KNO44" s="46"/>
      <c r="KNP44" s="47"/>
      <c r="KNQ44" s="48"/>
      <c r="KNR44" s="47"/>
      <c r="KNS44" s="48"/>
      <c r="KNT44" s="46"/>
      <c r="KNV44" s="46"/>
      <c r="KNW44" s="47"/>
      <c r="KNX44" s="46"/>
      <c r="KNY44" s="47"/>
      <c r="KNZ44" s="48"/>
      <c r="KOA44" s="47"/>
      <c r="KOB44" s="48"/>
      <c r="KOC44" s="46"/>
      <c r="KOE44" s="46"/>
      <c r="KOF44" s="47"/>
      <c r="KOG44" s="46"/>
      <c r="KOH44" s="47"/>
      <c r="KOI44" s="48"/>
      <c r="KOJ44" s="47"/>
      <c r="KOK44" s="48"/>
      <c r="KOL44" s="46"/>
      <c r="KON44" s="46"/>
      <c r="KOO44" s="47"/>
      <c r="KOP44" s="46"/>
      <c r="KOQ44" s="47"/>
      <c r="KOR44" s="48"/>
      <c r="KOS44" s="47"/>
      <c r="KOT44" s="48"/>
      <c r="KOU44" s="46"/>
      <c r="KOW44" s="46"/>
      <c r="KOX44" s="47"/>
      <c r="KOY44" s="46"/>
      <c r="KOZ44" s="47"/>
      <c r="KPA44" s="48"/>
      <c r="KPB44" s="47"/>
      <c r="KPC44" s="48"/>
      <c r="KPD44" s="46"/>
      <c r="KPF44" s="46"/>
      <c r="KPG44" s="47"/>
      <c r="KPH44" s="46"/>
      <c r="KPI44" s="47"/>
      <c r="KPJ44" s="48"/>
      <c r="KPK44" s="47"/>
      <c r="KPL44" s="48"/>
      <c r="KPM44" s="46"/>
      <c r="KPO44" s="46"/>
      <c r="KPP44" s="47"/>
      <c r="KPQ44" s="46"/>
      <c r="KPR44" s="47"/>
      <c r="KPS44" s="48"/>
      <c r="KPT44" s="47"/>
      <c r="KPU44" s="48"/>
      <c r="KPV44" s="46"/>
      <c r="KPX44" s="46"/>
      <c r="KPY44" s="47"/>
      <c r="KPZ44" s="46"/>
      <c r="KQA44" s="47"/>
      <c r="KQB44" s="48"/>
      <c r="KQC44" s="47"/>
      <c r="KQD44" s="48"/>
      <c r="KQE44" s="46"/>
      <c r="KQG44" s="46"/>
      <c r="KQH44" s="47"/>
      <c r="KQI44" s="46"/>
      <c r="KQJ44" s="47"/>
      <c r="KQK44" s="48"/>
      <c r="KQL44" s="47"/>
      <c r="KQM44" s="48"/>
      <c r="KQN44" s="46"/>
      <c r="KQP44" s="46"/>
      <c r="KQQ44" s="47"/>
      <c r="KQR44" s="46"/>
      <c r="KQS44" s="47"/>
      <c r="KQT44" s="48"/>
      <c r="KQU44" s="47"/>
      <c r="KQV44" s="48"/>
      <c r="KQW44" s="46"/>
      <c r="KQY44" s="46"/>
      <c r="KQZ44" s="47"/>
      <c r="KRA44" s="46"/>
      <c r="KRB44" s="47"/>
      <c r="KRC44" s="48"/>
      <c r="KRD44" s="47"/>
      <c r="KRE44" s="48"/>
      <c r="KRF44" s="46"/>
      <c r="KRH44" s="46"/>
      <c r="KRI44" s="47"/>
      <c r="KRJ44" s="46"/>
      <c r="KRK44" s="47"/>
      <c r="KRL44" s="48"/>
      <c r="KRM44" s="47"/>
      <c r="KRN44" s="48"/>
      <c r="KRO44" s="46"/>
      <c r="KRQ44" s="46"/>
      <c r="KRR44" s="47"/>
      <c r="KRS44" s="46"/>
      <c r="KRT44" s="47"/>
      <c r="KRU44" s="48"/>
      <c r="KRV44" s="47"/>
      <c r="KRW44" s="48"/>
      <c r="KRX44" s="46"/>
      <c r="KRZ44" s="46"/>
      <c r="KSA44" s="47"/>
      <c r="KSB44" s="46"/>
      <c r="KSC44" s="47"/>
      <c r="KSD44" s="48"/>
      <c r="KSE44" s="47"/>
      <c r="KSF44" s="48"/>
      <c r="KSG44" s="46"/>
      <c r="KSI44" s="46"/>
      <c r="KSJ44" s="47"/>
      <c r="KSK44" s="46"/>
      <c r="KSL44" s="47"/>
      <c r="KSM44" s="48"/>
      <c r="KSN44" s="47"/>
      <c r="KSO44" s="48"/>
      <c r="KSP44" s="46"/>
      <c r="KSR44" s="46"/>
      <c r="KSS44" s="47"/>
      <c r="KST44" s="46"/>
      <c r="KSU44" s="47"/>
      <c r="KSV44" s="48"/>
      <c r="KSW44" s="47"/>
      <c r="KSX44" s="48"/>
      <c r="KSY44" s="46"/>
      <c r="KTA44" s="46"/>
      <c r="KTB44" s="47"/>
      <c r="KTC44" s="46"/>
      <c r="KTD44" s="47"/>
      <c r="KTE44" s="48"/>
      <c r="KTF44" s="47"/>
      <c r="KTG44" s="48"/>
      <c r="KTH44" s="46"/>
      <c r="KTJ44" s="46"/>
      <c r="KTK44" s="47"/>
      <c r="KTL44" s="46"/>
      <c r="KTM44" s="47"/>
      <c r="KTN44" s="48"/>
      <c r="KTO44" s="47"/>
      <c r="KTP44" s="48"/>
      <c r="KTQ44" s="46"/>
      <c r="KTS44" s="46"/>
      <c r="KTT44" s="47"/>
      <c r="KTU44" s="46"/>
      <c r="KTV44" s="47"/>
      <c r="KTW44" s="48"/>
      <c r="KTX44" s="47"/>
      <c r="KTY44" s="48"/>
      <c r="KTZ44" s="46"/>
      <c r="KUB44" s="46"/>
      <c r="KUC44" s="47"/>
      <c r="KUD44" s="46"/>
      <c r="KUE44" s="47"/>
      <c r="KUF44" s="48"/>
      <c r="KUG44" s="47"/>
      <c r="KUH44" s="48"/>
      <c r="KUI44" s="46"/>
      <c r="KUK44" s="46"/>
      <c r="KUL44" s="47"/>
      <c r="KUM44" s="46"/>
      <c r="KUN44" s="47"/>
      <c r="KUO44" s="48"/>
      <c r="KUP44" s="47"/>
      <c r="KUQ44" s="48"/>
      <c r="KUR44" s="46"/>
      <c r="KUT44" s="46"/>
      <c r="KUU44" s="47"/>
      <c r="KUV44" s="46"/>
      <c r="KUW44" s="47"/>
      <c r="KUX44" s="48"/>
      <c r="KUY44" s="47"/>
      <c r="KUZ44" s="48"/>
      <c r="KVA44" s="46"/>
      <c r="KVC44" s="46"/>
      <c r="KVD44" s="47"/>
      <c r="KVE44" s="46"/>
      <c r="KVF44" s="47"/>
      <c r="KVG44" s="48"/>
      <c r="KVH44" s="47"/>
      <c r="KVI44" s="48"/>
      <c r="KVJ44" s="46"/>
      <c r="KVL44" s="46"/>
      <c r="KVM44" s="47"/>
      <c r="KVN44" s="46"/>
      <c r="KVO44" s="47"/>
      <c r="KVP44" s="48"/>
      <c r="KVQ44" s="47"/>
      <c r="KVR44" s="48"/>
      <c r="KVS44" s="46"/>
      <c r="KVU44" s="46"/>
      <c r="KVV44" s="47"/>
      <c r="KVW44" s="46"/>
      <c r="KVX44" s="47"/>
      <c r="KVY44" s="48"/>
      <c r="KVZ44" s="47"/>
      <c r="KWA44" s="48"/>
      <c r="KWB44" s="46"/>
      <c r="KWD44" s="46"/>
      <c r="KWE44" s="47"/>
      <c r="KWF44" s="46"/>
      <c r="KWG44" s="47"/>
      <c r="KWH44" s="48"/>
      <c r="KWI44" s="47"/>
      <c r="KWJ44" s="48"/>
      <c r="KWK44" s="46"/>
      <c r="KWM44" s="46"/>
      <c r="KWN44" s="47"/>
      <c r="KWO44" s="46"/>
      <c r="KWP44" s="47"/>
      <c r="KWQ44" s="48"/>
      <c r="KWR44" s="47"/>
      <c r="KWS44" s="48"/>
      <c r="KWT44" s="46"/>
      <c r="KWV44" s="46"/>
      <c r="KWW44" s="47"/>
      <c r="KWX44" s="46"/>
      <c r="KWY44" s="47"/>
      <c r="KWZ44" s="48"/>
      <c r="KXA44" s="47"/>
      <c r="KXB44" s="48"/>
      <c r="KXC44" s="46"/>
      <c r="KXE44" s="46"/>
      <c r="KXF44" s="47"/>
      <c r="KXG44" s="46"/>
      <c r="KXH44" s="47"/>
      <c r="KXI44" s="48"/>
      <c r="KXJ44" s="47"/>
      <c r="KXK44" s="48"/>
      <c r="KXL44" s="46"/>
      <c r="KXN44" s="46"/>
      <c r="KXO44" s="47"/>
      <c r="KXP44" s="46"/>
      <c r="KXQ44" s="47"/>
      <c r="KXR44" s="48"/>
      <c r="KXS44" s="47"/>
      <c r="KXT44" s="48"/>
      <c r="KXU44" s="46"/>
      <c r="KXW44" s="46"/>
      <c r="KXX44" s="47"/>
      <c r="KXY44" s="46"/>
      <c r="KXZ44" s="47"/>
      <c r="KYA44" s="48"/>
      <c r="KYB44" s="47"/>
      <c r="KYC44" s="48"/>
      <c r="KYD44" s="46"/>
      <c r="KYF44" s="46"/>
      <c r="KYG44" s="47"/>
      <c r="KYH44" s="46"/>
      <c r="KYI44" s="47"/>
      <c r="KYJ44" s="48"/>
      <c r="KYK44" s="47"/>
      <c r="KYL44" s="48"/>
      <c r="KYM44" s="46"/>
      <c r="KYO44" s="46"/>
      <c r="KYP44" s="47"/>
      <c r="KYQ44" s="46"/>
      <c r="KYR44" s="47"/>
      <c r="KYS44" s="48"/>
      <c r="KYT44" s="47"/>
      <c r="KYU44" s="48"/>
      <c r="KYV44" s="46"/>
      <c r="KYX44" s="46"/>
      <c r="KYY44" s="47"/>
      <c r="KYZ44" s="46"/>
      <c r="KZA44" s="47"/>
      <c r="KZB44" s="48"/>
      <c r="KZC44" s="47"/>
      <c r="KZD44" s="48"/>
      <c r="KZE44" s="46"/>
      <c r="KZG44" s="46"/>
      <c r="KZH44" s="47"/>
      <c r="KZI44" s="46"/>
      <c r="KZJ44" s="47"/>
      <c r="KZK44" s="48"/>
      <c r="KZL44" s="47"/>
      <c r="KZM44" s="48"/>
      <c r="KZN44" s="46"/>
      <c r="KZP44" s="46"/>
      <c r="KZQ44" s="47"/>
      <c r="KZR44" s="46"/>
      <c r="KZS44" s="47"/>
      <c r="KZT44" s="48"/>
      <c r="KZU44" s="47"/>
      <c r="KZV44" s="48"/>
      <c r="KZW44" s="46"/>
      <c r="KZY44" s="46"/>
      <c r="KZZ44" s="47"/>
      <c r="LAA44" s="46"/>
      <c r="LAB44" s="47"/>
      <c r="LAC44" s="48"/>
      <c r="LAD44" s="47"/>
      <c r="LAE44" s="48"/>
      <c r="LAF44" s="46"/>
      <c r="LAH44" s="46"/>
      <c r="LAI44" s="47"/>
      <c r="LAJ44" s="46"/>
      <c r="LAK44" s="47"/>
      <c r="LAL44" s="48"/>
      <c r="LAM44" s="47"/>
      <c r="LAN44" s="48"/>
      <c r="LAO44" s="46"/>
      <c r="LAQ44" s="46"/>
      <c r="LAR44" s="47"/>
      <c r="LAS44" s="46"/>
      <c r="LAT44" s="47"/>
      <c r="LAU44" s="48"/>
      <c r="LAV44" s="47"/>
      <c r="LAW44" s="48"/>
      <c r="LAX44" s="46"/>
      <c r="LAZ44" s="46"/>
      <c r="LBA44" s="47"/>
      <c r="LBB44" s="46"/>
      <c r="LBC44" s="47"/>
      <c r="LBD44" s="48"/>
      <c r="LBE44" s="47"/>
      <c r="LBF44" s="48"/>
      <c r="LBG44" s="46"/>
      <c r="LBI44" s="46"/>
      <c r="LBJ44" s="47"/>
      <c r="LBK44" s="46"/>
      <c r="LBL44" s="47"/>
      <c r="LBM44" s="48"/>
      <c r="LBN44" s="47"/>
      <c r="LBO44" s="48"/>
      <c r="LBP44" s="46"/>
      <c r="LBR44" s="46"/>
      <c r="LBS44" s="47"/>
      <c r="LBT44" s="46"/>
      <c r="LBU44" s="47"/>
      <c r="LBV44" s="48"/>
      <c r="LBW44" s="47"/>
      <c r="LBX44" s="48"/>
      <c r="LBY44" s="46"/>
      <c r="LCA44" s="46"/>
      <c r="LCB44" s="47"/>
      <c r="LCC44" s="46"/>
      <c r="LCD44" s="47"/>
      <c r="LCE44" s="48"/>
      <c r="LCF44" s="47"/>
      <c r="LCG44" s="48"/>
      <c r="LCH44" s="46"/>
      <c r="LCJ44" s="46"/>
      <c r="LCK44" s="47"/>
      <c r="LCL44" s="46"/>
      <c r="LCM44" s="47"/>
      <c r="LCN44" s="48"/>
      <c r="LCO44" s="47"/>
      <c r="LCP44" s="48"/>
      <c r="LCQ44" s="46"/>
      <c r="LCS44" s="46"/>
      <c r="LCT44" s="47"/>
      <c r="LCU44" s="46"/>
      <c r="LCV44" s="47"/>
      <c r="LCW44" s="48"/>
      <c r="LCX44" s="47"/>
      <c r="LCY44" s="48"/>
      <c r="LCZ44" s="46"/>
      <c r="LDB44" s="46"/>
      <c r="LDC44" s="47"/>
      <c r="LDD44" s="46"/>
      <c r="LDE44" s="47"/>
      <c r="LDF44" s="48"/>
      <c r="LDG44" s="47"/>
      <c r="LDH44" s="48"/>
      <c r="LDI44" s="46"/>
      <c r="LDK44" s="46"/>
      <c r="LDL44" s="47"/>
      <c r="LDM44" s="46"/>
      <c r="LDN44" s="47"/>
      <c r="LDO44" s="48"/>
      <c r="LDP44" s="47"/>
      <c r="LDQ44" s="48"/>
      <c r="LDR44" s="46"/>
      <c r="LDT44" s="46"/>
      <c r="LDU44" s="47"/>
      <c r="LDV44" s="46"/>
      <c r="LDW44" s="47"/>
      <c r="LDX44" s="48"/>
      <c r="LDY44" s="47"/>
      <c r="LDZ44" s="48"/>
      <c r="LEA44" s="46"/>
      <c r="LEC44" s="46"/>
      <c r="LED44" s="47"/>
      <c r="LEE44" s="46"/>
      <c r="LEF44" s="47"/>
      <c r="LEG44" s="48"/>
      <c r="LEH44" s="47"/>
      <c r="LEI44" s="48"/>
      <c r="LEJ44" s="46"/>
      <c r="LEL44" s="46"/>
      <c r="LEM44" s="47"/>
      <c r="LEN44" s="46"/>
      <c r="LEO44" s="47"/>
      <c r="LEP44" s="48"/>
      <c r="LEQ44" s="47"/>
      <c r="LER44" s="48"/>
      <c r="LES44" s="46"/>
      <c r="LEU44" s="46"/>
      <c r="LEV44" s="47"/>
      <c r="LEW44" s="46"/>
      <c r="LEX44" s="47"/>
      <c r="LEY44" s="48"/>
      <c r="LEZ44" s="47"/>
      <c r="LFA44" s="48"/>
      <c r="LFB44" s="46"/>
      <c r="LFD44" s="46"/>
      <c r="LFE44" s="47"/>
      <c r="LFF44" s="46"/>
      <c r="LFG44" s="47"/>
      <c r="LFH44" s="48"/>
      <c r="LFI44" s="47"/>
      <c r="LFJ44" s="48"/>
      <c r="LFK44" s="46"/>
      <c r="LFM44" s="46"/>
      <c r="LFN44" s="47"/>
      <c r="LFO44" s="46"/>
      <c r="LFP44" s="47"/>
      <c r="LFQ44" s="48"/>
      <c r="LFR44" s="47"/>
      <c r="LFS44" s="48"/>
      <c r="LFT44" s="46"/>
      <c r="LFV44" s="46"/>
      <c r="LFW44" s="47"/>
      <c r="LFX44" s="46"/>
      <c r="LFY44" s="47"/>
      <c r="LFZ44" s="48"/>
      <c r="LGA44" s="47"/>
      <c r="LGB44" s="48"/>
      <c r="LGC44" s="46"/>
      <c r="LGE44" s="46"/>
      <c r="LGF44" s="47"/>
      <c r="LGG44" s="46"/>
      <c r="LGH44" s="47"/>
      <c r="LGI44" s="48"/>
      <c r="LGJ44" s="47"/>
      <c r="LGK44" s="48"/>
      <c r="LGL44" s="46"/>
      <c r="LGN44" s="46"/>
      <c r="LGO44" s="47"/>
      <c r="LGP44" s="46"/>
      <c r="LGQ44" s="47"/>
      <c r="LGR44" s="48"/>
      <c r="LGS44" s="47"/>
      <c r="LGT44" s="48"/>
      <c r="LGU44" s="46"/>
      <c r="LGW44" s="46"/>
      <c r="LGX44" s="47"/>
      <c r="LGY44" s="46"/>
      <c r="LGZ44" s="47"/>
      <c r="LHA44" s="48"/>
      <c r="LHB44" s="47"/>
      <c r="LHC44" s="48"/>
      <c r="LHD44" s="46"/>
      <c r="LHF44" s="46"/>
      <c r="LHG44" s="47"/>
      <c r="LHH44" s="46"/>
      <c r="LHI44" s="47"/>
      <c r="LHJ44" s="48"/>
      <c r="LHK44" s="47"/>
      <c r="LHL44" s="48"/>
      <c r="LHM44" s="46"/>
      <c r="LHO44" s="46"/>
      <c r="LHP44" s="47"/>
      <c r="LHQ44" s="46"/>
      <c r="LHR44" s="47"/>
      <c r="LHS44" s="48"/>
      <c r="LHT44" s="47"/>
      <c r="LHU44" s="48"/>
      <c r="LHV44" s="46"/>
      <c r="LHX44" s="46"/>
      <c r="LHY44" s="47"/>
      <c r="LHZ44" s="46"/>
      <c r="LIA44" s="47"/>
      <c r="LIB44" s="48"/>
      <c r="LIC44" s="47"/>
      <c r="LID44" s="48"/>
      <c r="LIE44" s="46"/>
      <c r="LIG44" s="46"/>
      <c r="LIH44" s="47"/>
      <c r="LII44" s="46"/>
      <c r="LIJ44" s="47"/>
      <c r="LIK44" s="48"/>
      <c r="LIL44" s="47"/>
      <c r="LIM44" s="48"/>
      <c r="LIN44" s="46"/>
      <c r="LIP44" s="46"/>
      <c r="LIQ44" s="47"/>
      <c r="LIR44" s="46"/>
      <c r="LIS44" s="47"/>
      <c r="LIT44" s="48"/>
      <c r="LIU44" s="47"/>
      <c r="LIV44" s="48"/>
      <c r="LIW44" s="46"/>
      <c r="LIY44" s="46"/>
      <c r="LIZ44" s="47"/>
      <c r="LJA44" s="46"/>
      <c r="LJB44" s="47"/>
      <c r="LJC44" s="48"/>
      <c r="LJD44" s="47"/>
      <c r="LJE44" s="48"/>
      <c r="LJF44" s="46"/>
      <c r="LJH44" s="46"/>
      <c r="LJI44" s="47"/>
      <c r="LJJ44" s="46"/>
      <c r="LJK44" s="47"/>
      <c r="LJL44" s="48"/>
      <c r="LJM44" s="47"/>
      <c r="LJN44" s="48"/>
      <c r="LJO44" s="46"/>
      <c r="LJQ44" s="46"/>
      <c r="LJR44" s="47"/>
      <c r="LJS44" s="46"/>
      <c r="LJT44" s="47"/>
      <c r="LJU44" s="48"/>
      <c r="LJV44" s="47"/>
      <c r="LJW44" s="48"/>
      <c r="LJX44" s="46"/>
      <c r="LJZ44" s="46"/>
      <c r="LKA44" s="47"/>
      <c r="LKB44" s="46"/>
      <c r="LKC44" s="47"/>
      <c r="LKD44" s="48"/>
      <c r="LKE44" s="47"/>
      <c r="LKF44" s="48"/>
      <c r="LKG44" s="46"/>
      <c r="LKI44" s="46"/>
      <c r="LKJ44" s="47"/>
      <c r="LKK44" s="46"/>
      <c r="LKL44" s="47"/>
      <c r="LKM44" s="48"/>
      <c r="LKN44" s="47"/>
      <c r="LKO44" s="48"/>
      <c r="LKP44" s="46"/>
      <c r="LKR44" s="46"/>
      <c r="LKS44" s="47"/>
      <c r="LKT44" s="46"/>
      <c r="LKU44" s="47"/>
      <c r="LKV44" s="48"/>
      <c r="LKW44" s="47"/>
      <c r="LKX44" s="48"/>
      <c r="LKY44" s="46"/>
      <c r="LLA44" s="46"/>
      <c r="LLB44" s="47"/>
      <c r="LLC44" s="46"/>
      <c r="LLD44" s="47"/>
      <c r="LLE44" s="48"/>
      <c r="LLF44" s="47"/>
      <c r="LLG44" s="48"/>
      <c r="LLH44" s="46"/>
      <c r="LLJ44" s="46"/>
      <c r="LLK44" s="47"/>
      <c r="LLL44" s="46"/>
      <c r="LLM44" s="47"/>
      <c r="LLN44" s="48"/>
      <c r="LLO44" s="47"/>
      <c r="LLP44" s="48"/>
      <c r="LLQ44" s="46"/>
      <c r="LLS44" s="46"/>
      <c r="LLT44" s="47"/>
      <c r="LLU44" s="46"/>
      <c r="LLV44" s="47"/>
      <c r="LLW44" s="48"/>
      <c r="LLX44" s="47"/>
      <c r="LLY44" s="48"/>
      <c r="LLZ44" s="46"/>
      <c r="LMB44" s="46"/>
      <c r="LMC44" s="47"/>
      <c r="LMD44" s="46"/>
      <c r="LME44" s="47"/>
      <c r="LMF44" s="48"/>
      <c r="LMG44" s="47"/>
      <c r="LMH44" s="48"/>
      <c r="LMI44" s="46"/>
      <c r="LMK44" s="46"/>
      <c r="LML44" s="47"/>
      <c r="LMM44" s="46"/>
      <c r="LMN44" s="47"/>
      <c r="LMO44" s="48"/>
      <c r="LMP44" s="47"/>
      <c r="LMQ44" s="48"/>
      <c r="LMR44" s="46"/>
      <c r="LMT44" s="46"/>
      <c r="LMU44" s="47"/>
      <c r="LMV44" s="46"/>
      <c r="LMW44" s="47"/>
      <c r="LMX44" s="48"/>
      <c r="LMY44" s="47"/>
      <c r="LMZ44" s="48"/>
      <c r="LNA44" s="46"/>
      <c r="LNC44" s="46"/>
      <c r="LND44" s="47"/>
      <c r="LNE44" s="46"/>
      <c r="LNF44" s="47"/>
      <c r="LNG44" s="48"/>
      <c r="LNH44" s="47"/>
      <c r="LNI44" s="48"/>
      <c r="LNJ44" s="46"/>
      <c r="LNL44" s="46"/>
      <c r="LNM44" s="47"/>
      <c r="LNN44" s="46"/>
      <c r="LNO44" s="47"/>
      <c r="LNP44" s="48"/>
      <c r="LNQ44" s="47"/>
      <c r="LNR44" s="48"/>
      <c r="LNS44" s="46"/>
      <c r="LNU44" s="46"/>
      <c r="LNV44" s="47"/>
      <c r="LNW44" s="46"/>
      <c r="LNX44" s="47"/>
      <c r="LNY44" s="48"/>
      <c r="LNZ44" s="47"/>
      <c r="LOA44" s="48"/>
      <c r="LOB44" s="46"/>
      <c r="LOD44" s="46"/>
      <c r="LOE44" s="47"/>
      <c r="LOF44" s="46"/>
      <c r="LOG44" s="47"/>
      <c r="LOH44" s="48"/>
      <c r="LOI44" s="47"/>
      <c r="LOJ44" s="48"/>
      <c r="LOK44" s="46"/>
      <c r="LOM44" s="46"/>
      <c r="LON44" s="47"/>
      <c r="LOO44" s="46"/>
      <c r="LOP44" s="47"/>
      <c r="LOQ44" s="48"/>
      <c r="LOR44" s="47"/>
      <c r="LOS44" s="48"/>
      <c r="LOT44" s="46"/>
      <c r="LOV44" s="46"/>
      <c r="LOW44" s="47"/>
      <c r="LOX44" s="46"/>
      <c r="LOY44" s="47"/>
      <c r="LOZ44" s="48"/>
      <c r="LPA44" s="47"/>
      <c r="LPB44" s="48"/>
      <c r="LPC44" s="46"/>
      <c r="LPE44" s="46"/>
      <c r="LPF44" s="47"/>
      <c r="LPG44" s="46"/>
      <c r="LPH44" s="47"/>
      <c r="LPI44" s="48"/>
      <c r="LPJ44" s="47"/>
      <c r="LPK44" s="48"/>
      <c r="LPL44" s="46"/>
      <c r="LPN44" s="46"/>
      <c r="LPO44" s="47"/>
      <c r="LPP44" s="46"/>
      <c r="LPQ44" s="47"/>
      <c r="LPR44" s="48"/>
      <c r="LPS44" s="47"/>
      <c r="LPT44" s="48"/>
      <c r="LPU44" s="46"/>
      <c r="LPW44" s="46"/>
      <c r="LPX44" s="47"/>
      <c r="LPY44" s="46"/>
      <c r="LPZ44" s="47"/>
      <c r="LQA44" s="48"/>
      <c r="LQB44" s="47"/>
      <c r="LQC44" s="48"/>
      <c r="LQD44" s="46"/>
      <c r="LQF44" s="46"/>
      <c r="LQG44" s="47"/>
      <c r="LQH44" s="46"/>
      <c r="LQI44" s="47"/>
      <c r="LQJ44" s="48"/>
      <c r="LQK44" s="47"/>
      <c r="LQL44" s="48"/>
      <c r="LQM44" s="46"/>
      <c r="LQO44" s="46"/>
      <c r="LQP44" s="47"/>
      <c r="LQQ44" s="46"/>
      <c r="LQR44" s="47"/>
      <c r="LQS44" s="48"/>
      <c r="LQT44" s="47"/>
      <c r="LQU44" s="48"/>
      <c r="LQV44" s="46"/>
      <c r="LQX44" s="46"/>
      <c r="LQY44" s="47"/>
      <c r="LQZ44" s="46"/>
      <c r="LRA44" s="47"/>
      <c r="LRB44" s="48"/>
      <c r="LRC44" s="47"/>
      <c r="LRD44" s="48"/>
      <c r="LRE44" s="46"/>
      <c r="LRG44" s="46"/>
      <c r="LRH44" s="47"/>
      <c r="LRI44" s="46"/>
      <c r="LRJ44" s="47"/>
      <c r="LRK44" s="48"/>
      <c r="LRL44" s="47"/>
      <c r="LRM44" s="48"/>
      <c r="LRN44" s="46"/>
      <c r="LRP44" s="46"/>
      <c r="LRQ44" s="47"/>
      <c r="LRR44" s="46"/>
      <c r="LRS44" s="47"/>
      <c r="LRT44" s="48"/>
      <c r="LRU44" s="47"/>
      <c r="LRV44" s="48"/>
      <c r="LRW44" s="46"/>
      <c r="LRY44" s="46"/>
      <c r="LRZ44" s="47"/>
      <c r="LSA44" s="46"/>
      <c r="LSB44" s="47"/>
      <c r="LSC44" s="48"/>
      <c r="LSD44" s="47"/>
      <c r="LSE44" s="48"/>
      <c r="LSF44" s="46"/>
      <c r="LSH44" s="46"/>
      <c r="LSI44" s="47"/>
      <c r="LSJ44" s="46"/>
      <c r="LSK44" s="47"/>
      <c r="LSL44" s="48"/>
      <c r="LSM44" s="47"/>
      <c r="LSN44" s="48"/>
      <c r="LSO44" s="46"/>
      <c r="LSQ44" s="46"/>
      <c r="LSR44" s="47"/>
      <c r="LSS44" s="46"/>
      <c r="LST44" s="47"/>
      <c r="LSU44" s="48"/>
      <c r="LSV44" s="47"/>
      <c r="LSW44" s="48"/>
      <c r="LSX44" s="46"/>
      <c r="LSZ44" s="46"/>
      <c r="LTA44" s="47"/>
      <c r="LTB44" s="46"/>
      <c r="LTC44" s="47"/>
      <c r="LTD44" s="48"/>
      <c r="LTE44" s="47"/>
      <c r="LTF44" s="48"/>
      <c r="LTG44" s="46"/>
      <c r="LTI44" s="46"/>
      <c r="LTJ44" s="47"/>
      <c r="LTK44" s="46"/>
      <c r="LTL44" s="47"/>
      <c r="LTM44" s="48"/>
      <c r="LTN44" s="47"/>
      <c r="LTO44" s="48"/>
      <c r="LTP44" s="46"/>
      <c r="LTR44" s="46"/>
      <c r="LTS44" s="47"/>
      <c r="LTT44" s="46"/>
      <c r="LTU44" s="47"/>
      <c r="LTV44" s="48"/>
      <c r="LTW44" s="47"/>
      <c r="LTX44" s="48"/>
      <c r="LTY44" s="46"/>
      <c r="LUA44" s="46"/>
      <c r="LUB44" s="47"/>
      <c r="LUC44" s="46"/>
      <c r="LUD44" s="47"/>
      <c r="LUE44" s="48"/>
      <c r="LUF44" s="47"/>
      <c r="LUG44" s="48"/>
      <c r="LUH44" s="46"/>
      <c r="LUJ44" s="46"/>
      <c r="LUK44" s="47"/>
      <c r="LUL44" s="46"/>
      <c r="LUM44" s="47"/>
      <c r="LUN44" s="48"/>
      <c r="LUO44" s="47"/>
      <c r="LUP44" s="48"/>
      <c r="LUQ44" s="46"/>
      <c r="LUS44" s="46"/>
      <c r="LUT44" s="47"/>
      <c r="LUU44" s="46"/>
      <c r="LUV44" s="47"/>
      <c r="LUW44" s="48"/>
      <c r="LUX44" s="47"/>
      <c r="LUY44" s="48"/>
      <c r="LUZ44" s="46"/>
      <c r="LVB44" s="46"/>
      <c r="LVC44" s="47"/>
      <c r="LVD44" s="46"/>
      <c r="LVE44" s="47"/>
      <c r="LVF44" s="48"/>
      <c r="LVG44" s="47"/>
      <c r="LVH44" s="48"/>
      <c r="LVI44" s="46"/>
      <c r="LVK44" s="46"/>
      <c r="LVL44" s="47"/>
      <c r="LVM44" s="46"/>
      <c r="LVN44" s="47"/>
      <c r="LVO44" s="48"/>
      <c r="LVP44" s="47"/>
      <c r="LVQ44" s="48"/>
      <c r="LVR44" s="46"/>
      <c r="LVT44" s="46"/>
      <c r="LVU44" s="47"/>
      <c r="LVV44" s="46"/>
      <c r="LVW44" s="47"/>
      <c r="LVX44" s="48"/>
      <c r="LVY44" s="47"/>
      <c r="LVZ44" s="48"/>
      <c r="LWA44" s="46"/>
      <c r="LWC44" s="46"/>
      <c r="LWD44" s="47"/>
      <c r="LWE44" s="46"/>
      <c r="LWF44" s="47"/>
      <c r="LWG44" s="48"/>
      <c r="LWH44" s="47"/>
      <c r="LWI44" s="48"/>
      <c r="LWJ44" s="46"/>
      <c r="LWL44" s="46"/>
      <c r="LWM44" s="47"/>
      <c r="LWN44" s="46"/>
      <c r="LWO44" s="47"/>
      <c r="LWP44" s="48"/>
      <c r="LWQ44" s="47"/>
      <c r="LWR44" s="48"/>
      <c r="LWS44" s="46"/>
      <c r="LWU44" s="46"/>
      <c r="LWV44" s="47"/>
      <c r="LWW44" s="46"/>
      <c r="LWX44" s="47"/>
      <c r="LWY44" s="48"/>
      <c r="LWZ44" s="47"/>
      <c r="LXA44" s="48"/>
      <c r="LXB44" s="46"/>
      <c r="LXD44" s="46"/>
      <c r="LXE44" s="47"/>
      <c r="LXF44" s="46"/>
      <c r="LXG44" s="47"/>
      <c r="LXH44" s="48"/>
      <c r="LXI44" s="47"/>
      <c r="LXJ44" s="48"/>
      <c r="LXK44" s="46"/>
      <c r="LXM44" s="46"/>
      <c r="LXN44" s="47"/>
      <c r="LXO44" s="46"/>
      <c r="LXP44" s="47"/>
      <c r="LXQ44" s="48"/>
      <c r="LXR44" s="47"/>
      <c r="LXS44" s="48"/>
      <c r="LXT44" s="46"/>
      <c r="LXV44" s="46"/>
      <c r="LXW44" s="47"/>
      <c r="LXX44" s="46"/>
      <c r="LXY44" s="47"/>
      <c r="LXZ44" s="48"/>
      <c r="LYA44" s="47"/>
      <c r="LYB44" s="48"/>
      <c r="LYC44" s="46"/>
      <c r="LYE44" s="46"/>
      <c r="LYF44" s="47"/>
      <c r="LYG44" s="46"/>
      <c r="LYH44" s="47"/>
      <c r="LYI44" s="48"/>
      <c r="LYJ44" s="47"/>
      <c r="LYK44" s="48"/>
      <c r="LYL44" s="46"/>
      <c r="LYN44" s="46"/>
      <c r="LYO44" s="47"/>
      <c r="LYP44" s="46"/>
      <c r="LYQ44" s="47"/>
      <c r="LYR44" s="48"/>
      <c r="LYS44" s="47"/>
      <c r="LYT44" s="48"/>
      <c r="LYU44" s="46"/>
      <c r="LYW44" s="46"/>
      <c r="LYX44" s="47"/>
      <c r="LYY44" s="46"/>
      <c r="LYZ44" s="47"/>
      <c r="LZA44" s="48"/>
      <c r="LZB44" s="47"/>
      <c r="LZC44" s="48"/>
      <c r="LZD44" s="46"/>
      <c r="LZF44" s="46"/>
      <c r="LZG44" s="47"/>
      <c r="LZH44" s="46"/>
      <c r="LZI44" s="47"/>
      <c r="LZJ44" s="48"/>
      <c r="LZK44" s="47"/>
      <c r="LZL44" s="48"/>
      <c r="LZM44" s="46"/>
      <c r="LZO44" s="46"/>
      <c r="LZP44" s="47"/>
      <c r="LZQ44" s="46"/>
      <c r="LZR44" s="47"/>
      <c r="LZS44" s="48"/>
      <c r="LZT44" s="47"/>
      <c r="LZU44" s="48"/>
      <c r="LZV44" s="46"/>
      <c r="LZX44" s="46"/>
      <c r="LZY44" s="47"/>
      <c r="LZZ44" s="46"/>
      <c r="MAA44" s="47"/>
      <c r="MAB44" s="48"/>
      <c r="MAC44" s="47"/>
      <c r="MAD44" s="48"/>
      <c r="MAE44" s="46"/>
      <c r="MAG44" s="46"/>
      <c r="MAH44" s="47"/>
      <c r="MAI44" s="46"/>
      <c r="MAJ44" s="47"/>
      <c r="MAK44" s="48"/>
      <c r="MAL44" s="47"/>
      <c r="MAM44" s="48"/>
      <c r="MAN44" s="46"/>
      <c r="MAP44" s="46"/>
      <c r="MAQ44" s="47"/>
      <c r="MAR44" s="46"/>
      <c r="MAS44" s="47"/>
      <c r="MAT44" s="48"/>
      <c r="MAU44" s="47"/>
      <c r="MAV44" s="48"/>
      <c r="MAW44" s="46"/>
      <c r="MAY44" s="46"/>
      <c r="MAZ44" s="47"/>
      <c r="MBA44" s="46"/>
      <c r="MBB44" s="47"/>
      <c r="MBC44" s="48"/>
      <c r="MBD44" s="47"/>
      <c r="MBE44" s="48"/>
      <c r="MBF44" s="46"/>
      <c r="MBH44" s="46"/>
      <c r="MBI44" s="47"/>
      <c r="MBJ44" s="46"/>
      <c r="MBK44" s="47"/>
      <c r="MBL44" s="48"/>
      <c r="MBM44" s="47"/>
      <c r="MBN44" s="48"/>
      <c r="MBO44" s="46"/>
      <c r="MBQ44" s="46"/>
      <c r="MBR44" s="47"/>
      <c r="MBS44" s="46"/>
      <c r="MBT44" s="47"/>
      <c r="MBU44" s="48"/>
      <c r="MBV44" s="47"/>
      <c r="MBW44" s="48"/>
      <c r="MBX44" s="46"/>
      <c r="MBZ44" s="46"/>
      <c r="MCA44" s="47"/>
      <c r="MCB44" s="46"/>
      <c r="MCC44" s="47"/>
      <c r="MCD44" s="48"/>
      <c r="MCE44" s="47"/>
      <c r="MCF44" s="48"/>
      <c r="MCG44" s="46"/>
      <c r="MCI44" s="46"/>
      <c r="MCJ44" s="47"/>
      <c r="MCK44" s="46"/>
      <c r="MCL44" s="47"/>
      <c r="MCM44" s="48"/>
      <c r="MCN44" s="47"/>
      <c r="MCO44" s="48"/>
      <c r="MCP44" s="46"/>
      <c r="MCR44" s="46"/>
      <c r="MCS44" s="47"/>
      <c r="MCT44" s="46"/>
      <c r="MCU44" s="47"/>
      <c r="MCV44" s="48"/>
      <c r="MCW44" s="47"/>
      <c r="MCX44" s="48"/>
      <c r="MCY44" s="46"/>
      <c r="MDA44" s="46"/>
      <c r="MDB44" s="47"/>
      <c r="MDC44" s="46"/>
      <c r="MDD44" s="47"/>
      <c r="MDE44" s="48"/>
      <c r="MDF44" s="47"/>
      <c r="MDG44" s="48"/>
      <c r="MDH44" s="46"/>
      <c r="MDJ44" s="46"/>
      <c r="MDK44" s="47"/>
      <c r="MDL44" s="46"/>
      <c r="MDM44" s="47"/>
      <c r="MDN44" s="48"/>
      <c r="MDO44" s="47"/>
      <c r="MDP44" s="48"/>
      <c r="MDQ44" s="46"/>
      <c r="MDS44" s="46"/>
      <c r="MDT44" s="47"/>
      <c r="MDU44" s="46"/>
      <c r="MDV44" s="47"/>
      <c r="MDW44" s="48"/>
      <c r="MDX44" s="47"/>
      <c r="MDY44" s="48"/>
      <c r="MDZ44" s="46"/>
      <c r="MEB44" s="46"/>
      <c r="MEC44" s="47"/>
      <c r="MED44" s="46"/>
      <c r="MEE44" s="47"/>
      <c r="MEF44" s="48"/>
      <c r="MEG44" s="47"/>
      <c r="MEH44" s="48"/>
      <c r="MEI44" s="46"/>
      <c r="MEK44" s="46"/>
      <c r="MEL44" s="47"/>
      <c r="MEM44" s="46"/>
      <c r="MEN44" s="47"/>
      <c r="MEO44" s="48"/>
      <c r="MEP44" s="47"/>
      <c r="MEQ44" s="48"/>
      <c r="MER44" s="46"/>
      <c r="MET44" s="46"/>
      <c r="MEU44" s="47"/>
      <c r="MEV44" s="46"/>
      <c r="MEW44" s="47"/>
      <c r="MEX44" s="48"/>
      <c r="MEY44" s="47"/>
      <c r="MEZ44" s="48"/>
      <c r="MFA44" s="46"/>
      <c r="MFC44" s="46"/>
      <c r="MFD44" s="47"/>
      <c r="MFE44" s="46"/>
      <c r="MFF44" s="47"/>
      <c r="MFG44" s="48"/>
      <c r="MFH44" s="47"/>
      <c r="MFI44" s="48"/>
      <c r="MFJ44" s="46"/>
      <c r="MFL44" s="46"/>
      <c r="MFM44" s="47"/>
      <c r="MFN44" s="46"/>
      <c r="MFO44" s="47"/>
      <c r="MFP44" s="48"/>
      <c r="MFQ44" s="47"/>
      <c r="MFR44" s="48"/>
      <c r="MFS44" s="46"/>
      <c r="MFU44" s="46"/>
      <c r="MFV44" s="47"/>
      <c r="MFW44" s="46"/>
      <c r="MFX44" s="47"/>
      <c r="MFY44" s="48"/>
      <c r="MFZ44" s="47"/>
      <c r="MGA44" s="48"/>
      <c r="MGB44" s="46"/>
      <c r="MGD44" s="46"/>
      <c r="MGE44" s="47"/>
      <c r="MGF44" s="46"/>
      <c r="MGG44" s="47"/>
      <c r="MGH44" s="48"/>
      <c r="MGI44" s="47"/>
      <c r="MGJ44" s="48"/>
      <c r="MGK44" s="46"/>
      <c r="MGM44" s="46"/>
      <c r="MGN44" s="47"/>
      <c r="MGO44" s="46"/>
      <c r="MGP44" s="47"/>
      <c r="MGQ44" s="48"/>
      <c r="MGR44" s="47"/>
      <c r="MGS44" s="48"/>
      <c r="MGT44" s="46"/>
      <c r="MGV44" s="46"/>
      <c r="MGW44" s="47"/>
      <c r="MGX44" s="46"/>
      <c r="MGY44" s="47"/>
      <c r="MGZ44" s="48"/>
      <c r="MHA44" s="47"/>
      <c r="MHB44" s="48"/>
      <c r="MHC44" s="46"/>
      <c r="MHE44" s="46"/>
      <c r="MHF44" s="47"/>
      <c r="MHG44" s="46"/>
      <c r="MHH44" s="47"/>
      <c r="MHI44" s="48"/>
      <c r="MHJ44" s="47"/>
      <c r="MHK44" s="48"/>
      <c r="MHL44" s="46"/>
      <c r="MHN44" s="46"/>
      <c r="MHO44" s="47"/>
      <c r="MHP44" s="46"/>
      <c r="MHQ44" s="47"/>
      <c r="MHR44" s="48"/>
      <c r="MHS44" s="47"/>
      <c r="MHT44" s="48"/>
      <c r="MHU44" s="46"/>
      <c r="MHW44" s="46"/>
      <c r="MHX44" s="47"/>
      <c r="MHY44" s="46"/>
      <c r="MHZ44" s="47"/>
      <c r="MIA44" s="48"/>
      <c r="MIB44" s="47"/>
      <c r="MIC44" s="48"/>
      <c r="MID44" s="46"/>
      <c r="MIF44" s="46"/>
      <c r="MIG44" s="47"/>
      <c r="MIH44" s="46"/>
      <c r="MII44" s="47"/>
      <c r="MIJ44" s="48"/>
      <c r="MIK44" s="47"/>
      <c r="MIL44" s="48"/>
      <c r="MIM44" s="46"/>
      <c r="MIO44" s="46"/>
      <c r="MIP44" s="47"/>
      <c r="MIQ44" s="46"/>
      <c r="MIR44" s="47"/>
      <c r="MIS44" s="48"/>
      <c r="MIT44" s="47"/>
      <c r="MIU44" s="48"/>
      <c r="MIV44" s="46"/>
      <c r="MIX44" s="46"/>
      <c r="MIY44" s="47"/>
      <c r="MIZ44" s="46"/>
      <c r="MJA44" s="47"/>
      <c r="MJB44" s="48"/>
      <c r="MJC44" s="47"/>
      <c r="MJD44" s="48"/>
      <c r="MJE44" s="46"/>
      <c r="MJG44" s="46"/>
      <c r="MJH44" s="47"/>
      <c r="MJI44" s="46"/>
      <c r="MJJ44" s="47"/>
      <c r="MJK44" s="48"/>
      <c r="MJL44" s="47"/>
      <c r="MJM44" s="48"/>
      <c r="MJN44" s="46"/>
      <c r="MJP44" s="46"/>
      <c r="MJQ44" s="47"/>
      <c r="MJR44" s="46"/>
      <c r="MJS44" s="47"/>
      <c r="MJT44" s="48"/>
      <c r="MJU44" s="47"/>
      <c r="MJV44" s="48"/>
      <c r="MJW44" s="46"/>
      <c r="MJY44" s="46"/>
      <c r="MJZ44" s="47"/>
      <c r="MKA44" s="46"/>
      <c r="MKB44" s="47"/>
      <c r="MKC44" s="48"/>
      <c r="MKD44" s="47"/>
      <c r="MKE44" s="48"/>
      <c r="MKF44" s="46"/>
      <c r="MKH44" s="46"/>
      <c r="MKI44" s="47"/>
      <c r="MKJ44" s="46"/>
      <c r="MKK44" s="47"/>
      <c r="MKL44" s="48"/>
      <c r="MKM44" s="47"/>
      <c r="MKN44" s="48"/>
      <c r="MKO44" s="46"/>
      <c r="MKQ44" s="46"/>
      <c r="MKR44" s="47"/>
      <c r="MKS44" s="46"/>
      <c r="MKT44" s="47"/>
      <c r="MKU44" s="48"/>
      <c r="MKV44" s="47"/>
      <c r="MKW44" s="48"/>
      <c r="MKX44" s="46"/>
      <c r="MKZ44" s="46"/>
      <c r="MLA44" s="47"/>
      <c r="MLB44" s="46"/>
      <c r="MLC44" s="47"/>
      <c r="MLD44" s="48"/>
      <c r="MLE44" s="47"/>
      <c r="MLF44" s="48"/>
      <c r="MLG44" s="46"/>
      <c r="MLI44" s="46"/>
      <c r="MLJ44" s="47"/>
      <c r="MLK44" s="46"/>
      <c r="MLL44" s="47"/>
      <c r="MLM44" s="48"/>
      <c r="MLN44" s="47"/>
      <c r="MLO44" s="48"/>
      <c r="MLP44" s="46"/>
      <c r="MLR44" s="46"/>
      <c r="MLS44" s="47"/>
      <c r="MLT44" s="46"/>
      <c r="MLU44" s="47"/>
      <c r="MLV44" s="48"/>
      <c r="MLW44" s="47"/>
      <c r="MLX44" s="48"/>
      <c r="MLY44" s="46"/>
      <c r="MMA44" s="46"/>
      <c r="MMB44" s="47"/>
      <c r="MMC44" s="46"/>
      <c r="MMD44" s="47"/>
      <c r="MME44" s="48"/>
      <c r="MMF44" s="47"/>
      <c r="MMG44" s="48"/>
      <c r="MMH44" s="46"/>
      <c r="MMJ44" s="46"/>
      <c r="MMK44" s="47"/>
      <c r="MML44" s="46"/>
      <c r="MMM44" s="47"/>
      <c r="MMN44" s="48"/>
      <c r="MMO44" s="47"/>
      <c r="MMP44" s="48"/>
      <c r="MMQ44" s="46"/>
      <c r="MMS44" s="46"/>
      <c r="MMT44" s="47"/>
      <c r="MMU44" s="46"/>
      <c r="MMV44" s="47"/>
      <c r="MMW44" s="48"/>
      <c r="MMX44" s="47"/>
      <c r="MMY44" s="48"/>
      <c r="MMZ44" s="46"/>
      <c r="MNB44" s="46"/>
      <c r="MNC44" s="47"/>
      <c r="MND44" s="46"/>
      <c r="MNE44" s="47"/>
      <c r="MNF44" s="48"/>
      <c r="MNG44" s="47"/>
      <c r="MNH44" s="48"/>
      <c r="MNI44" s="46"/>
      <c r="MNK44" s="46"/>
      <c r="MNL44" s="47"/>
      <c r="MNM44" s="46"/>
      <c r="MNN44" s="47"/>
      <c r="MNO44" s="48"/>
      <c r="MNP44" s="47"/>
      <c r="MNQ44" s="48"/>
      <c r="MNR44" s="46"/>
      <c r="MNT44" s="46"/>
      <c r="MNU44" s="47"/>
      <c r="MNV44" s="46"/>
      <c r="MNW44" s="47"/>
      <c r="MNX44" s="48"/>
      <c r="MNY44" s="47"/>
      <c r="MNZ44" s="48"/>
      <c r="MOA44" s="46"/>
      <c r="MOC44" s="46"/>
      <c r="MOD44" s="47"/>
      <c r="MOE44" s="46"/>
      <c r="MOF44" s="47"/>
      <c r="MOG44" s="48"/>
      <c r="MOH44" s="47"/>
      <c r="MOI44" s="48"/>
      <c r="MOJ44" s="46"/>
      <c r="MOL44" s="46"/>
      <c r="MOM44" s="47"/>
      <c r="MON44" s="46"/>
      <c r="MOO44" s="47"/>
      <c r="MOP44" s="48"/>
      <c r="MOQ44" s="47"/>
      <c r="MOR44" s="48"/>
      <c r="MOS44" s="46"/>
      <c r="MOU44" s="46"/>
      <c r="MOV44" s="47"/>
      <c r="MOW44" s="46"/>
      <c r="MOX44" s="47"/>
      <c r="MOY44" s="48"/>
      <c r="MOZ44" s="47"/>
      <c r="MPA44" s="48"/>
      <c r="MPB44" s="46"/>
      <c r="MPD44" s="46"/>
      <c r="MPE44" s="47"/>
      <c r="MPF44" s="46"/>
      <c r="MPG44" s="47"/>
      <c r="MPH44" s="48"/>
      <c r="MPI44" s="47"/>
      <c r="MPJ44" s="48"/>
      <c r="MPK44" s="46"/>
      <c r="MPM44" s="46"/>
      <c r="MPN44" s="47"/>
      <c r="MPO44" s="46"/>
      <c r="MPP44" s="47"/>
      <c r="MPQ44" s="48"/>
      <c r="MPR44" s="47"/>
      <c r="MPS44" s="48"/>
      <c r="MPT44" s="46"/>
      <c r="MPV44" s="46"/>
      <c r="MPW44" s="47"/>
      <c r="MPX44" s="46"/>
      <c r="MPY44" s="47"/>
      <c r="MPZ44" s="48"/>
      <c r="MQA44" s="47"/>
      <c r="MQB44" s="48"/>
      <c r="MQC44" s="46"/>
      <c r="MQE44" s="46"/>
      <c r="MQF44" s="47"/>
      <c r="MQG44" s="46"/>
      <c r="MQH44" s="47"/>
      <c r="MQI44" s="48"/>
      <c r="MQJ44" s="47"/>
      <c r="MQK44" s="48"/>
      <c r="MQL44" s="46"/>
      <c r="MQN44" s="46"/>
      <c r="MQO44" s="47"/>
      <c r="MQP44" s="46"/>
      <c r="MQQ44" s="47"/>
      <c r="MQR44" s="48"/>
      <c r="MQS44" s="47"/>
      <c r="MQT44" s="48"/>
      <c r="MQU44" s="46"/>
      <c r="MQW44" s="46"/>
      <c r="MQX44" s="47"/>
      <c r="MQY44" s="46"/>
      <c r="MQZ44" s="47"/>
      <c r="MRA44" s="48"/>
      <c r="MRB44" s="47"/>
      <c r="MRC44" s="48"/>
      <c r="MRD44" s="46"/>
      <c r="MRF44" s="46"/>
      <c r="MRG44" s="47"/>
      <c r="MRH44" s="46"/>
      <c r="MRI44" s="47"/>
      <c r="MRJ44" s="48"/>
      <c r="MRK44" s="47"/>
      <c r="MRL44" s="48"/>
      <c r="MRM44" s="46"/>
      <c r="MRO44" s="46"/>
      <c r="MRP44" s="47"/>
      <c r="MRQ44" s="46"/>
      <c r="MRR44" s="47"/>
      <c r="MRS44" s="48"/>
      <c r="MRT44" s="47"/>
      <c r="MRU44" s="48"/>
      <c r="MRV44" s="46"/>
      <c r="MRX44" s="46"/>
      <c r="MRY44" s="47"/>
      <c r="MRZ44" s="46"/>
      <c r="MSA44" s="47"/>
      <c r="MSB44" s="48"/>
      <c r="MSC44" s="47"/>
      <c r="MSD44" s="48"/>
      <c r="MSE44" s="46"/>
      <c r="MSG44" s="46"/>
      <c r="MSH44" s="47"/>
      <c r="MSI44" s="46"/>
      <c r="MSJ44" s="47"/>
      <c r="MSK44" s="48"/>
      <c r="MSL44" s="47"/>
      <c r="MSM44" s="48"/>
      <c r="MSN44" s="46"/>
      <c r="MSP44" s="46"/>
      <c r="MSQ44" s="47"/>
      <c r="MSR44" s="46"/>
      <c r="MSS44" s="47"/>
      <c r="MST44" s="48"/>
      <c r="MSU44" s="47"/>
      <c r="MSV44" s="48"/>
      <c r="MSW44" s="46"/>
      <c r="MSY44" s="46"/>
      <c r="MSZ44" s="47"/>
      <c r="MTA44" s="46"/>
      <c r="MTB44" s="47"/>
      <c r="MTC44" s="48"/>
      <c r="MTD44" s="47"/>
      <c r="MTE44" s="48"/>
      <c r="MTF44" s="46"/>
      <c r="MTH44" s="46"/>
      <c r="MTI44" s="47"/>
      <c r="MTJ44" s="46"/>
      <c r="MTK44" s="47"/>
      <c r="MTL44" s="48"/>
      <c r="MTM44" s="47"/>
      <c r="MTN44" s="48"/>
      <c r="MTO44" s="46"/>
      <c r="MTQ44" s="46"/>
      <c r="MTR44" s="47"/>
      <c r="MTS44" s="46"/>
      <c r="MTT44" s="47"/>
      <c r="MTU44" s="48"/>
      <c r="MTV44" s="47"/>
      <c r="MTW44" s="48"/>
      <c r="MTX44" s="46"/>
      <c r="MTZ44" s="46"/>
      <c r="MUA44" s="47"/>
      <c r="MUB44" s="46"/>
      <c r="MUC44" s="47"/>
      <c r="MUD44" s="48"/>
      <c r="MUE44" s="47"/>
      <c r="MUF44" s="48"/>
      <c r="MUG44" s="46"/>
      <c r="MUI44" s="46"/>
      <c r="MUJ44" s="47"/>
      <c r="MUK44" s="46"/>
      <c r="MUL44" s="47"/>
      <c r="MUM44" s="48"/>
      <c r="MUN44" s="47"/>
      <c r="MUO44" s="48"/>
      <c r="MUP44" s="46"/>
      <c r="MUR44" s="46"/>
      <c r="MUS44" s="47"/>
      <c r="MUT44" s="46"/>
      <c r="MUU44" s="47"/>
      <c r="MUV44" s="48"/>
      <c r="MUW44" s="47"/>
      <c r="MUX44" s="48"/>
      <c r="MUY44" s="46"/>
      <c r="MVA44" s="46"/>
      <c r="MVB44" s="47"/>
      <c r="MVC44" s="46"/>
      <c r="MVD44" s="47"/>
      <c r="MVE44" s="48"/>
      <c r="MVF44" s="47"/>
      <c r="MVG44" s="48"/>
      <c r="MVH44" s="46"/>
      <c r="MVJ44" s="46"/>
      <c r="MVK44" s="47"/>
      <c r="MVL44" s="46"/>
      <c r="MVM44" s="47"/>
      <c r="MVN44" s="48"/>
      <c r="MVO44" s="47"/>
      <c r="MVP44" s="48"/>
      <c r="MVQ44" s="46"/>
      <c r="MVS44" s="46"/>
      <c r="MVT44" s="47"/>
      <c r="MVU44" s="46"/>
      <c r="MVV44" s="47"/>
      <c r="MVW44" s="48"/>
      <c r="MVX44" s="47"/>
      <c r="MVY44" s="48"/>
      <c r="MVZ44" s="46"/>
      <c r="MWB44" s="46"/>
      <c r="MWC44" s="47"/>
      <c r="MWD44" s="46"/>
      <c r="MWE44" s="47"/>
      <c r="MWF44" s="48"/>
      <c r="MWG44" s="47"/>
      <c r="MWH44" s="48"/>
      <c r="MWI44" s="46"/>
      <c r="MWK44" s="46"/>
      <c r="MWL44" s="47"/>
      <c r="MWM44" s="46"/>
      <c r="MWN44" s="47"/>
      <c r="MWO44" s="48"/>
      <c r="MWP44" s="47"/>
      <c r="MWQ44" s="48"/>
      <c r="MWR44" s="46"/>
      <c r="MWT44" s="46"/>
      <c r="MWU44" s="47"/>
      <c r="MWV44" s="46"/>
      <c r="MWW44" s="47"/>
      <c r="MWX44" s="48"/>
      <c r="MWY44" s="47"/>
      <c r="MWZ44" s="48"/>
      <c r="MXA44" s="46"/>
      <c r="MXC44" s="46"/>
      <c r="MXD44" s="47"/>
      <c r="MXE44" s="46"/>
      <c r="MXF44" s="47"/>
      <c r="MXG44" s="48"/>
      <c r="MXH44" s="47"/>
      <c r="MXI44" s="48"/>
      <c r="MXJ44" s="46"/>
      <c r="MXL44" s="46"/>
      <c r="MXM44" s="47"/>
      <c r="MXN44" s="46"/>
      <c r="MXO44" s="47"/>
      <c r="MXP44" s="48"/>
      <c r="MXQ44" s="47"/>
      <c r="MXR44" s="48"/>
      <c r="MXS44" s="46"/>
      <c r="MXU44" s="46"/>
      <c r="MXV44" s="47"/>
      <c r="MXW44" s="46"/>
      <c r="MXX44" s="47"/>
      <c r="MXY44" s="48"/>
      <c r="MXZ44" s="47"/>
      <c r="MYA44" s="48"/>
      <c r="MYB44" s="46"/>
      <c r="MYD44" s="46"/>
      <c r="MYE44" s="47"/>
      <c r="MYF44" s="46"/>
      <c r="MYG44" s="47"/>
      <c r="MYH44" s="48"/>
      <c r="MYI44" s="47"/>
      <c r="MYJ44" s="48"/>
      <c r="MYK44" s="46"/>
      <c r="MYM44" s="46"/>
      <c r="MYN44" s="47"/>
      <c r="MYO44" s="46"/>
      <c r="MYP44" s="47"/>
      <c r="MYQ44" s="48"/>
      <c r="MYR44" s="47"/>
      <c r="MYS44" s="48"/>
      <c r="MYT44" s="46"/>
      <c r="MYV44" s="46"/>
      <c r="MYW44" s="47"/>
      <c r="MYX44" s="46"/>
      <c r="MYY44" s="47"/>
      <c r="MYZ44" s="48"/>
      <c r="MZA44" s="47"/>
      <c r="MZB44" s="48"/>
      <c r="MZC44" s="46"/>
      <c r="MZE44" s="46"/>
      <c r="MZF44" s="47"/>
      <c r="MZG44" s="46"/>
      <c r="MZH44" s="47"/>
      <c r="MZI44" s="48"/>
      <c r="MZJ44" s="47"/>
      <c r="MZK44" s="48"/>
      <c r="MZL44" s="46"/>
      <c r="MZN44" s="46"/>
      <c r="MZO44" s="47"/>
      <c r="MZP44" s="46"/>
      <c r="MZQ44" s="47"/>
      <c r="MZR44" s="48"/>
      <c r="MZS44" s="47"/>
      <c r="MZT44" s="48"/>
      <c r="MZU44" s="46"/>
      <c r="MZW44" s="46"/>
      <c r="MZX44" s="47"/>
      <c r="MZY44" s="46"/>
      <c r="MZZ44" s="47"/>
      <c r="NAA44" s="48"/>
      <c r="NAB44" s="47"/>
      <c r="NAC44" s="48"/>
      <c r="NAD44" s="46"/>
      <c r="NAF44" s="46"/>
      <c r="NAG44" s="47"/>
      <c r="NAH44" s="46"/>
      <c r="NAI44" s="47"/>
      <c r="NAJ44" s="48"/>
      <c r="NAK44" s="47"/>
      <c r="NAL44" s="48"/>
      <c r="NAM44" s="46"/>
      <c r="NAO44" s="46"/>
      <c r="NAP44" s="47"/>
      <c r="NAQ44" s="46"/>
      <c r="NAR44" s="47"/>
      <c r="NAS44" s="48"/>
      <c r="NAT44" s="47"/>
      <c r="NAU44" s="48"/>
      <c r="NAV44" s="46"/>
      <c r="NAX44" s="46"/>
      <c r="NAY44" s="47"/>
      <c r="NAZ44" s="46"/>
      <c r="NBA44" s="47"/>
      <c r="NBB44" s="48"/>
      <c r="NBC44" s="47"/>
      <c r="NBD44" s="48"/>
      <c r="NBE44" s="46"/>
      <c r="NBG44" s="46"/>
      <c r="NBH44" s="47"/>
      <c r="NBI44" s="46"/>
      <c r="NBJ44" s="47"/>
      <c r="NBK44" s="48"/>
      <c r="NBL44" s="47"/>
      <c r="NBM44" s="48"/>
      <c r="NBN44" s="46"/>
      <c r="NBP44" s="46"/>
      <c r="NBQ44" s="47"/>
      <c r="NBR44" s="46"/>
      <c r="NBS44" s="47"/>
      <c r="NBT44" s="48"/>
      <c r="NBU44" s="47"/>
      <c r="NBV44" s="48"/>
      <c r="NBW44" s="46"/>
      <c r="NBY44" s="46"/>
      <c r="NBZ44" s="47"/>
      <c r="NCA44" s="46"/>
      <c r="NCB44" s="47"/>
      <c r="NCC44" s="48"/>
      <c r="NCD44" s="47"/>
      <c r="NCE44" s="48"/>
      <c r="NCF44" s="46"/>
      <c r="NCH44" s="46"/>
      <c r="NCI44" s="47"/>
      <c r="NCJ44" s="46"/>
      <c r="NCK44" s="47"/>
      <c r="NCL44" s="48"/>
      <c r="NCM44" s="47"/>
      <c r="NCN44" s="48"/>
      <c r="NCO44" s="46"/>
      <c r="NCQ44" s="46"/>
      <c r="NCR44" s="47"/>
      <c r="NCS44" s="46"/>
      <c r="NCT44" s="47"/>
      <c r="NCU44" s="48"/>
      <c r="NCV44" s="47"/>
      <c r="NCW44" s="48"/>
      <c r="NCX44" s="46"/>
      <c r="NCZ44" s="46"/>
      <c r="NDA44" s="47"/>
      <c r="NDB44" s="46"/>
      <c r="NDC44" s="47"/>
      <c r="NDD44" s="48"/>
      <c r="NDE44" s="47"/>
      <c r="NDF44" s="48"/>
      <c r="NDG44" s="46"/>
      <c r="NDI44" s="46"/>
      <c r="NDJ44" s="47"/>
      <c r="NDK44" s="46"/>
      <c r="NDL44" s="47"/>
      <c r="NDM44" s="48"/>
      <c r="NDN44" s="47"/>
      <c r="NDO44" s="48"/>
      <c r="NDP44" s="46"/>
      <c r="NDR44" s="46"/>
      <c r="NDS44" s="47"/>
      <c r="NDT44" s="46"/>
      <c r="NDU44" s="47"/>
      <c r="NDV44" s="48"/>
      <c r="NDW44" s="47"/>
      <c r="NDX44" s="48"/>
      <c r="NDY44" s="46"/>
      <c r="NEA44" s="46"/>
      <c r="NEB44" s="47"/>
      <c r="NEC44" s="46"/>
      <c r="NED44" s="47"/>
      <c r="NEE44" s="48"/>
      <c r="NEF44" s="47"/>
      <c r="NEG44" s="48"/>
      <c r="NEH44" s="46"/>
      <c r="NEJ44" s="46"/>
      <c r="NEK44" s="47"/>
      <c r="NEL44" s="46"/>
      <c r="NEM44" s="47"/>
      <c r="NEN44" s="48"/>
      <c r="NEO44" s="47"/>
      <c r="NEP44" s="48"/>
      <c r="NEQ44" s="46"/>
      <c r="NES44" s="46"/>
      <c r="NET44" s="47"/>
      <c r="NEU44" s="46"/>
      <c r="NEV44" s="47"/>
      <c r="NEW44" s="48"/>
      <c r="NEX44" s="47"/>
      <c r="NEY44" s="48"/>
      <c r="NEZ44" s="46"/>
      <c r="NFB44" s="46"/>
      <c r="NFC44" s="47"/>
      <c r="NFD44" s="46"/>
      <c r="NFE44" s="47"/>
      <c r="NFF44" s="48"/>
      <c r="NFG44" s="47"/>
      <c r="NFH44" s="48"/>
      <c r="NFI44" s="46"/>
      <c r="NFK44" s="46"/>
      <c r="NFL44" s="47"/>
      <c r="NFM44" s="46"/>
      <c r="NFN44" s="47"/>
      <c r="NFO44" s="48"/>
      <c r="NFP44" s="47"/>
      <c r="NFQ44" s="48"/>
      <c r="NFR44" s="46"/>
      <c r="NFT44" s="46"/>
      <c r="NFU44" s="47"/>
      <c r="NFV44" s="46"/>
      <c r="NFW44" s="47"/>
      <c r="NFX44" s="48"/>
      <c r="NFY44" s="47"/>
      <c r="NFZ44" s="48"/>
      <c r="NGA44" s="46"/>
      <c r="NGC44" s="46"/>
      <c r="NGD44" s="47"/>
      <c r="NGE44" s="46"/>
      <c r="NGF44" s="47"/>
      <c r="NGG44" s="48"/>
      <c r="NGH44" s="47"/>
      <c r="NGI44" s="48"/>
      <c r="NGJ44" s="46"/>
      <c r="NGL44" s="46"/>
      <c r="NGM44" s="47"/>
      <c r="NGN44" s="46"/>
      <c r="NGO44" s="47"/>
      <c r="NGP44" s="48"/>
      <c r="NGQ44" s="47"/>
      <c r="NGR44" s="48"/>
      <c r="NGS44" s="46"/>
      <c r="NGU44" s="46"/>
      <c r="NGV44" s="47"/>
      <c r="NGW44" s="46"/>
      <c r="NGX44" s="47"/>
      <c r="NGY44" s="48"/>
      <c r="NGZ44" s="47"/>
      <c r="NHA44" s="48"/>
      <c r="NHB44" s="46"/>
      <c r="NHD44" s="46"/>
      <c r="NHE44" s="47"/>
      <c r="NHF44" s="46"/>
      <c r="NHG44" s="47"/>
      <c r="NHH44" s="48"/>
      <c r="NHI44" s="47"/>
      <c r="NHJ44" s="48"/>
      <c r="NHK44" s="46"/>
      <c r="NHM44" s="46"/>
      <c r="NHN44" s="47"/>
      <c r="NHO44" s="46"/>
      <c r="NHP44" s="47"/>
      <c r="NHQ44" s="48"/>
      <c r="NHR44" s="47"/>
      <c r="NHS44" s="48"/>
      <c r="NHT44" s="46"/>
      <c r="NHV44" s="46"/>
      <c r="NHW44" s="47"/>
      <c r="NHX44" s="46"/>
      <c r="NHY44" s="47"/>
      <c r="NHZ44" s="48"/>
      <c r="NIA44" s="47"/>
      <c r="NIB44" s="48"/>
      <c r="NIC44" s="46"/>
      <c r="NIE44" s="46"/>
      <c r="NIF44" s="47"/>
      <c r="NIG44" s="46"/>
      <c r="NIH44" s="47"/>
      <c r="NII44" s="48"/>
      <c r="NIJ44" s="47"/>
      <c r="NIK44" s="48"/>
      <c r="NIL44" s="46"/>
      <c r="NIN44" s="46"/>
      <c r="NIO44" s="47"/>
      <c r="NIP44" s="46"/>
      <c r="NIQ44" s="47"/>
      <c r="NIR44" s="48"/>
      <c r="NIS44" s="47"/>
      <c r="NIT44" s="48"/>
      <c r="NIU44" s="46"/>
      <c r="NIW44" s="46"/>
      <c r="NIX44" s="47"/>
      <c r="NIY44" s="46"/>
      <c r="NIZ44" s="47"/>
      <c r="NJA44" s="48"/>
      <c r="NJB44" s="47"/>
      <c r="NJC44" s="48"/>
      <c r="NJD44" s="46"/>
      <c r="NJF44" s="46"/>
      <c r="NJG44" s="47"/>
      <c r="NJH44" s="46"/>
      <c r="NJI44" s="47"/>
      <c r="NJJ44" s="48"/>
      <c r="NJK44" s="47"/>
      <c r="NJL44" s="48"/>
      <c r="NJM44" s="46"/>
      <c r="NJO44" s="46"/>
      <c r="NJP44" s="47"/>
      <c r="NJQ44" s="46"/>
      <c r="NJR44" s="47"/>
      <c r="NJS44" s="48"/>
      <c r="NJT44" s="47"/>
      <c r="NJU44" s="48"/>
      <c r="NJV44" s="46"/>
      <c r="NJX44" s="46"/>
      <c r="NJY44" s="47"/>
      <c r="NJZ44" s="46"/>
      <c r="NKA44" s="47"/>
      <c r="NKB44" s="48"/>
      <c r="NKC44" s="47"/>
      <c r="NKD44" s="48"/>
      <c r="NKE44" s="46"/>
      <c r="NKG44" s="46"/>
      <c r="NKH44" s="47"/>
      <c r="NKI44" s="46"/>
      <c r="NKJ44" s="47"/>
      <c r="NKK44" s="48"/>
      <c r="NKL44" s="47"/>
      <c r="NKM44" s="48"/>
      <c r="NKN44" s="46"/>
      <c r="NKP44" s="46"/>
      <c r="NKQ44" s="47"/>
      <c r="NKR44" s="46"/>
      <c r="NKS44" s="47"/>
      <c r="NKT44" s="48"/>
      <c r="NKU44" s="47"/>
      <c r="NKV44" s="48"/>
      <c r="NKW44" s="46"/>
      <c r="NKY44" s="46"/>
      <c r="NKZ44" s="47"/>
      <c r="NLA44" s="46"/>
      <c r="NLB44" s="47"/>
      <c r="NLC44" s="48"/>
      <c r="NLD44" s="47"/>
      <c r="NLE44" s="48"/>
      <c r="NLF44" s="46"/>
      <c r="NLH44" s="46"/>
      <c r="NLI44" s="47"/>
      <c r="NLJ44" s="46"/>
      <c r="NLK44" s="47"/>
      <c r="NLL44" s="48"/>
      <c r="NLM44" s="47"/>
      <c r="NLN44" s="48"/>
      <c r="NLO44" s="46"/>
      <c r="NLQ44" s="46"/>
      <c r="NLR44" s="47"/>
      <c r="NLS44" s="46"/>
      <c r="NLT44" s="47"/>
      <c r="NLU44" s="48"/>
      <c r="NLV44" s="47"/>
      <c r="NLW44" s="48"/>
      <c r="NLX44" s="46"/>
      <c r="NLZ44" s="46"/>
      <c r="NMA44" s="47"/>
      <c r="NMB44" s="46"/>
      <c r="NMC44" s="47"/>
      <c r="NMD44" s="48"/>
      <c r="NME44" s="47"/>
      <c r="NMF44" s="48"/>
      <c r="NMG44" s="46"/>
      <c r="NMI44" s="46"/>
      <c r="NMJ44" s="47"/>
      <c r="NMK44" s="46"/>
      <c r="NML44" s="47"/>
      <c r="NMM44" s="48"/>
      <c r="NMN44" s="47"/>
      <c r="NMO44" s="48"/>
      <c r="NMP44" s="46"/>
      <c r="NMR44" s="46"/>
      <c r="NMS44" s="47"/>
      <c r="NMT44" s="46"/>
      <c r="NMU44" s="47"/>
      <c r="NMV44" s="48"/>
      <c r="NMW44" s="47"/>
      <c r="NMX44" s="48"/>
      <c r="NMY44" s="46"/>
      <c r="NNA44" s="46"/>
      <c r="NNB44" s="47"/>
      <c r="NNC44" s="46"/>
      <c r="NND44" s="47"/>
      <c r="NNE44" s="48"/>
      <c r="NNF44" s="47"/>
      <c r="NNG44" s="48"/>
      <c r="NNH44" s="46"/>
      <c r="NNJ44" s="46"/>
      <c r="NNK44" s="47"/>
      <c r="NNL44" s="46"/>
      <c r="NNM44" s="47"/>
      <c r="NNN44" s="48"/>
      <c r="NNO44" s="47"/>
      <c r="NNP44" s="48"/>
      <c r="NNQ44" s="46"/>
      <c r="NNS44" s="46"/>
      <c r="NNT44" s="47"/>
      <c r="NNU44" s="46"/>
      <c r="NNV44" s="47"/>
      <c r="NNW44" s="48"/>
      <c r="NNX44" s="47"/>
      <c r="NNY44" s="48"/>
      <c r="NNZ44" s="46"/>
      <c r="NOB44" s="46"/>
      <c r="NOC44" s="47"/>
      <c r="NOD44" s="46"/>
      <c r="NOE44" s="47"/>
      <c r="NOF44" s="48"/>
      <c r="NOG44" s="47"/>
      <c r="NOH44" s="48"/>
      <c r="NOI44" s="46"/>
      <c r="NOK44" s="46"/>
      <c r="NOL44" s="47"/>
      <c r="NOM44" s="46"/>
      <c r="NON44" s="47"/>
      <c r="NOO44" s="48"/>
      <c r="NOP44" s="47"/>
      <c r="NOQ44" s="48"/>
      <c r="NOR44" s="46"/>
      <c r="NOT44" s="46"/>
      <c r="NOU44" s="47"/>
      <c r="NOV44" s="46"/>
      <c r="NOW44" s="47"/>
      <c r="NOX44" s="48"/>
      <c r="NOY44" s="47"/>
      <c r="NOZ44" s="48"/>
      <c r="NPA44" s="46"/>
      <c r="NPC44" s="46"/>
      <c r="NPD44" s="47"/>
      <c r="NPE44" s="46"/>
      <c r="NPF44" s="47"/>
      <c r="NPG44" s="48"/>
      <c r="NPH44" s="47"/>
      <c r="NPI44" s="48"/>
      <c r="NPJ44" s="46"/>
      <c r="NPL44" s="46"/>
      <c r="NPM44" s="47"/>
      <c r="NPN44" s="46"/>
      <c r="NPO44" s="47"/>
      <c r="NPP44" s="48"/>
      <c r="NPQ44" s="47"/>
      <c r="NPR44" s="48"/>
      <c r="NPS44" s="46"/>
      <c r="NPU44" s="46"/>
      <c r="NPV44" s="47"/>
      <c r="NPW44" s="46"/>
      <c r="NPX44" s="47"/>
      <c r="NPY44" s="48"/>
      <c r="NPZ44" s="47"/>
      <c r="NQA44" s="48"/>
      <c r="NQB44" s="46"/>
      <c r="NQD44" s="46"/>
      <c r="NQE44" s="47"/>
      <c r="NQF44" s="46"/>
      <c r="NQG44" s="47"/>
      <c r="NQH44" s="48"/>
      <c r="NQI44" s="47"/>
      <c r="NQJ44" s="48"/>
      <c r="NQK44" s="46"/>
      <c r="NQM44" s="46"/>
      <c r="NQN44" s="47"/>
      <c r="NQO44" s="46"/>
      <c r="NQP44" s="47"/>
      <c r="NQQ44" s="48"/>
      <c r="NQR44" s="47"/>
      <c r="NQS44" s="48"/>
      <c r="NQT44" s="46"/>
      <c r="NQV44" s="46"/>
      <c r="NQW44" s="47"/>
      <c r="NQX44" s="46"/>
      <c r="NQY44" s="47"/>
      <c r="NQZ44" s="48"/>
      <c r="NRA44" s="47"/>
      <c r="NRB44" s="48"/>
      <c r="NRC44" s="46"/>
      <c r="NRE44" s="46"/>
      <c r="NRF44" s="47"/>
      <c r="NRG44" s="46"/>
      <c r="NRH44" s="47"/>
      <c r="NRI44" s="48"/>
      <c r="NRJ44" s="47"/>
      <c r="NRK44" s="48"/>
      <c r="NRL44" s="46"/>
      <c r="NRN44" s="46"/>
      <c r="NRO44" s="47"/>
      <c r="NRP44" s="46"/>
      <c r="NRQ44" s="47"/>
      <c r="NRR44" s="48"/>
      <c r="NRS44" s="47"/>
      <c r="NRT44" s="48"/>
      <c r="NRU44" s="46"/>
      <c r="NRW44" s="46"/>
      <c r="NRX44" s="47"/>
      <c r="NRY44" s="46"/>
      <c r="NRZ44" s="47"/>
      <c r="NSA44" s="48"/>
      <c r="NSB44" s="47"/>
      <c r="NSC44" s="48"/>
      <c r="NSD44" s="46"/>
      <c r="NSF44" s="46"/>
      <c r="NSG44" s="47"/>
      <c r="NSH44" s="46"/>
      <c r="NSI44" s="47"/>
      <c r="NSJ44" s="48"/>
      <c r="NSK44" s="47"/>
      <c r="NSL44" s="48"/>
      <c r="NSM44" s="46"/>
      <c r="NSO44" s="46"/>
      <c r="NSP44" s="47"/>
      <c r="NSQ44" s="46"/>
      <c r="NSR44" s="47"/>
      <c r="NSS44" s="48"/>
      <c r="NST44" s="47"/>
      <c r="NSU44" s="48"/>
      <c r="NSV44" s="46"/>
      <c r="NSX44" s="46"/>
      <c r="NSY44" s="47"/>
      <c r="NSZ44" s="46"/>
      <c r="NTA44" s="47"/>
      <c r="NTB44" s="48"/>
      <c r="NTC44" s="47"/>
      <c r="NTD44" s="48"/>
      <c r="NTE44" s="46"/>
      <c r="NTG44" s="46"/>
      <c r="NTH44" s="47"/>
      <c r="NTI44" s="46"/>
      <c r="NTJ44" s="47"/>
      <c r="NTK44" s="48"/>
      <c r="NTL44" s="47"/>
      <c r="NTM44" s="48"/>
      <c r="NTN44" s="46"/>
      <c r="NTP44" s="46"/>
      <c r="NTQ44" s="47"/>
      <c r="NTR44" s="46"/>
      <c r="NTS44" s="47"/>
      <c r="NTT44" s="48"/>
      <c r="NTU44" s="47"/>
      <c r="NTV44" s="48"/>
      <c r="NTW44" s="46"/>
      <c r="NTY44" s="46"/>
      <c r="NTZ44" s="47"/>
      <c r="NUA44" s="46"/>
      <c r="NUB44" s="47"/>
      <c r="NUC44" s="48"/>
      <c r="NUD44" s="47"/>
      <c r="NUE44" s="48"/>
      <c r="NUF44" s="46"/>
      <c r="NUH44" s="46"/>
      <c r="NUI44" s="47"/>
      <c r="NUJ44" s="46"/>
      <c r="NUK44" s="47"/>
      <c r="NUL44" s="48"/>
      <c r="NUM44" s="47"/>
      <c r="NUN44" s="48"/>
      <c r="NUO44" s="46"/>
      <c r="NUQ44" s="46"/>
      <c r="NUR44" s="47"/>
      <c r="NUS44" s="46"/>
      <c r="NUT44" s="47"/>
      <c r="NUU44" s="48"/>
      <c r="NUV44" s="47"/>
      <c r="NUW44" s="48"/>
      <c r="NUX44" s="46"/>
      <c r="NUZ44" s="46"/>
      <c r="NVA44" s="47"/>
      <c r="NVB44" s="46"/>
      <c r="NVC44" s="47"/>
      <c r="NVD44" s="48"/>
      <c r="NVE44" s="47"/>
      <c r="NVF44" s="48"/>
      <c r="NVG44" s="46"/>
      <c r="NVI44" s="46"/>
      <c r="NVJ44" s="47"/>
      <c r="NVK44" s="46"/>
      <c r="NVL44" s="47"/>
      <c r="NVM44" s="48"/>
      <c r="NVN44" s="47"/>
      <c r="NVO44" s="48"/>
      <c r="NVP44" s="46"/>
      <c r="NVR44" s="46"/>
      <c r="NVS44" s="47"/>
      <c r="NVT44" s="46"/>
      <c r="NVU44" s="47"/>
      <c r="NVV44" s="48"/>
      <c r="NVW44" s="47"/>
      <c r="NVX44" s="48"/>
      <c r="NVY44" s="46"/>
      <c r="NWA44" s="46"/>
      <c r="NWB44" s="47"/>
      <c r="NWC44" s="46"/>
      <c r="NWD44" s="47"/>
      <c r="NWE44" s="48"/>
      <c r="NWF44" s="47"/>
      <c r="NWG44" s="48"/>
      <c r="NWH44" s="46"/>
      <c r="NWJ44" s="46"/>
      <c r="NWK44" s="47"/>
      <c r="NWL44" s="46"/>
      <c r="NWM44" s="47"/>
      <c r="NWN44" s="48"/>
      <c r="NWO44" s="47"/>
      <c r="NWP44" s="48"/>
      <c r="NWQ44" s="46"/>
      <c r="NWS44" s="46"/>
      <c r="NWT44" s="47"/>
      <c r="NWU44" s="46"/>
      <c r="NWV44" s="47"/>
      <c r="NWW44" s="48"/>
      <c r="NWX44" s="47"/>
      <c r="NWY44" s="48"/>
      <c r="NWZ44" s="46"/>
      <c r="NXB44" s="46"/>
      <c r="NXC44" s="47"/>
      <c r="NXD44" s="46"/>
      <c r="NXE44" s="47"/>
      <c r="NXF44" s="48"/>
      <c r="NXG44" s="47"/>
      <c r="NXH44" s="48"/>
      <c r="NXI44" s="46"/>
      <c r="NXK44" s="46"/>
      <c r="NXL44" s="47"/>
      <c r="NXM44" s="46"/>
      <c r="NXN44" s="47"/>
      <c r="NXO44" s="48"/>
      <c r="NXP44" s="47"/>
      <c r="NXQ44" s="48"/>
      <c r="NXR44" s="46"/>
      <c r="NXT44" s="46"/>
      <c r="NXU44" s="47"/>
      <c r="NXV44" s="46"/>
      <c r="NXW44" s="47"/>
      <c r="NXX44" s="48"/>
      <c r="NXY44" s="47"/>
      <c r="NXZ44" s="48"/>
      <c r="NYA44" s="46"/>
      <c r="NYC44" s="46"/>
      <c r="NYD44" s="47"/>
      <c r="NYE44" s="46"/>
      <c r="NYF44" s="47"/>
      <c r="NYG44" s="48"/>
      <c r="NYH44" s="47"/>
      <c r="NYI44" s="48"/>
      <c r="NYJ44" s="46"/>
      <c r="NYL44" s="46"/>
      <c r="NYM44" s="47"/>
      <c r="NYN44" s="46"/>
      <c r="NYO44" s="47"/>
      <c r="NYP44" s="48"/>
      <c r="NYQ44" s="47"/>
      <c r="NYR44" s="48"/>
      <c r="NYS44" s="46"/>
      <c r="NYU44" s="46"/>
      <c r="NYV44" s="47"/>
      <c r="NYW44" s="46"/>
      <c r="NYX44" s="47"/>
      <c r="NYY44" s="48"/>
      <c r="NYZ44" s="47"/>
      <c r="NZA44" s="48"/>
      <c r="NZB44" s="46"/>
      <c r="NZD44" s="46"/>
      <c r="NZE44" s="47"/>
      <c r="NZF44" s="46"/>
      <c r="NZG44" s="47"/>
      <c r="NZH44" s="48"/>
      <c r="NZI44" s="47"/>
      <c r="NZJ44" s="48"/>
      <c r="NZK44" s="46"/>
      <c r="NZM44" s="46"/>
      <c r="NZN44" s="47"/>
      <c r="NZO44" s="46"/>
      <c r="NZP44" s="47"/>
      <c r="NZQ44" s="48"/>
      <c r="NZR44" s="47"/>
      <c r="NZS44" s="48"/>
      <c r="NZT44" s="46"/>
      <c r="NZV44" s="46"/>
      <c r="NZW44" s="47"/>
      <c r="NZX44" s="46"/>
      <c r="NZY44" s="47"/>
      <c r="NZZ44" s="48"/>
      <c r="OAA44" s="47"/>
      <c r="OAB44" s="48"/>
      <c r="OAC44" s="46"/>
      <c r="OAE44" s="46"/>
      <c r="OAF44" s="47"/>
      <c r="OAG44" s="46"/>
      <c r="OAH44" s="47"/>
      <c r="OAI44" s="48"/>
      <c r="OAJ44" s="47"/>
      <c r="OAK44" s="48"/>
      <c r="OAL44" s="46"/>
      <c r="OAN44" s="46"/>
      <c r="OAO44" s="47"/>
      <c r="OAP44" s="46"/>
      <c r="OAQ44" s="47"/>
      <c r="OAR44" s="48"/>
      <c r="OAS44" s="47"/>
      <c r="OAT44" s="48"/>
      <c r="OAU44" s="46"/>
      <c r="OAW44" s="46"/>
      <c r="OAX44" s="47"/>
      <c r="OAY44" s="46"/>
      <c r="OAZ44" s="47"/>
      <c r="OBA44" s="48"/>
      <c r="OBB44" s="47"/>
      <c r="OBC44" s="48"/>
      <c r="OBD44" s="46"/>
      <c r="OBF44" s="46"/>
      <c r="OBG44" s="47"/>
      <c r="OBH44" s="46"/>
      <c r="OBI44" s="47"/>
      <c r="OBJ44" s="48"/>
      <c r="OBK44" s="47"/>
      <c r="OBL44" s="48"/>
      <c r="OBM44" s="46"/>
      <c r="OBO44" s="46"/>
      <c r="OBP44" s="47"/>
      <c r="OBQ44" s="46"/>
      <c r="OBR44" s="47"/>
      <c r="OBS44" s="48"/>
      <c r="OBT44" s="47"/>
      <c r="OBU44" s="48"/>
      <c r="OBV44" s="46"/>
      <c r="OBX44" s="46"/>
      <c r="OBY44" s="47"/>
      <c r="OBZ44" s="46"/>
      <c r="OCA44" s="47"/>
      <c r="OCB44" s="48"/>
      <c r="OCC44" s="47"/>
      <c r="OCD44" s="48"/>
      <c r="OCE44" s="46"/>
      <c r="OCG44" s="46"/>
      <c r="OCH44" s="47"/>
      <c r="OCI44" s="46"/>
      <c r="OCJ44" s="47"/>
      <c r="OCK44" s="48"/>
      <c r="OCL44" s="47"/>
      <c r="OCM44" s="48"/>
      <c r="OCN44" s="46"/>
      <c r="OCP44" s="46"/>
      <c r="OCQ44" s="47"/>
      <c r="OCR44" s="46"/>
      <c r="OCS44" s="47"/>
      <c r="OCT44" s="48"/>
      <c r="OCU44" s="47"/>
      <c r="OCV44" s="48"/>
      <c r="OCW44" s="46"/>
      <c r="OCY44" s="46"/>
      <c r="OCZ44" s="47"/>
      <c r="ODA44" s="46"/>
      <c r="ODB44" s="47"/>
      <c r="ODC44" s="48"/>
      <c r="ODD44" s="47"/>
      <c r="ODE44" s="48"/>
      <c r="ODF44" s="46"/>
      <c r="ODH44" s="46"/>
      <c r="ODI44" s="47"/>
      <c r="ODJ44" s="46"/>
      <c r="ODK44" s="47"/>
      <c r="ODL44" s="48"/>
      <c r="ODM44" s="47"/>
      <c r="ODN44" s="48"/>
      <c r="ODO44" s="46"/>
      <c r="ODQ44" s="46"/>
      <c r="ODR44" s="47"/>
      <c r="ODS44" s="46"/>
      <c r="ODT44" s="47"/>
      <c r="ODU44" s="48"/>
      <c r="ODV44" s="47"/>
      <c r="ODW44" s="48"/>
      <c r="ODX44" s="46"/>
      <c r="ODZ44" s="46"/>
      <c r="OEA44" s="47"/>
      <c r="OEB44" s="46"/>
      <c r="OEC44" s="47"/>
      <c r="OED44" s="48"/>
      <c r="OEE44" s="47"/>
      <c r="OEF44" s="48"/>
      <c r="OEG44" s="46"/>
      <c r="OEI44" s="46"/>
      <c r="OEJ44" s="47"/>
      <c r="OEK44" s="46"/>
      <c r="OEL44" s="47"/>
      <c r="OEM44" s="48"/>
      <c r="OEN44" s="47"/>
      <c r="OEO44" s="48"/>
      <c r="OEP44" s="46"/>
      <c r="OER44" s="46"/>
      <c r="OES44" s="47"/>
      <c r="OET44" s="46"/>
      <c r="OEU44" s="47"/>
      <c r="OEV44" s="48"/>
      <c r="OEW44" s="47"/>
      <c r="OEX44" s="48"/>
      <c r="OEY44" s="46"/>
      <c r="OFA44" s="46"/>
      <c r="OFB44" s="47"/>
      <c r="OFC44" s="46"/>
      <c r="OFD44" s="47"/>
      <c r="OFE44" s="48"/>
      <c r="OFF44" s="47"/>
      <c r="OFG44" s="48"/>
      <c r="OFH44" s="46"/>
      <c r="OFJ44" s="46"/>
      <c r="OFK44" s="47"/>
      <c r="OFL44" s="46"/>
      <c r="OFM44" s="47"/>
      <c r="OFN44" s="48"/>
      <c r="OFO44" s="47"/>
      <c r="OFP44" s="48"/>
      <c r="OFQ44" s="46"/>
      <c r="OFS44" s="46"/>
      <c r="OFT44" s="47"/>
      <c r="OFU44" s="46"/>
      <c r="OFV44" s="47"/>
      <c r="OFW44" s="48"/>
      <c r="OFX44" s="47"/>
      <c r="OFY44" s="48"/>
      <c r="OFZ44" s="46"/>
      <c r="OGB44" s="46"/>
      <c r="OGC44" s="47"/>
      <c r="OGD44" s="46"/>
      <c r="OGE44" s="47"/>
      <c r="OGF44" s="48"/>
      <c r="OGG44" s="47"/>
      <c r="OGH44" s="48"/>
      <c r="OGI44" s="46"/>
      <c r="OGK44" s="46"/>
      <c r="OGL44" s="47"/>
      <c r="OGM44" s="46"/>
      <c r="OGN44" s="47"/>
      <c r="OGO44" s="48"/>
      <c r="OGP44" s="47"/>
      <c r="OGQ44" s="48"/>
      <c r="OGR44" s="46"/>
      <c r="OGT44" s="46"/>
      <c r="OGU44" s="47"/>
      <c r="OGV44" s="46"/>
      <c r="OGW44" s="47"/>
      <c r="OGX44" s="48"/>
      <c r="OGY44" s="47"/>
      <c r="OGZ44" s="48"/>
      <c r="OHA44" s="46"/>
      <c r="OHC44" s="46"/>
      <c r="OHD44" s="47"/>
      <c r="OHE44" s="46"/>
      <c r="OHF44" s="47"/>
      <c r="OHG44" s="48"/>
      <c r="OHH44" s="47"/>
      <c r="OHI44" s="48"/>
      <c r="OHJ44" s="46"/>
      <c r="OHL44" s="46"/>
      <c r="OHM44" s="47"/>
      <c r="OHN44" s="46"/>
      <c r="OHO44" s="47"/>
      <c r="OHP44" s="48"/>
      <c r="OHQ44" s="47"/>
      <c r="OHR44" s="48"/>
      <c r="OHS44" s="46"/>
      <c r="OHU44" s="46"/>
      <c r="OHV44" s="47"/>
      <c r="OHW44" s="46"/>
      <c r="OHX44" s="47"/>
      <c r="OHY44" s="48"/>
      <c r="OHZ44" s="47"/>
      <c r="OIA44" s="48"/>
      <c r="OIB44" s="46"/>
      <c r="OID44" s="46"/>
      <c r="OIE44" s="47"/>
      <c r="OIF44" s="46"/>
      <c r="OIG44" s="47"/>
      <c r="OIH44" s="48"/>
      <c r="OII44" s="47"/>
      <c r="OIJ44" s="48"/>
      <c r="OIK44" s="46"/>
      <c r="OIM44" s="46"/>
      <c r="OIN44" s="47"/>
      <c r="OIO44" s="46"/>
      <c r="OIP44" s="47"/>
      <c r="OIQ44" s="48"/>
      <c r="OIR44" s="47"/>
      <c r="OIS44" s="48"/>
      <c r="OIT44" s="46"/>
      <c r="OIV44" s="46"/>
      <c r="OIW44" s="47"/>
      <c r="OIX44" s="46"/>
      <c r="OIY44" s="47"/>
      <c r="OIZ44" s="48"/>
      <c r="OJA44" s="47"/>
      <c r="OJB44" s="48"/>
      <c r="OJC44" s="46"/>
      <c r="OJE44" s="46"/>
      <c r="OJF44" s="47"/>
      <c r="OJG44" s="46"/>
      <c r="OJH44" s="47"/>
      <c r="OJI44" s="48"/>
      <c r="OJJ44" s="47"/>
      <c r="OJK44" s="48"/>
      <c r="OJL44" s="46"/>
      <c r="OJN44" s="46"/>
      <c r="OJO44" s="47"/>
      <c r="OJP44" s="46"/>
      <c r="OJQ44" s="47"/>
      <c r="OJR44" s="48"/>
      <c r="OJS44" s="47"/>
      <c r="OJT44" s="48"/>
      <c r="OJU44" s="46"/>
      <c r="OJW44" s="46"/>
      <c r="OJX44" s="47"/>
      <c r="OJY44" s="46"/>
      <c r="OJZ44" s="47"/>
      <c r="OKA44" s="48"/>
      <c r="OKB44" s="47"/>
      <c r="OKC44" s="48"/>
      <c r="OKD44" s="46"/>
      <c r="OKF44" s="46"/>
      <c r="OKG44" s="47"/>
      <c r="OKH44" s="46"/>
      <c r="OKI44" s="47"/>
      <c r="OKJ44" s="48"/>
      <c r="OKK44" s="47"/>
      <c r="OKL44" s="48"/>
      <c r="OKM44" s="46"/>
      <c r="OKO44" s="46"/>
      <c r="OKP44" s="47"/>
      <c r="OKQ44" s="46"/>
      <c r="OKR44" s="47"/>
      <c r="OKS44" s="48"/>
      <c r="OKT44" s="47"/>
      <c r="OKU44" s="48"/>
      <c r="OKV44" s="46"/>
      <c r="OKX44" s="46"/>
      <c r="OKY44" s="47"/>
      <c r="OKZ44" s="46"/>
      <c r="OLA44" s="47"/>
      <c r="OLB44" s="48"/>
      <c r="OLC44" s="47"/>
      <c r="OLD44" s="48"/>
      <c r="OLE44" s="46"/>
      <c r="OLG44" s="46"/>
      <c r="OLH44" s="47"/>
      <c r="OLI44" s="46"/>
      <c r="OLJ44" s="47"/>
      <c r="OLK44" s="48"/>
      <c r="OLL44" s="47"/>
      <c r="OLM44" s="48"/>
      <c r="OLN44" s="46"/>
      <c r="OLP44" s="46"/>
      <c r="OLQ44" s="47"/>
      <c r="OLR44" s="46"/>
      <c r="OLS44" s="47"/>
      <c r="OLT44" s="48"/>
      <c r="OLU44" s="47"/>
      <c r="OLV44" s="48"/>
      <c r="OLW44" s="46"/>
      <c r="OLY44" s="46"/>
      <c r="OLZ44" s="47"/>
      <c r="OMA44" s="46"/>
      <c r="OMB44" s="47"/>
      <c r="OMC44" s="48"/>
      <c r="OMD44" s="47"/>
      <c r="OME44" s="48"/>
      <c r="OMF44" s="46"/>
      <c r="OMH44" s="46"/>
      <c r="OMI44" s="47"/>
      <c r="OMJ44" s="46"/>
      <c r="OMK44" s="47"/>
      <c r="OML44" s="48"/>
      <c r="OMM44" s="47"/>
      <c r="OMN44" s="48"/>
      <c r="OMO44" s="46"/>
      <c r="OMQ44" s="46"/>
      <c r="OMR44" s="47"/>
      <c r="OMS44" s="46"/>
      <c r="OMT44" s="47"/>
      <c r="OMU44" s="48"/>
      <c r="OMV44" s="47"/>
      <c r="OMW44" s="48"/>
      <c r="OMX44" s="46"/>
      <c r="OMZ44" s="46"/>
      <c r="ONA44" s="47"/>
      <c r="ONB44" s="46"/>
      <c r="ONC44" s="47"/>
      <c r="OND44" s="48"/>
      <c r="ONE44" s="47"/>
      <c r="ONF44" s="48"/>
      <c r="ONG44" s="46"/>
      <c r="ONI44" s="46"/>
      <c r="ONJ44" s="47"/>
      <c r="ONK44" s="46"/>
      <c r="ONL44" s="47"/>
      <c r="ONM44" s="48"/>
      <c r="ONN44" s="47"/>
      <c r="ONO44" s="48"/>
      <c r="ONP44" s="46"/>
      <c r="ONR44" s="46"/>
      <c r="ONS44" s="47"/>
      <c r="ONT44" s="46"/>
      <c r="ONU44" s="47"/>
      <c r="ONV44" s="48"/>
      <c r="ONW44" s="47"/>
      <c r="ONX44" s="48"/>
      <c r="ONY44" s="46"/>
      <c r="OOA44" s="46"/>
      <c r="OOB44" s="47"/>
      <c r="OOC44" s="46"/>
      <c r="OOD44" s="47"/>
      <c r="OOE44" s="48"/>
      <c r="OOF44" s="47"/>
      <c r="OOG44" s="48"/>
      <c r="OOH44" s="46"/>
      <c r="OOJ44" s="46"/>
      <c r="OOK44" s="47"/>
      <c r="OOL44" s="46"/>
      <c r="OOM44" s="47"/>
      <c r="OON44" s="48"/>
      <c r="OOO44" s="47"/>
      <c r="OOP44" s="48"/>
      <c r="OOQ44" s="46"/>
      <c r="OOS44" s="46"/>
      <c r="OOT44" s="47"/>
      <c r="OOU44" s="46"/>
      <c r="OOV44" s="47"/>
      <c r="OOW44" s="48"/>
      <c r="OOX44" s="47"/>
      <c r="OOY44" s="48"/>
      <c r="OOZ44" s="46"/>
      <c r="OPB44" s="46"/>
      <c r="OPC44" s="47"/>
      <c r="OPD44" s="46"/>
      <c r="OPE44" s="47"/>
      <c r="OPF44" s="48"/>
      <c r="OPG44" s="47"/>
      <c r="OPH44" s="48"/>
      <c r="OPI44" s="46"/>
      <c r="OPK44" s="46"/>
      <c r="OPL44" s="47"/>
      <c r="OPM44" s="46"/>
      <c r="OPN44" s="47"/>
      <c r="OPO44" s="48"/>
      <c r="OPP44" s="47"/>
      <c r="OPQ44" s="48"/>
      <c r="OPR44" s="46"/>
      <c r="OPT44" s="46"/>
      <c r="OPU44" s="47"/>
      <c r="OPV44" s="46"/>
      <c r="OPW44" s="47"/>
      <c r="OPX44" s="48"/>
      <c r="OPY44" s="47"/>
      <c r="OPZ44" s="48"/>
      <c r="OQA44" s="46"/>
      <c r="OQC44" s="46"/>
      <c r="OQD44" s="47"/>
      <c r="OQE44" s="46"/>
      <c r="OQF44" s="47"/>
      <c r="OQG44" s="48"/>
      <c r="OQH44" s="47"/>
      <c r="OQI44" s="48"/>
      <c r="OQJ44" s="46"/>
      <c r="OQL44" s="46"/>
      <c r="OQM44" s="47"/>
      <c r="OQN44" s="46"/>
      <c r="OQO44" s="47"/>
      <c r="OQP44" s="48"/>
      <c r="OQQ44" s="47"/>
      <c r="OQR44" s="48"/>
      <c r="OQS44" s="46"/>
      <c r="OQU44" s="46"/>
      <c r="OQV44" s="47"/>
      <c r="OQW44" s="46"/>
      <c r="OQX44" s="47"/>
      <c r="OQY44" s="48"/>
      <c r="OQZ44" s="47"/>
      <c r="ORA44" s="48"/>
      <c r="ORB44" s="46"/>
      <c r="ORD44" s="46"/>
      <c r="ORE44" s="47"/>
      <c r="ORF44" s="46"/>
      <c r="ORG44" s="47"/>
      <c r="ORH44" s="48"/>
      <c r="ORI44" s="47"/>
      <c r="ORJ44" s="48"/>
      <c r="ORK44" s="46"/>
      <c r="ORM44" s="46"/>
      <c r="ORN44" s="47"/>
      <c r="ORO44" s="46"/>
      <c r="ORP44" s="47"/>
      <c r="ORQ44" s="48"/>
      <c r="ORR44" s="47"/>
      <c r="ORS44" s="48"/>
      <c r="ORT44" s="46"/>
      <c r="ORV44" s="46"/>
      <c r="ORW44" s="47"/>
      <c r="ORX44" s="46"/>
      <c r="ORY44" s="47"/>
      <c r="ORZ44" s="48"/>
      <c r="OSA44" s="47"/>
      <c r="OSB44" s="48"/>
      <c r="OSC44" s="46"/>
      <c r="OSE44" s="46"/>
      <c r="OSF44" s="47"/>
      <c r="OSG44" s="46"/>
      <c r="OSH44" s="47"/>
      <c r="OSI44" s="48"/>
      <c r="OSJ44" s="47"/>
      <c r="OSK44" s="48"/>
      <c r="OSL44" s="46"/>
      <c r="OSN44" s="46"/>
      <c r="OSO44" s="47"/>
      <c r="OSP44" s="46"/>
      <c r="OSQ44" s="47"/>
      <c r="OSR44" s="48"/>
      <c r="OSS44" s="47"/>
      <c r="OST44" s="48"/>
      <c r="OSU44" s="46"/>
      <c r="OSW44" s="46"/>
      <c r="OSX44" s="47"/>
      <c r="OSY44" s="46"/>
      <c r="OSZ44" s="47"/>
      <c r="OTA44" s="48"/>
      <c r="OTB44" s="47"/>
      <c r="OTC44" s="48"/>
      <c r="OTD44" s="46"/>
      <c r="OTF44" s="46"/>
      <c r="OTG44" s="47"/>
      <c r="OTH44" s="46"/>
      <c r="OTI44" s="47"/>
      <c r="OTJ44" s="48"/>
      <c r="OTK44" s="47"/>
      <c r="OTL44" s="48"/>
      <c r="OTM44" s="46"/>
      <c r="OTO44" s="46"/>
      <c r="OTP44" s="47"/>
      <c r="OTQ44" s="46"/>
      <c r="OTR44" s="47"/>
      <c r="OTS44" s="48"/>
      <c r="OTT44" s="47"/>
      <c r="OTU44" s="48"/>
      <c r="OTV44" s="46"/>
      <c r="OTX44" s="46"/>
      <c r="OTY44" s="47"/>
      <c r="OTZ44" s="46"/>
      <c r="OUA44" s="47"/>
      <c r="OUB44" s="48"/>
      <c r="OUC44" s="47"/>
      <c r="OUD44" s="48"/>
      <c r="OUE44" s="46"/>
      <c r="OUG44" s="46"/>
      <c r="OUH44" s="47"/>
      <c r="OUI44" s="46"/>
      <c r="OUJ44" s="47"/>
      <c r="OUK44" s="48"/>
      <c r="OUL44" s="47"/>
      <c r="OUM44" s="48"/>
      <c r="OUN44" s="46"/>
      <c r="OUP44" s="46"/>
      <c r="OUQ44" s="47"/>
      <c r="OUR44" s="46"/>
      <c r="OUS44" s="47"/>
      <c r="OUT44" s="48"/>
      <c r="OUU44" s="47"/>
      <c r="OUV44" s="48"/>
      <c r="OUW44" s="46"/>
      <c r="OUY44" s="46"/>
      <c r="OUZ44" s="47"/>
      <c r="OVA44" s="46"/>
      <c r="OVB44" s="47"/>
      <c r="OVC44" s="48"/>
      <c r="OVD44" s="47"/>
      <c r="OVE44" s="48"/>
      <c r="OVF44" s="46"/>
      <c r="OVH44" s="46"/>
      <c r="OVI44" s="47"/>
      <c r="OVJ44" s="46"/>
      <c r="OVK44" s="47"/>
      <c r="OVL44" s="48"/>
      <c r="OVM44" s="47"/>
      <c r="OVN44" s="48"/>
      <c r="OVO44" s="46"/>
      <c r="OVQ44" s="46"/>
      <c r="OVR44" s="47"/>
      <c r="OVS44" s="46"/>
      <c r="OVT44" s="47"/>
      <c r="OVU44" s="48"/>
      <c r="OVV44" s="47"/>
      <c r="OVW44" s="48"/>
      <c r="OVX44" s="46"/>
      <c r="OVZ44" s="46"/>
      <c r="OWA44" s="47"/>
      <c r="OWB44" s="46"/>
      <c r="OWC44" s="47"/>
      <c r="OWD44" s="48"/>
      <c r="OWE44" s="47"/>
      <c r="OWF44" s="48"/>
      <c r="OWG44" s="46"/>
      <c r="OWI44" s="46"/>
      <c r="OWJ44" s="47"/>
      <c r="OWK44" s="46"/>
      <c r="OWL44" s="47"/>
      <c r="OWM44" s="48"/>
      <c r="OWN44" s="47"/>
      <c r="OWO44" s="48"/>
      <c r="OWP44" s="46"/>
      <c r="OWR44" s="46"/>
      <c r="OWS44" s="47"/>
      <c r="OWT44" s="46"/>
      <c r="OWU44" s="47"/>
      <c r="OWV44" s="48"/>
      <c r="OWW44" s="47"/>
      <c r="OWX44" s="48"/>
      <c r="OWY44" s="46"/>
      <c r="OXA44" s="46"/>
      <c r="OXB44" s="47"/>
      <c r="OXC44" s="46"/>
      <c r="OXD44" s="47"/>
      <c r="OXE44" s="48"/>
      <c r="OXF44" s="47"/>
      <c r="OXG44" s="48"/>
      <c r="OXH44" s="46"/>
      <c r="OXJ44" s="46"/>
      <c r="OXK44" s="47"/>
      <c r="OXL44" s="46"/>
      <c r="OXM44" s="47"/>
      <c r="OXN44" s="48"/>
      <c r="OXO44" s="47"/>
      <c r="OXP44" s="48"/>
      <c r="OXQ44" s="46"/>
      <c r="OXS44" s="46"/>
      <c r="OXT44" s="47"/>
      <c r="OXU44" s="46"/>
      <c r="OXV44" s="47"/>
      <c r="OXW44" s="48"/>
      <c r="OXX44" s="47"/>
      <c r="OXY44" s="48"/>
      <c r="OXZ44" s="46"/>
      <c r="OYB44" s="46"/>
      <c r="OYC44" s="47"/>
      <c r="OYD44" s="46"/>
      <c r="OYE44" s="47"/>
      <c r="OYF44" s="48"/>
      <c r="OYG44" s="47"/>
      <c r="OYH44" s="48"/>
      <c r="OYI44" s="46"/>
      <c r="OYK44" s="46"/>
      <c r="OYL44" s="47"/>
      <c r="OYM44" s="46"/>
      <c r="OYN44" s="47"/>
      <c r="OYO44" s="48"/>
      <c r="OYP44" s="47"/>
      <c r="OYQ44" s="48"/>
      <c r="OYR44" s="46"/>
      <c r="OYT44" s="46"/>
      <c r="OYU44" s="47"/>
      <c r="OYV44" s="46"/>
      <c r="OYW44" s="47"/>
      <c r="OYX44" s="48"/>
      <c r="OYY44" s="47"/>
      <c r="OYZ44" s="48"/>
      <c r="OZA44" s="46"/>
      <c r="OZC44" s="46"/>
      <c r="OZD44" s="47"/>
      <c r="OZE44" s="46"/>
      <c r="OZF44" s="47"/>
      <c r="OZG44" s="48"/>
      <c r="OZH44" s="47"/>
      <c r="OZI44" s="48"/>
      <c r="OZJ44" s="46"/>
      <c r="OZL44" s="46"/>
      <c r="OZM44" s="47"/>
      <c r="OZN44" s="46"/>
      <c r="OZO44" s="47"/>
      <c r="OZP44" s="48"/>
      <c r="OZQ44" s="47"/>
      <c r="OZR44" s="48"/>
      <c r="OZS44" s="46"/>
      <c r="OZU44" s="46"/>
      <c r="OZV44" s="47"/>
      <c r="OZW44" s="46"/>
      <c r="OZX44" s="47"/>
      <c r="OZY44" s="48"/>
      <c r="OZZ44" s="47"/>
      <c r="PAA44" s="48"/>
      <c r="PAB44" s="46"/>
      <c r="PAD44" s="46"/>
      <c r="PAE44" s="47"/>
      <c r="PAF44" s="46"/>
      <c r="PAG44" s="47"/>
      <c r="PAH44" s="48"/>
      <c r="PAI44" s="47"/>
      <c r="PAJ44" s="48"/>
      <c r="PAK44" s="46"/>
      <c r="PAM44" s="46"/>
      <c r="PAN44" s="47"/>
      <c r="PAO44" s="46"/>
      <c r="PAP44" s="47"/>
      <c r="PAQ44" s="48"/>
      <c r="PAR44" s="47"/>
      <c r="PAS44" s="48"/>
      <c r="PAT44" s="46"/>
      <c r="PAV44" s="46"/>
      <c r="PAW44" s="47"/>
      <c r="PAX44" s="46"/>
      <c r="PAY44" s="47"/>
      <c r="PAZ44" s="48"/>
      <c r="PBA44" s="47"/>
      <c r="PBB44" s="48"/>
      <c r="PBC44" s="46"/>
      <c r="PBE44" s="46"/>
      <c r="PBF44" s="47"/>
      <c r="PBG44" s="46"/>
      <c r="PBH44" s="47"/>
      <c r="PBI44" s="48"/>
      <c r="PBJ44" s="47"/>
      <c r="PBK44" s="48"/>
      <c r="PBL44" s="46"/>
      <c r="PBN44" s="46"/>
      <c r="PBO44" s="47"/>
      <c r="PBP44" s="46"/>
      <c r="PBQ44" s="47"/>
      <c r="PBR44" s="48"/>
      <c r="PBS44" s="47"/>
      <c r="PBT44" s="48"/>
      <c r="PBU44" s="46"/>
      <c r="PBW44" s="46"/>
      <c r="PBX44" s="47"/>
      <c r="PBY44" s="46"/>
      <c r="PBZ44" s="47"/>
      <c r="PCA44" s="48"/>
      <c r="PCB44" s="47"/>
      <c r="PCC44" s="48"/>
      <c r="PCD44" s="46"/>
      <c r="PCF44" s="46"/>
      <c r="PCG44" s="47"/>
      <c r="PCH44" s="46"/>
      <c r="PCI44" s="47"/>
      <c r="PCJ44" s="48"/>
      <c r="PCK44" s="47"/>
      <c r="PCL44" s="48"/>
      <c r="PCM44" s="46"/>
      <c r="PCO44" s="46"/>
      <c r="PCP44" s="47"/>
      <c r="PCQ44" s="46"/>
      <c r="PCR44" s="47"/>
      <c r="PCS44" s="48"/>
      <c r="PCT44" s="47"/>
      <c r="PCU44" s="48"/>
      <c r="PCV44" s="46"/>
      <c r="PCX44" s="46"/>
      <c r="PCY44" s="47"/>
      <c r="PCZ44" s="46"/>
      <c r="PDA44" s="47"/>
      <c r="PDB44" s="48"/>
      <c r="PDC44" s="47"/>
      <c r="PDD44" s="48"/>
      <c r="PDE44" s="46"/>
      <c r="PDG44" s="46"/>
      <c r="PDH44" s="47"/>
      <c r="PDI44" s="46"/>
      <c r="PDJ44" s="47"/>
      <c r="PDK44" s="48"/>
      <c r="PDL44" s="47"/>
      <c r="PDM44" s="48"/>
      <c r="PDN44" s="46"/>
      <c r="PDP44" s="46"/>
      <c r="PDQ44" s="47"/>
      <c r="PDR44" s="46"/>
      <c r="PDS44" s="47"/>
      <c r="PDT44" s="48"/>
      <c r="PDU44" s="47"/>
      <c r="PDV44" s="48"/>
      <c r="PDW44" s="46"/>
      <c r="PDY44" s="46"/>
      <c r="PDZ44" s="47"/>
      <c r="PEA44" s="46"/>
      <c r="PEB44" s="47"/>
      <c r="PEC44" s="48"/>
      <c r="PED44" s="47"/>
      <c r="PEE44" s="48"/>
      <c r="PEF44" s="46"/>
      <c r="PEH44" s="46"/>
      <c r="PEI44" s="47"/>
      <c r="PEJ44" s="46"/>
      <c r="PEK44" s="47"/>
      <c r="PEL44" s="48"/>
      <c r="PEM44" s="47"/>
      <c r="PEN44" s="48"/>
      <c r="PEO44" s="46"/>
      <c r="PEQ44" s="46"/>
      <c r="PER44" s="47"/>
      <c r="PES44" s="46"/>
      <c r="PET44" s="47"/>
      <c r="PEU44" s="48"/>
      <c r="PEV44" s="47"/>
      <c r="PEW44" s="48"/>
      <c r="PEX44" s="46"/>
      <c r="PEZ44" s="46"/>
      <c r="PFA44" s="47"/>
      <c r="PFB44" s="46"/>
      <c r="PFC44" s="47"/>
      <c r="PFD44" s="48"/>
      <c r="PFE44" s="47"/>
      <c r="PFF44" s="48"/>
      <c r="PFG44" s="46"/>
      <c r="PFI44" s="46"/>
      <c r="PFJ44" s="47"/>
      <c r="PFK44" s="46"/>
      <c r="PFL44" s="47"/>
      <c r="PFM44" s="48"/>
      <c r="PFN44" s="47"/>
      <c r="PFO44" s="48"/>
      <c r="PFP44" s="46"/>
      <c r="PFR44" s="46"/>
      <c r="PFS44" s="47"/>
      <c r="PFT44" s="46"/>
      <c r="PFU44" s="47"/>
      <c r="PFV44" s="48"/>
      <c r="PFW44" s="47"/>
      <c r="PFX44" s="48"/>
      <c r="PFY44" s="46"/>
      <c r="PGA44" s="46"/>
      <c r="PGB44" s="47"/>
      <c r="PGC44" s="46"/>
      <c r="PGD44" s="47"/>
      <c r="PGE44" s="48"/>
      <c r="PGF44" s="47"/>
      <c r="PGG44" s="48"/>
      <c r="PGH44" s="46"/>
      <c r="PGJ44" s="46"/>
      <c r="PGK44" s="47"/>
      <c r="PGL44" s="46"/>
      <c r="PGM44" s="47"/>
      <c r="PGN44" s="48"/>
      <c r="PGO44" s="47"/>
      <c r="PGP44" s="48"/>
      <c r="PGQ44" s="46"/>
      <c r="PGS44" s="46"/>
      <c r="PGT44" s="47"/>
      <c r="PGU44" s="46"/>
      <c r="PGV44" s="47"/>
      <c r="PGW44" s="48"/>
      <c r="PGX44" s="47"/>
      <c r="PGY44" s="48"/>
      <c r="PGZ44" s="46"/>
      <c r="PHB44" s="46"/>
      <c r="PHC44" s="47"/>
      <c r="PHD44" s="46"/>
      <c r="PHE44" s="47"/>
      <c r="PHF44" s="48"/>
      <c r="PHG44" s="47"/>
      <c r="PHH44" s="48"/>
      <c r="PHI44" s="46"/>
      <c r="PHK44" s="46"/>
      <c r="PHL44" s="47"/>
      <c r="PHM44" s="46"/>
      <c r="PHN44" s="47"/>
      <c r="PHO44" s="48"/>
      <c r="PHP44" s="47"/>
      <c r="PHQ44" s="48"/>
      <c r="PHR44" s="46"/>
      <c r="PHT44" s="46"/>
      <c r="PHU44" s="47"/>
      <c r="PHV44" s="46"/>
      <c r="PHW44" s="47"/>
      <c r="PHX44" s="48"/>
      <c r="PHY44" s="47"/>
      <c r="PHZ44" s="48"/>
      <c r="PIA44" s="46"/>
      <c r="PIC44" s="46"/>
      <c r="PID44" s="47"/>
      <c r="PIE44" s="46"/>
      <c r="PIF44" s="47"/>
      <c r="PIG44" s="48"/>
      <c r="PIH44" s="47"/>
      <c r="PII44" s="48"/>
      <c r="PIJ44" s="46"/>
      <c r="PIL44" s="46"/>
      <c r="PIM44" s="47"/>
      <c r="PIN44" s="46"/>
      <c r="PIO44" s="47"/>
      <c r="PIP44" s="48"/>
      <c r="PIQ44" s="47"/>
      <c r="PIR44" s="48"/>
      <c r="PIS44" s="46"/>
      <c r="PIU44" s="46"/>
      <c r="PIV44" s="47"/>
      <c r="PIW44" s="46"/>
      <c r="PIX44" s="47"/>
      <c r="PIY44" s="48"/>
      <c r="PIZ44" s="47"/>
      <c r="PJA44" s="48"/>
      <c r="PJB44" s="46"/>
      <c r="PJD44" s="46"/>
      <c r="PJE44" s="47"/>
      <c r="PJF44" s="46"/>
      <c r="PJG44" s="47"/>
      <c r="PJH44" s="48"/>
      <c r="PJI44" s="47"/>
      <c r="PJJ44" s="48"/>
      <c r="PJK44" s="46"/>
      <c r="PJM44" s="46"/>
      <c r="PJN44" s="47"/>
      <c r="PJO44" s="46"/>
      <c r="PJP44" s="47"/>
      <c r="PJQ44" s="48"/>
      <c r="PJR44" s="47"/>
      <c r="PJS44" s="48"/>
      <c r="PJT44" s="46"/>
      <c r="PJV44" s="46"/>
      <c r="PJW44" s="47"/>
      <c r="PJX44" s="46"/>
      <c r="PJY44" s="47"/>
      <c r="PJZ44" s="48"/>
      <c r="PKA44" s="47"/>
      <c r="PKB44" s="48"/>
      <c r="PKC44" s="46"/>
      <c r="PKE44" s="46"/>
      <c r="PKF44" s="47"/>
      <c r="PKG44" s="46"/>
      <c r="PKH44" s="47"/>
      <c r="PKI44" s="48"/>
      <c r="PKJ44" s="47"/>
      <c r="PKK44" s="48"/>
      <c r="PKL44" s="46"/>
      <c r="PKN44" s="46"/>
      <c r="PKO44" s="47"/>
      <c r="PKP44" s="46"/>
      <c r="PKQ44" s="47"/>
      <c r="PKR44" s="48"/>
      <c r="PKS44" s="47"/>
      <c r="PKT44" s="48"/>
      <c r="PKU44" s="46"/>
      <c r="PKW44" s="46"/>
      <c r="PKX44" s="47"/>
      <c r="PKY44" s="46"/>
      <c r="PKZ44" s="47"/>
      <c r="PLA44" s="48"/>
      <c r="PLB44" s="47"/>
      <c r="PLC44" s="48"/>
      <c r="PLD44" s="46"/>
      <c r="PLF44" s="46"/>
      <c r="PLG44" s="47"/>
      <c r="PLH44" s="46"/>
      <c r="PLI44" s="47"/>
      <c r="PLJ44" s="48"/>
      <c r="PLK44" s="47"/>
      <c r="PLL44" s="48"/>
      <c r="PLM44" s="46"/>
      <c r="PLO44" s="46"/>
      <c r="PLP44" s="47"/>
      <c r="PLQ44" s="46"/>
      <c r="PLR44" s="47"/>
      <c r="PLS44" s="48"/>
      <c r="PLT44" s="47"/>
      <c r="PLU44" s="48"/>
      <c r="PLV44" s="46"/>
      <c r="PLX44" s="46"/>
      <c r="PLY44" s="47"/>
      <c r="PLZ44" s="46"/>
      <c r="PMA44" s="47"/>
      <c r="PMB44" s="48"/>
      <c r="PMC44" s="47"/>
      <c r="PMD44" s="48"/>
      <c r="PME44" s="46"/>
      <c r="PMG44" s="46"/>
      <c r="PMH44" s="47"/>
      <c r="PMI44" s="46"/>
      <c r="PMJ44" s="47"/>
      <c r="PMK44" s="48"/>
      <c r="PML44" s="47"/>
      <c r="PMM44" s="48"/>
      <c r="PMN44" s="46"/>
      <c r="PMP44" s="46"/>
      <c r="PMQ44" s="47"/>
      <c r="PMR44" s="46"/>
      <c r="PMS44" s="47"/>
      <c r="PMT44" s="48"/>
      <c r="PMU44" s="47"/>
      <c r="PMV44" s="48"/>
      <c r="PMW44" s="46"/>
      <c r="PMY44" s="46"/>
      <c r="PMZ44" s="47"/>
      <c r="PNA44" s="46"/>
      <c r="PNB44" s="47"/>
      <c r="PNC44" s="48"/>
      <c r="PND44" s="47"/>
      <c r="PNE44" s="48"/>
      <c r="PNF44" s="46"/>
      <c r="PNH44" s="46"/>
      <c r="PNI44" s="47"/>
      <c r="PNJ44" s="46"/>
      <c r="PNK44" s="47"/>
      <c r="PNL44" s="48"/>
      <c r="PNM44" s="47"/>
      <c r="PNN44" s="48"/>
      <c r="PNO44" s="46"/>
      <c r="PNQ44" s="46"/>
      <c r="PNR44" s="47"/>
      <c r="PNS44" s="46"/>
      <c r="PNT44" s="47"/>
      <c r="PNU44" s="48"/>
      <c r="PNV44" s="47"/>
      <c r="PNW44" s="48"/>
      <c r="PNX44" s="46"/>
      <c r="PNZ44" s="46"/>
      <c r="POA44" s="47"/>
      <c r="POB44" s="46"/>
      <c r="POC44" s="47"/>
      <c r="POD44" s="48"/>
      <c r="POE44" s="47"/>
      <c r="POF44" s="48"/>
      <c r="POG44" s="46"/>
      <c r="POI44" s="46"/>
      <c r="POJ44" s="47"/>
      <c r="POK44" s="46"/>
      <c r="POL44" s="47"/>
      <c r="POM44" s="48"/>
      <c r="PON44" s="47"/>
      <c r="POO44" s="48"/>
      <c r="POP44" s="46"/>
      <c r="POR44" s="46"/>
      <c r="POS44" s="47"/>
      <c r="POT44" s="46"/>
      <c r="POU44" s="47"/>
      <c r="POV44" s="48"/>
      <c r="POW44" s="47"/>
      <c r="POX44" s="48"/>
      <c r="POY44" s="46"/>
      <c r="PPA44" s="46"/>
      <c r="PPB44" s="47"/>
      <c r="PPC44" s="46"/>
      <c r="PPD44" s="47"/>
      <c r="PPE44" s="48"/>
      <c r="PPF44" s="47"/>
      <c r="PPG44" s="48"/>
      <c r="PPH44" s="46"/>
      <c r="PPJ44" s="46"/>
      <c r="PPK44" s="47"/>
      <c r="PPL44" s="46"/>
      <c r="PPM44" s="47"/>
      <c r="PPN44" s="48"/>
      <c r="PPO44" s="47"/>
      <c r="PPP44" s="48"/>
      <c r="PPQ44" s="46"/>
      <c r="PPS44" s="46"/>
      <c r="PPT44" s="47"/>
      <c r="PPU44" s="46"/>
      <c r="PPV44" s="47"/>
      <c r="PPW44" s="48"/>
      <c r="PPX44" s="47"/>
      <c r="PPY44" s="48"/>
      <c r="PPZ44" s="46"/>
      <c r="PQB44" s="46"/>
      <c r="PQC44" s="47"/>
      <c r="PQD44" s="46"/>
      <c r="PQE44" s="47"/>
      <c r="PQF44" s="48"/>
      <c r="PQG44" s="47"/>
      <c r="PQH44" s="48"/>
      <c r="PQI44" s="46"/>
      <c r="PQK44" s="46"/>
      <c r="PQL44" s="47"/>
      <c r="PQM44" s="46"/>
      <c r="PQN44" s="47"/>
      <c r="PQO44" s="48"/>
      <c r="PQP44" s="47"/>
      <c r="PQQ44" s="48"/>
      <c r="PQR44" s="46"/>
      <c r="PQT44" s="46"/>
      <c r="PQU44" s="47"/>
      <c r="PQV44" s="46"/>
      <c r="PQW44" s="47"/>
      <c r="PQX44" s="48"/>
      <c r="PQY44" s="47"/>
      <c r="PQZ44" s="48"/>
      <c r="PRA44" s="46"/>
      <c r="PRC44" s="46"/>
      <c r="PRD44" s="47"/>
      <c r="PRE44" s="46"/>
      <c r="PRF44" s="47"/>
      <c r="PRG44" s="48"/>
      <c r="PRH44" s="47"/>
      <c r="PRI44" s="48"/>
      <c r="PRJ44" s="46"/>
      <c r="PRL44" s="46"/>
      <c r="PRM44" s="47"/>
      <c r="PRN44" s="46"/>
      <c r="PRO44" s="47"/>
      <c r="PRP44" s="48"/>
      <c r="PRQ44" s="47"/>
      <c r="PRR44" s="48"/>
      <c r="PRS44" s="46"/>
      <c r="PRU44" s="46"/>
      <c r="PRV44" s="47"/>
      <c r="PRW44" s="46"/>
      <c r="PRX44" s="47"/>
      <c r="PRY44" s="48"/>
      <c r="PRZ44" s="47"/>
      <c r="PSA44" s="48"/>
      <c r="PSB44" s="46"/>
      <c r="PSD44" s="46"/>
      <c r="PSE44" s="47"/>
      <c r="PSF44" s="46"/>
      <c r="PSG44" s="47"/>
      <c r="PSH44" s="48"/>
      <c r="PSI44" s="47"/>
      <c r="PSJ44" s="48"/>
      <c r="PSK44" s="46"/>
      <c r="PSM44" s="46"/>
      <c r="PSN44" s="47"/>
      <c r="PSO44" s="46"/>
      <c r="PSP44" s="47"/>
      <c r="PSQ44" s="48"/>
      <c r="PSR44" s="47"/>
      <c r="PSS44" s="48"/>
      <c r="PST44" s="46"/>
      <c r="PSV44" s="46"/>
      <c r="PSW44" s="47"/>
      <c r="PSX44" s="46"/>
      <c r="PSY44" s="47"/>
      <c r="PSZ44" s="48"/>
      <c r="PTA44" s="47"/>
      <c r="PTB44" s="48"/>
      <c r="PTC44" s="46"/>
      <c r="PTE44" s="46"/>
      <c r="PTF44" s="47"/>
      <c r="PTG44" s="46"/>
      <c r="PTH44" s="47"/>
      <c r="PTI44" s="48"/>
      <c r="PTJ44" s="47"/>
      <c r="PTK44" s="48"/>
      <c r="PTL44" s="46"/>
      <c r="PTN44" s="46"/>
      <c r="PTO44" s="47"/>
      <c r="PTP44" s="46"/>
      <c r="PTQ44" s="47"/>
      <c r="PTR44" s="48"/>
      <c r="PTS44" s="47"/>
      <c r="PTT44" s="48"/>
      <c r="PTU44" s="46"/>
      <c r="PTW44" s="46"/>
      <c r="PTX44" s="47"/>
      <c r="PTY44" s="46"/>
      <c r="PTZ44" s="47"/>
      <c r="PUA44" s="48"/>
      <c r="PUB44" s="47"/>
      <c r="PUC44" s="48"/>
      <c r="PUD44" s="46"/>
      <c r="PUF44" s="46"/>
      <c r="PUG44" s="47"/>
      <c r="PUH44" s="46"/>
      <c r="PUI44" s="47"/>
      <c r="PUJ44" s="48"/>
      <c r="PUK44" s="47"/>
      <c r="PUL44" s="48"/>
      <c r="PUM44" s="46"/>
      <c r="PUO44" s="46"/>
      <c r="PUP44" s="47"/>
      <c r="PUQ44" s="46"/>
      <c r="PUR44" s="47"/>
      <c r="PUS44" s="48"/>
      <c r="PUT44" s="47"/>
      <c r="PUU44" s="48"/>
      <c r="PUV44" s="46"/>
      <c r="PUX44" s="46"/>
      <c r="PUY44" s="47"/>
      <c r="PUZ44" s="46"/>
      <c r="PVA44" s="47"/>
      <c r="PVB44" s="48"/>
      <c r="PVC44" s="47"/>
      <c r="PVD44" s="48"/>
      <c r="PVE44" s="46"/>
      <c r="PVG44" s="46"/>
      <c r="PVH44" s="47"/>
      <c r="PVI44" s="46"/>
      <c r="PVJ44" s="47"/>
      <c r="PVK44" s="48"/>
      <c r="PVL44" s="47"/>
      <c r="PVM44" s="48"/>
      <c r="PVN44" s="46"/>
      <c r="PVP44" s="46"/>
      <c r="PVQ44" s="47"/>
      <c r="PVR44" s="46"/>
      <c r="PVS44" s="47"/>
      <c r="PVT44" s="48"/>
      <c r="PVU44" s="47"/>
      <c r="PVV44" s="48"/>
      <c r="PVW44" s="46"/>
      <c r="PVY44" s="46"/>
      <c r="PVZ44" s="47"/>
      <c r="PWA44" s="46"/>
      <c r="PWB44" s="47"/>
      <c r="PWC44" s="48"/>
      <c r="PWD44" s="47"/>
      <c r="PWE44" s="48"/>
      <c r="PWF44" s="46"/>
      <c r="PWH44" s="46"/>
      <c r="PWI44" s="47"/>
      <c r="PWJ44" s="46"/>
      <c r="PWK44" s="47"/>
      <c r="PWL44" s="48"/>
      <c r="PWM44" s="47"/>
      <c r="PWN44" s="48"/>
      <c r="PWO44" s="46"/>
      <c r="PWQ44" s="46"/>
      <c r="PWR44" s="47"/>
      <c r="PWS44" s="46"/>
      <c r="PWT44" s="47"/>
      <c r="PWU44" s="48"/>
      <c r="PWV44" s="47"/>
      <c r="PWW44" s="48"/>
      <c r="PWX44" s="46"/>
      <c r="PWZ44" s="46"/>
      <c r="PXA44" s="47"/>
      <c r="PXB44" s="46"/>
      <c r="PXC44" s="47"/>
      <c r="PXD44" s="48"/>
      <c r="PXE44" s="47"/>
      <c r="PXF44" s="48"/>
      <c r="PXG44" s="46"/>
      <c r="PXI44" s="46"/>
      <c r="PXJ44" s="47"/>
      <c r="PXK44" s="46"/>
      <c r="PXL44" s="47"/>
      <c r="PXM44" s="48"/>
      <c r="PXN44" s="47"/>
      <c r="PXO44" s="48"/>
      <c r="PXP44" s="46"/>
      <c r="PXR44" s="46"/>
      <c r="PXS44" s="47"/>
      <c r="PXT44" s="46"/>
      <c r="PXU44" s="47"/>
      <c r="PXV44" s="48"/>
      <c r="PXW44" s="47"/>
      <c r="PXX44" s="48"/>
      <c r="PXY44" s="46"/>
      <c r="PYA44" s="46"/>
      <c r="PYB44" s="47"/>
      <c r="PYC44" s="46"/>
      <c r="PYD44" s="47"/>
      <c r="PYE44" s="48"/>
      <c r="PYF44" s="47"/>
      <c r="PYG44" s="48"/>
      <c r="PYH44" s="46"/>
      <c r="PYJ44" s="46"/>
      <c r="PYK44" s="47"/>
      <c r="PYL44" s="46"/>
      <c r="PYM44" s="47"/>
      <c r="PYN44" s="48"/>
      <c r="PYO44" s="47"/>
      <c r="PYP44" s="48"/>
      <c r="PYQ44" s="46"/>
      <c r="PYS44" s="46"/>
      <c r="PYT44" s="47"/>
      <c r="PYU44" s="46"/>
      <c r="PYV44" s="47"/>
      <c r="PYW44" s="48"/>
      <c r="PYX44" s="47"/>
      <c r="PYY44" s="48"/>
      <c r="PYZ44" s="46"/>
      <c r="PZB44" s="46"/>
      <c r="PZC44" s="47"/>
      <c r="PZD44" s="46"/>
      <c r="PZE44" s="47"/>
      <c r="PZF44" s="48"/>
      <c r="PZG44" s="47"/>
      <c r="PZH44" s="48"/>
      <c r="PZI44" s="46"/>
      <c r="PZK44" s="46"/>
      <c r="PZL44" s="47"/>
      <c r="PZM44" s="46"/>
      <c r="PZN44" s="47"/>
      <c r="PZO44" s="48"/>
      <c r="PZP44" s="47"/>
      <c r="PZQ44" s="48"/>
      <c r="PZR44" s="46"/>
      <c r="PZT44" s="46"/>
      <c r="PZU44" s="47"/>
      <c r="PZV44" s="46"/>
      <c r="PZW44" s="47"/>
      <c r="PZX44" s="48"/>
      <c r="PZY44" s="47"/>
      <c r="PZZ44" s="48"/>
      <c r="QAA44" s="46"/>
      <c r="QAC44" s="46"/>
      <c r="QAD44" s="47"/>
      <c r="QAE44" s="46"/>
      <c r="QAF44" s="47"/>
      <c r="QAG44" s="48"/>
      <c r="QAH44" s="47"/>
      <c r="QAI44" s="48"/>
      <c r="QAJ44" s="46"/>
      <c r="QAL44" s="46"/>
      <c r="QAM44" s="47"/>
      <c r="QAN44" s="46"/>
      <c r="QAO44" s="47"/>
      <c r="QAP44" s="48"/>
      <c r="QAQ44" s="47"/>
      <c r="QAR44" s="48"/>
      <c r="QAS44" s="46"/>
      <c r="QAU44" s="46"/>
      <c r="QAV44" s="47"/>
      <c r="QAW44" s="46"/>
      <c r="QAX44" s="47"/>
      <c r="QAY44" s="48"/>
      <c r="QAZ44" s="47"/>
      <c r="QBA44" s="48"/>
      <c r="QBB44" s="46"/>
      <c r="QBD44" s="46"/>
      <c r="QBE44" s="47"/>
      <c r="QBF44" s="46"/>
      <c r="QBG44" s="47"/>
      <c r="QBH44" s="48"/>
      <c r="QBI44" s="47"/>
      <c r="QBJ44" s="48"/>
      <c r="QBK44" s="46"/>
      <c r="QBM44" s="46"/>
      <c r="QBN44" s="47"/>
      <c r="QBO44" s="46"/>
      <c r="QBP44" s="47"/>
      <c r="QBQ44" s="48"/>
      <c r="QBR44" s="47"/>
      <c r="QBS44" s="48"/>
      <c r="QBT44" s="46"/>
      <c r="QBV44" s="46"/>
      <c r="QBW44" s="47"/>
      <c r="QBX44" s="46"/>
      <c r="QBY44" s="47"/>
      <c r="QBZ44" s="48"/>
      <c r="QCA44" s="47"/>
      <c r="QCB44" s="48"/>
      <c r="QCC44" s="46"/>
      <c r="QCE44" s="46"/>
      <c r="QCF44" s="47"/>
      <c r="QCG44" s="46"/>
      <c r="QCH44" s="47"/>
      <c r="QCI44" s="48"/>
      <c r="QCJ44" s="47"/>
      <c r="QCK44" s="48"/>
      <c r="QCL44" s="46"/>
      <c r="QCN44" s="46"/>
      <c r="QCO44" s="47"/>
      <c r="QCP44" s="46"/>
      <c r="QCQ44" s="47"/>
      <c r="QCR44" s="48"/>
      <c r="QCS44" s="47"/>
      <c r="QCT44" s="48"/>
      <c r="QCU44" s="46"/>
      <c r="QCW44" s="46"/>
      <c r="QCX44" s="47"/>
      <c r="QCY44" s="46"/>
      <c r="QCZ44" s="47"/>
      <c r="QDA44" s="48"/>
      <c r="QDB44" s="47"/>
      <c r="QDC44" s="48"/>
      <c r="QDD44" s="46"/>
      <c r="QDF44" s="46"/>
      <c r="QDG44" s="47"/>
      <c r="QDH44" s="46"/>
      <c r="QDI44" s="47"/>
      <c r="QDJ44" s="48"/>
      <c r="QDK44" s="47"/>
      <c r="QDL44" s="48"/>
      <c r="QDM44" s="46"/>
      <c r="QDO44" s="46"/>
      <c r="QDP44" s="47"/>
      <c r="QDQ44" s="46"/>
      <c r="QDR44" s="47"/>
      <c r="QDS44" s="48"/>
      <c r="QDT44" s="47"/>
      <c r="QDU44" s="48"/>
      <c r="QDV44" s="46"/>
      <c r="QDX44" s="46"/>
      <c r="QDY44" s="47"/>
      <c r="QDZ44" s="46"/>
      <c r="QEA44" s="47"/>
      <c r="QEB44" s="48"/>
      <c r="QEC44" s="47"/>
      <c r="QED44" s="48"/>
      <c r="QEE44" s="46"/>
      <c r="QEG44" s="46"/>
      <c r="QEH44" s="47"/>
      <c r="QEI44" s="46"/>
      <c r="QEJ44" s="47"/>
      <c r="QEK44" s="48"/>
      <c r="QEL44" s="47"/>
      <c r="QEM44" s="48"/>
      <c r="QEN44" s="46"/>
      <c r="QEP44" s="46"/>
      <c r="QEQ44" s="47"/>
      <c r="QER44" s="46"/>
      <c r="QES44" s="47"/>
      <c r="QET44" s="48"/>
      <c r="QEU44" s="47"/>
      <c r="QEV44" s="48"/>
      <c r="QEW44" s="46"/>
      <c r="QEY44" s="46"/>
      <c r="QEZ44" s="47"/>
      <c r="QFA44" s="46"/>
      <c r="QFB44" s="47"/>
      <c r="QFC44" s="48"/>
      <c r="QFD44" s="47"/>
      <c r="QFE44" s="48"/>
      <c r="QFF44" s="46"/>
      <c r="QFH44" s="46"/>
      <c r="QFI44" s="47"/>
      <c r="QFJ44" s="46"/>
      <c r="QFK44" s="47"/>
      <c r="QFL44" s="48"/>
      <c r="QFM44" s="47"/>
      <c r="QFN44" s="48"/>
      <c r="QFO44" s="46"/>
      <c r="QFQ44" s="46"/>
      <c r="QFR44" s="47"/>
      <c r="QFS44" s="46"/>
      <c r="QFT44" s="47"/>
      <c r="QFU44" s="48"/>
      <c r="QFV44" s="47"/>
      <c r="QFW44" s="48"/>
      <c r="QFX44" s="46"/>
      <c r="QFZ44" s="46"/>
      <c r="QGA44" s="47"/>
      <c r="QGB44" s="46"/>
      <c r="QGC44" s="47"/>
      <c r="QGD44" s="48"/>
      <c r="QGE44" s="47"/>
      <c r="QGF44" s="48"/>
      <c r="QGG44" s="46"/>
      <c r="QGI44" s="46"/>
      <c r="QGJ44" s="47"/>
      <c r="QGK44" s="46"/>
      <c r="QGL44" s="47"/>
      <c r="QGM44" s="48"/>
      <c r="QGN44" s="47"/>
      <c r="QGO44" s="48"/>
      <c r="QGP44" s="46"/>
      <c r="QGR44" s="46"/>
      <c r="QGS44" s="47"/>
      <c r="QGT44" s="46"/>
      <c r="QGU44" s="47"/>
      <c r="QGV44" s="48"/>
      <c r="QGW44" s="47"/>
      <c r="QGX44" s="48"/>
      <c r="QGY44" s="46"/>
      <c r="QHA44" s="46"/>
      <c r="QHB44" s="47"/>
      <c r="QHC44" s="46"/>
      <c r="QHD44" s="47"/>
      <c r="QHE44" s="48"/>
      <c r="QHF44" s="47"/>
      <c r="QHG44" s="48"/>
      <c r="QHH44" s="46"/>
      <c r="QHJ44" s="46"/>
      <c r="QHK44" s="47"/>
      <c r="QHL44" s="46"/>
      <c r="QHM44" s="47"/>
      <c r="QHN44" s="48"/>
      <c r="QHO44" s="47"/>
      <c r="QHP44" s="48"/>
      <c r="QHQ44" s="46"/>
      <c r="QHS44" s="46"/>
      <c r="QHT44" s="47"/>
      <c r="QHU44" s="46"/>
      <c r="QHV44" s="47"/>
      <c r="QHW44" s="48"/>
      <c r="QHX44" s="47"/>
      <c r="QHY44" s="48"/>
      <c r="QHZ44" s="46"/>
      <c r="QIB44" s="46"/>
      <c r="QIC44" s="47"/>
      <c r="QID44" s="46"/>
      <c r="QIE44" s="47"/>
      <c r="QIF44" s="48"/>
      <c r="QIG44" s="47"/>
      <c r="QIH44" s="48"/>
      <c r="QII44" s="46"/>
      <c r="QIK44" s="46"/>
      <c r="QIL44" s="47"/>
      <c r="QIM44" s="46"/>
      <c r="QIN44" s="47"/>
      <c r="QIO44" s="48"/>
      <c r="QIP44" s="47"/>
      <c r="QIQ44" s="48"/>
      <c r="QIR44" s="46"/>
      <c r="QIT44" s="46"/>
      <c r="QIU44" s="47"/>
      <c r="QIV44" s="46"/>
      <c r="QIW44" s="47"/>
      <c r="QIX44" s="48"/>
      <c r="QIY44" s="47"/>
      <c r="QIZ44" s="48"/>
      <c r="QJA44" s="46"/>
      <c r="QJC44" s="46"/>
      <c r="QJD44" s="47"/>
      <c r="QJE44" s="46"/>
      <c r="QJF44" s="47"/>
      <c r="QJG44" s="48"/>
      <c r="QJH44" s="47"/>
      <c r="QJI44" s="48"/>
      <c r="QJJ44" s="46"/>
      <c r="QJL44" s="46"/>
      <c r="QJM44" s="47"/>
      <c r="QJN44" s="46"/>
      <c r="QJO44" s="47"/>
      <c r="QJP44" s="48"/>
      <c r="QJQ44" s="47"/>
      <c r="QJR44" s="48"/>
      <c r="QJS44" s="46"/>
      <c r="QJU44" s="46"/>
      <c r="QJV44" s="47"/>
      <c r="QJW44" s="46"/>
      <c r="QJX44" s="47"/>
      <c r="QJY44" s="48"/>
      <c r="QJZ44" s="47"/>
      <c r="QKA44" s="48"/>
      <c r="QKB44" s="46"/>
      <c r="QKD44" s="46"/>
      <c r="QKE44" s="47"/>
      <c r="QKF44" s="46"/>
      <c r="QKG44" s="47"/>
      <c r="QKH44" s="48"/>
      <c r="QKI44" s="47"/>
      <c r="QKJ44" s="48"/>
      <c r="QKK44" s="46"/>
      <c r="QKM44" s="46"/>
      <c r="QKN44" s="47"/>
      <c r="QKO44" s="46"/>
      <c r="QKP44" s="47"/>
      <c r="QKQ44" s="48"/>
      <c r="QKR44" s="47"/>
      <c r="QKS44" s="48"/>
      <c r="QKT44" s="46"/>
      <c r="QKV44" s="46"/>
      <c r="QKW44" s="47"/>
      <c r="QKX44" s="46"/>
      <c r="QKY44" s="47"/>
      <c r="QKZ44" s="48"/>
      <c r="QLA44" s="47"/>
      <c r="QLB44" s="48"/>
      <c r="QLC44" s="46"/>
      <c r="QLE44" s="46"/>
      <c r="QLF44" s="47"/>
      <c r="QLG44" s="46"/>
      <c r="QLH44" s="47"/>
      <c r="QLI44" s="48"/>
      <c r="QLJ44" s="47"/>
      <c r="QLK44" s="48"/>
      <c r="QLL44" s="46"/>
      <c r="QLN44" s="46"/>
      <c r="QLO44" s="47"/>
      <c r="QLP44" s="46"/>
      <c r="QLQ44" s="47"/>
      <c r="QLR44" s="48"/>
      <c r="QLS44" s="47"/>
      <c r="QLT44" s="48"/>
      <c r="QLU44" s="46"/>
      <c r="QLW44" s="46"/>
      <c r="QLX44" s="47"/>
      <c r="QLY44" s="46"/>
      <c r="QLZ44" s="47"/>
      <c r="QMA44" s="48"/>
      <c r="QMB44" s="47"/>
      <c r="QMC44" s="48"/>
      <c r="QMD44" s="46"/>
      <c r="QMF44" s="46"/>
      <c r="QMG44" s="47"/>
      <c r="QMH44" s="46"/>
      <c r="QMI44" s="47"/>
      <c r="QMJ44" s="48"/>
      <c r="QMK44" s="47"/>
      <c r="QML44" s="48"/>
      <c r="QMM44" s="46"/>
      <c r="QMO44" s="46"/>
      <c r="QMP44" s="47"/>
      <c r="QMQ44" s="46"/>
      <c r="QMR44" s="47"/>
      <c r="QMS44" s="48"/>
      <c r="QMT44" s="47"/>
      <c r="QMU44" s="48"/>
      <c r="QMV44" s="46"/>
      <c r="QMX44" s="46"/>
      <c r="QMY44" s="47"/>
      <c r="QMZ44" s="46"/>
      <c r="QNA44" s="47"/>
      <c r="QNB44" s="48"/>
      <c r="QNC44" s="47"/>
      <c r="QND44" s="48"/>
      <c r="QNE44" s="46"/>
      <c r="QNG44" s="46"/>
      <c r="QNH44" s="47"/>
      <c r="QNI44" s="46"/>
      <c r="QNJ44" s="47"/>
      <c r="QNK44" s="48"/>
      <c r="QNL44" s="47"/>
      <c r="QNM44" s="48"/>
      <c r="QNN44" s="46"/>
      <c r="QNP44" s="46"/>
      <c r="QNQ44" s="47"/>
      <c r="QNR44" s="46"/>
      <c r="QNS44" s="47"/>
      <c r="QNT44" s="48"/>
      <c r="QNU44" s="47"/>
      <c r="QNV44" s="48"/>
      <c r="QNW44" s="46"/>
      <c r="QNY44" s="46"/>
      <c r="QNZ44" s="47"/>
      <c r="QOA44" s="46"/>
      <c r="QOB44" s="47"/>
      <c r="QOC44" s="48"/>
      <c r="QOD44" s="47"/>
      <c r="QOE44" s="48"/>
      <c r="QOF44" s="46"/>
      <c r="QOH44" s="46"/>
      <c r="QOI44" s="47"/>
      <c r="QOJ44" s="46"/>
      <c r="QOK44" s="47"/>
      <c r="QOL44" s="48"/>
      <c r="QOM44" s="47"/>
      <c r="QON44" s="48"/>
      <c r="QOO44" s="46"/>
      <c r="QOQ44" s="46"/>
      <c r="QOR44" s="47"/>
      <c r="QOS44" s="46"/>
      <c r="QOT44" s="47"/>
      <c r="QOU44" s="48"/>
      <c r="QOV44" s="47"/>
      <c r="QOW44" s="48"/>
      <c r="QOX44" s="46"/>
      <c r="QOZ44" s="46"/>
      <c r="QPA44" s="47"/>
      <c r="QPB44" s="46"/>
      <c r="QPC44" s="47"/>
      <c r="QPD44" s="48"/>
      <c r="QPE44" s="47"/>
      <c r="QPF44" s="48"/>
      <c r="QPG44" s="46"/>
      <c r="QPI44" s="46"/>
      <c r="QPJ44" s="47"/>
      <c r="QPK44" s="46"/>
      <c r="QPL44" s="47"/>
      <c r="QPM44" s="48"/>
      <c r="QPN44" s="47"/>
      <c r="QPO44" s="48"/>
      <c r="QPP44" s="46"/>
      <c r="QPR44" s="46"/>
      <c r="QPS44" s="47"/>
      <c r="QPT44" s="46"/>
      <c r="QPU44" s="47"/>
      <c r="QPV44" s="48"/>
      <c r="QPW44" s="47"/>
      <c r="QPX44" s="48"/>
      <c r="QPY44" s="46"/>
      <c r="QQA44" s="46"/>
      <c r="QQB44" s="47"/>
      <c r="QQC44" s="46"/>
      <c r="QQD44" s="47"/>
      <c r="QQE44" s="48"/>
      <c r="QQF44" s="47"/>
      <c r="QQG44" s="48"/>
      <c r="QQH44" s="46"/>
      <c r="QQJ44" s="46"/>
      <c r="QQK44" s="47"/>
      <c r="QQL44" s="46"/>
      <c r="QQM44" s="47"/>
      <c r="QQN44" s="48"/>
      <c r="QQO44" s="47"/>
      <c r="QQP44" s="48"/>
      <c r="QQQ44" s="46"/>
      <c r="QQS44" s="46"/>
      <c r="QQT44" s="47"/>
      <c r="QQU44" s="46"/>
      <c r="QQV44" s="47"/>
      <c r="QQW44" s="48"/>
      <c r="QQX44" s="47"/>
      <c r="QQY44" s="48"/>
      <c r="QQZ44" s="46"/>
      <c r="QRB44" s="46"/>
      <c r="QRC44" s="47"/>
      <c r="QRD44" s="46"/>
      <c r="QRE44" s="47"/>
      <c r="QRF44" s="48"/>
      <c r="QRG44" s="47"/>
      <c r="QRH44" s="48"/>
      <c r="QRI44" s="46"/>
      <c r="QRK44" s="46"/>
      <c r="QRL44" s="47"/>
      <c r="QRM44" s="46"/>
      <c r="QRN44" s="47"/>
      <c r="QRO44" s="48"/>
      <c r="QRP44" s="47"/>
      <c r="QRQ44" s="48"/>
      <c r="QRR44" s="46"/>
      <c r="QRT44" s="46"/>
      <c r="QRU44" s="47"/>
      <c r="QRV44" s="46"/>
      <c r="QRW44" s="47"/>
      <c r="QRX44" s="48"/>
      <c r="QRY44" s="47"/>
      <c r="QRZ44" s="48"/>
      <c r="QSA44" s="46"/>
      <c r="QSC44" s="46"/>
      <c r="QSD44" s="47"/>
      <c r="QSE44" s="46"/>
      <c r="QSF44" s="47"/>
      <c r="QSG44" s="48"/>
      <c r="QSH44" s="47"/>
      <c r="QSI44" s="48"/>
      <c r="QSJ44" s="46"/>
      <c r="QSL44" s="46"/>
      <c r="QSM44" s="47"/>
      <c r="QSN44" s="46"/>
      <c r="QSO44" s="47"/>
      <c r="QSP44" s="48"/>
      <c r="QSQ44" s="47"/>
      <c r="QSR44" s="48"/>
      <c r="QSS44" s="46"/>
      <c r="QSU44" s="46"/>
      <c r="QSV44" s="47"/>
      <c r="QSW44" s="46"/>
      <c r="QSX44" s="47"/>
      <c r="QSY44" s="48"/>
      <c r="QSZ44" s="47"/>
      <c r="QTA44" s="48"/>
      <c r="QTB44" s="46"/>
      <c r="QTD44" s="46"/>
      <c r="QTE44" s="47"/>
      <c r="QTF44" s="46"/>
      <c r="QTG44" s="47"/>
      <c r="QTH44" s="48"/>
      <c r="QTI44" s="47"/>
      <c r="QTJ44" s="48"/>
      <c r="QTK44" s="46"/>
      <c r="QTM44" s="46"/>
      <c r="QTN44" s="47"/>
      <c r="QTO44" s="46"/>
      <c r="QTP44" s="47"/>
      <c r="QTQ44" s="48"/>
      <c r="QTR44" s="47"/>
      <c r="QTS44" s="48"/>
      <c r="QTT44" s="46"/>
      <c r="QTV44" s="46"/>
      <c r="QTW44" s="47"/>
      <c r="QTX44" s="46"/>
      <c r="QTY44" s="47"/>
      <c r="QTZ44" s="48"/>
      <c r="QUA44" s="47"/>
      <c r="QUB44" s="48"/>
      <c r="QUC44" s="46"/>
      <c r="QUE44" s="46"/>
      <c r="QUF44" s="47"/>
      <c r="QUG44" s="46"/>
      <c r="QUH44" s="47"/>
      <c r="QUI44" s="48"/>
      <c r="QUJ44" s="47"/>
      <c r="QUK44" s="48"/>
      <c r="QUL44" s="46"/>
      <c r="QUN44" s="46"/>
      <c r="QUO44" s="47"/>
      <c r="QUP44" s="46"/>
      <c r="QUQ44" s="47"/>
      <c r="QUR44" s="48"/>
      <c r="QUS44" s="47"/>
      <c r="QUT44" s="48"/>
      <c r="QUU44" s="46"/>
      <c r="QUW44" s="46"/>
      <c r="QUX44" s="47"/>
      <c r="QUY44" s="46"/>
      <c r="QUZ44" s="47"/>
      <c r="QVA44" s="48"/>
      <c r="QVB44" s="47"/>
      <c r="QVC44" s="48"/>
      <c r="QVD44" s="46"/>
      <c r="QVF44" s="46"/>
      <c r="QVG44" s="47"/>
      <c r="QVH44" s="46"/>
      <c r="QVI44" s="47"/>
      <c r="QVJ44" s="48"/>
      <c r="QVK44" s="47"/>
      <c r="QVL44" s="48"/>
      <c r="QVM44" s="46"/>
      <c r="QVO44" s="46"/>
      <c r="QVP44" s="47"/>
      <c r="QVQ44" s="46"/>
      <c r="QVR44" s="47"/>
      <c r="QVS44" s="48"/>
      <c r="QVT44" s="47"/>
      <c r="QVU44" s="48"/>
      <c r="QVV44" s="46"/>
      <c r="QVX44" s="46"/>
      <c r="QVY44" s="47"/>
      <c r="QVZ44" s="46"/>
      <c r="QWA44" s="47"/>
      <c r="QWB44" s="48"/>
      <c r="QWC44" s="47"/>
      <c r="QWD44" s="48"/>
      <c r="QWE44" s="46"/>
      <c r="QWG44" s="46"/>
      <c r="QWH44" s="47"/>
      <c r="QWI44" s="46"/>
      <c r="QWJ44" s="47"/>
      <c r="QWK44" s="48"/>
      <c r="QWL44" s="47"/>
      <c r="QWM44" s="48"/>
      <c r="QWN44" s="46"/>
      <c r="QWP44" s="46"/>
      <c r="QWQ44" s="47"/>
      <c r="QWR44" s="46"/>
      <c r="QWS44" s="47"/>
      <c r="QWT44" s="48"/>
      <c r="QWU44" s="47"/>
      <c r="QWV44" s="48"/>
      <c r="QWW44" s="46"/>
      <c r="QWY44" s="46"/>
      <c r="QWZ44" s="47"/>
      <c r="QXA44" s="46"/>
      <c r="QXB44" s="47"/>
      <c r="QXC44" s="48"/>
      <c r="QXD44" s="47"/>
      <c r="QXE44" s="48"/>
      <c r="QXF44" s="46"/>
      <c r="QXH44" s="46"/>
      <c r="QXI44" s="47"/>
      <c r="QXJ44" s="46"/>
      <c r="QXK44" s="47"/>
      <c r="QXL44" s="48"/>
      <c r="QXM44" s="47"/>
      <c r="QXN44" s="48"/>
      <c r="QXO44" s="46"/>
      <c r="QXQ44" s="46"/>
      <c r="QXR44" s="47"/>
      <c r="QXS44" s="46"/>
      <c r="QXT44" s="47"/>
      <c r="QXU44" s="48"/>
      <c r="QXV44" s="47"/>
      <c r="QXW44" s="48"/>
      <c r="QXX44" s="46"/>
      <c r="QXZ44" s="46"/>
      <c r="QYA44" s="47"/>
      <c r="QYB44" s="46"/>
      <c r="QYC44" s="47"/>
      <c r="QYD44" s="48"/>
      <c r="QYE44" s="47"/>
      <c r="QYF44" s="48"/>
      <c r="QYG44" s="46"/>
      <c r="QYI44" s="46"/>
      <c r="QYJ44" s="47"/>
      <c r="QYK44" s="46"/>
      <c r="QYL44" s="47"/>
      <c r="QYM44" s="48"/>
      <c r="QYN44" s="47"/>
      <c r="QYO44" s="48"/>
      <c r="QYP44" s="46"/>
      <c r="QYR44" s="46"/>
      <c r="QYS44" s="47"/>
      <c r="QYT44" s="46"/>
      <c r="QYU44" s="47"/>
      <c r="QYV44" s="48"/>
      <c r="QYW44" s="47"/>
      <c r="QYX44" s="48"/>
      <c r="QYY44" s="46"/>
      <c r="QZA44" s="46"/>
      <c r="QZB44" s="47"/>
      <c r="QZC44" s="46"/>
      <c r="QZD44" s="47"/>
      <c r="QZE44" s="48"/>
      <c r="QZF44" s="47"/>
      <c r="QZG44" s="48"/>
      <c r="QZH44" s="46"/>
      <c r="QZJ44" s="46"/>
      <c r="QZK44" s="47"/>
      <c r="QZL44" s="46"/>
      <c r="QZM44" s="47"/>
      <c r="QZN44" s="48"/>
      <c r="QZO44" s="47"/>
      <c r="QZP44" s="48"/>
      <c r="QZQ44" s="46"/>
      <c r="QZS44" s="46"/>
      <c r="QZT44" s="47"/>
      <c r="QZU44" s="46"/>
      <c r="QZV44" s="47"/>
      <c r="QZW44" s="48"/>
      <c r="QZX44" s="47"/>
      <c r="QZY44" s="48"/>
      <c r="QZZ44" s="46"/>
      <c r="RAB44" s="46"/>
      <c r="RAC44" s="47"/>
      <c r="RAD44" s="46"/>
      <c r="RAE44" s="47"/>
      <c r="RAF44" s="48"/>
      <c r="RAG44" s="47"/>
      <c r="RAH44" s="48"/>
      <c r="RAI44" s="46"/>
      <c r="RAK44" s="46"/>
      <c r="RAL44" s="47"/>
      <c r="RAM44" s="46"/>
      <c r="RAN44" s="47"/>
      <c r="RAO44" s="48"/>
      <c r="RAP44" s="47"/>
      <c r="RAQ44" s="48"/>
      <c r="RAR44" s="46"/>
      <c r="RAT44" s="46"/>
      <c r="RAU44" s="47"/>
      <c r="RAV44" s="46"/>
      <c r="RAW44" s="47"/>
      <c r="RAX44" s="48"/>
      <c r="RAY44" s="47"/>
      <c r="RAZ44" s="48"/>
      <c r="RBA44" s="46"/>
      <c r="RBC44" s="46"/>
      <c r="RBD44" s="47"/>
      <c r="RBE44" s="46"/>
      <c r="RBF44" s="47"/>
      <c r="RBG44" s="48"/>
      <c r="RBH44" s="47"/>
      <c r="RBI44" s="48"/>
      <c r="RBJ44" s="46"/>
      <c r="RBL44" s="46"/>
      <c r="RBM44" s="47"/>
      <c r="RBN44" s="46"/>
      <c r="RBO44" s="47"/>
      <c r="RBP44" s="48"/>
      <c r="RBQ44" s="47"/>
      <c r="RBR44" s="48"/>
      <c r="RBS44" s="46"/>
      <c r="RBU44" s="46"/>
      <c r="RBV44" s="47"/>
      <c r="RBW44" s="46"/>
      <c r="RBX44" s="47"/>
      <c r="RBY44" s="48"/>
      <c r="RBZ44" s="47"/>
      <c r="RCA44" s="48"/>
      <c r="RCB44" s="46"/>
      <c r="RCD44" s="46"/>
      <c r="RCE44" s="47"/>
      <c r="RCF44" s="46"/>
      <c r="RCG44" s="47"/>
      <c r="RCH44" s="48"/>
      <c r="RCI44" s="47"/>
      <c r="RCJ44" s="48"/>
      <c r="RCK44" s="46"/>
      <c r="RCM44" s="46"/>
      <c r="RCN44" s="47"/>
      <c r="RCO44" s="46"/>
      <c r="RCP44" s="47"/>
      <c r="RCQ44" s="48"/>
      <c r="RCR44" s="47"/>
      <c r="RCS44" s="48"/>
      <c r="RCT44" s="46"/>
      <c r="RCV44" s="46"/>
      <c r="RCW44" s="47"/>
      <c r="RCX44" s="46"/>
      <c r="RCY44" s="47"/>
      <c r="RCZ44" s="48"/>
      <c r="RDA44" s="47"/>
      <c r="RDB44" s="48"/>
      <c r="RDC44" s="46"/>
      <c r="RDE44" s="46"/>
      <c r="RDF44" s="47"/>
      <c r="RDG44" s="46"/>
      <c r="RDH44" s="47"/>
      <c r="RDI44" s="48"/>
      <c r="RDJ44" s="47"/>
      <c r="RDK44" s="48"/>
      <c r="RDL44" s="46"/>
      <c r="RDN44" s="46"/>
      <c r="RDO44" s="47"/>
      <c r="RDP44" s="46"/>
      <c r="RDQ44" s="47"/>
      <c r="RDR44" s="48"/>
      <c r="RDS44" s="47"/>
      <c r="RDT44" s="48"/>
      <c r="RDU44" s="46"/>
      <c r="RDW44" s="46"/>
      <c r="RDX44" s="47"/>
      <c r="RDY44" s="46"/>
      <c r="RDZ44" s="47"/>
      <c r="REA44" s="48"/>
      <c r="REB44" s="47"/>
      <c r="REC44" s="48"/>
      <c r="RED44" s="46"/>
      <c r="REF44" s="46"/>
      <c r="REG44" s="47"/>
      <c r="REH44" s="46"/>
      <c r="REI44" s="47"/>
      <c r="REJ44" s="48"/>
      <c r="REK44" s="47"/>
      <c r="REL44" s="48"/>
      <c r="REM44" s="46"/>
      <c r="REO44" s="46"/>
      <c r="REP44" s="47"/>
      <c r="REQ44" s="46"/>
      <c r="RER44" s="47"/>
      <c r="RES44" s="48"/>
      <c r="RET44" s="47"/>
      <c r="REU44" s="48"/>
      <c r="REV44" s="46"/>
      <c r="REX44" s="46"/>
      <c r="REY44" s="47"/>
      <c r="REZ44" s="46"/>
      <c r="RFA44" s="47"/>
      <c r="RFB44" s="48"/>
      <c r="RFC44" s="47"/>
      <c r="RFD44" s="48"/>
      <c r="RFE44" s="46"/>
      <c r="RFG44" s="46"/>
      <c r="RFH44" s="47"/>
      <c r="RFI44" s="46"/>
      <c r="RFJ44" s="47"/>
      <c r="RFK44" s="48"/>
      <c r="RFL44" s="47"/>
      <c r="RFM44" s="48"/>
      <c r="RFN44" s="46"/>
      <c r="RFP44" s="46"/>
      <c r="RFQ44" s="47"/>
      <c r="RFR44" s="46"/>
      <c r="RFS44" s="47"/>
      <c r="RFT44" s="48"/>
      <c r="RFU44" s="47"/>
      <c r="RFV44" s="48"/>
      <c r="RFW44" s="46"/>
      <c r="RFY44" s="46"/>
      <c r="RFZ44" s="47"/>
      <c r="RGA44" s="46"/>
      <c r="RGB44" s="47"/>
      <c r="RGC44" s="48"/>
      <c r="RGD44" s="47"/>
      <c r="RGE44" s="48"/>
      <c r="RGF44" s="46"/>
      <c r="RGH44" s="46"/>
      <c r="RGI44" s="47"/>
      <c r="RGJ44" s="46"/>
      <c r="RGK44" s="47"/>
      <c r="RGL44" s="48"/>
      <c r="RGM44" s="47"/>
      <c r="RGN44" s="48"/>
      <c r="RGO44" s="46"/>
      <c r="RGQ44" s="46"/>
      <c r="RGR44" s="47"/>
      <c r="RGS44" s="46"/>
      <c r="RGT44" s="47"/>
      <c r="RGU44" s="48"/>
      <c r="RGV44" s="47"/>
      <c r="RGW44" s="48"/>
      <c r="RGX44" s="46"/>
      <c r="RGZ44" s="46"/>
      <c r="RHA44" s="47"/>
      <c r="RHB44" s="46"/>
      <c r="RHC44" s="47"/>
      <c r="RHD44" s="48"/>
      <c r="RHE44" s="47"/>
      <c r="RHF44" s="48"/>
      <c r="RHG44" s="46"/>
      <c r="RHI44" s="46"/>
      <c r="RHJ44" s="47"/>
      <c r="RHK44" s="46"/>
      <c r="RHL44" s="47"/>
      <c r="RHM44" s="48"/>
      <c r="RHN44" s="47"/>
      <c r="RHO44" s="48"/>
      <c r="RHP44" s="46"/>
      <c r="RHR44" s="46"/>
      <c r="RHS44" s="47"/>
      <c r="RHT44" s="46"/>
      <c r="RHU44" s="47"/>
      <c r="RHV44" s="48"/>
      <c r="RHW44" s="47"/>
      <c r="RHX44" s="48"/>
      <c r="RHY44" s="46"/>
      <c r="RIA44" s="46"/>
      <c r="RIB44" s="47"/>
      <c r="RIC44" s="46"/>
      <c r="RID44" s="47"/>
      <c r="RIE44" s="48"/>
      <c r="RIF44" s="47"/>
      <c r="RIG44" s="48"/>
      <c r="RIH44" s="46"/>
      <c r="RIJ44" s="46"/>
      <c r="RIK44" s="47"/>
      <c r="RIL44" s="46"/>
      <c r="RIM44" s="47"/>
      <c r="RIN44" s="48"/>
      <c r="RIO44" s="47"/>
      <c r="RIP44" s="48"/>
      <c r="RIQ44" s="46"/>
      <c r="RIS44" s="46"/>
      <c r="RIT44" s="47"/>
      <c r="RIU44" s="46"/>
      <c r="RIV44" s="47"/>
      <c r="RIW44" s="48"/>
      <c r="RIX44" s="47"/>
      <c r="RIY44" s="48"/>
      <c r="RIZ44" s="46"/>
      <c r="RJB44" s="46"/>
      <c r="RJC44" s="47"/>
      <c r="RJD44" s="46"/>
      <c r="RJE44" s="47"/>
      <c r="RJF44" s="48"/>
      <c r="RJG44" s="47"/>
      <c r="RJH44" s="48"/>
      <c r="RJI44" s="46"/>
      <c r="RJK44" s="46"/>
      <c r="RJL44" s="47"/>
      <c r="RJM44" s="46"/>
      <c r="RJN44" s="47"/>
      <c r="RJO44" s="48"/>
      <c r="RJP44" s="47"/>
      <c r="RJQ44" s="48"/>
      <c r="RJR44" s="46"/>
      <c r="RJT44" s="46"/>
      <c r="RJU44" s="47"/>
      <c r="RJV44" s="46"/>
      <c r="RJW44" s="47"/>
      <c r="RJX44" s="48"/>
      <c r="RJY44" s="47"/>
      <c r="RJZ44" s="48"/>
      <c r="RKA44" s="46"/>
      <c r="RKC44" s="46"/>
      <c r="RKD44" s="47"/>
      <c r="RKE44" s="46"/>
      <c r="RKF44" s="47"/>
      <c r="RKG44" s="48"/>
      <c r="RKH44" s="47"/>
      <c r="RKI44" s="48"/>
      <c r="RKJ44" s="46"/>
      <c r="RKL44" s="46"/>
      <c r="RKM44" s="47"/>
      <c r="RKN44" s="46"/>
      <c r="RKO44" s="47"/>
      <c r="RKP44" s="48"/>
      <c r="RKQ44" s="47"/>
      <c r="RKR44" s="48"/>
      <c r="RKS44" s="46"/>
      <c r="RKU44" s="46"/>
      <c r="RKV44" s="47"/>
      <c r="RKW44" s="46"/>
      <c r="RKX44" s="47"/>
      <c r="RKY44" s="48"/>
      <c r="RKZ44" s="47"/>
      <c r="RLA44" s="48"/>
      <c r="RLB44" s="46"/>
      <c r="RLD44" s="46"/>
      <c r="RLE44" s="47"/>
      <c r="RLF44" s="46"/>
      <c r="RLG44" s="47"/>
      <c r="RLH44" s="48"/>
      <c r="RLI44" s="47"/>
      <c r="RLJ44" s="48"/>
      <c r="RLK44" s="46"/>
      <c r="RLM44" s="46"/>
      <c r="RLN44" s="47"/>
      <c r="RLO44" s="46"/>
      <c r="RLP44" s="47"/>
      <c r="RLQ44" s="48"/>
      <c r="RLR44" s="47"/>
      <c r="RLS44" s="48"/>
      <c r="RLT44" s="46"/>
      <c r="RLV44" s="46"/>
      <c r="RLW44" s="47"/>
      <c r="RLX44" s="46"/>
      <c r="RLY44" s="47"/>
      <c r="RLZ44" s="48"/>
      <c r="RMA44" s="47"/>
      <c r="RMB44" s="48"/>
      <c r="RMC44" s="46"/>
      <c r="RME44" s="46"/>
      <c r="RMF44" s="47"/>
      <c r="RMG44" s="46"/>
      <c r="RMH44" s="47"/>
      <c r="RMI44" s="48"/>
      <c r="RMJ44" s="47"/>
      <c r="RMK44" s="48"/>
      <c r="RML44" s="46"/>
      <c r="RMN44" s="46"/>
      <c r="RMO44" s="47"/>
      <c r="RMP44" s="46"/>
      <c r="RMQ44" s="47"/>
      <c r="RMR44" s="48"/>
      <c r="RMS44" s="47"/>
      <c r="RMT44" s="48"/>
      <c r="RMU44" s="46"/>
      <c r="RMW44" s="46"/>
      <c r="RMX44" s="47"/>
      <c r="RMY44" s="46"/>
      <c r="RMZ44" s="47"/>
      <c r="RNA44" s="48"/>
      <c r="RNB44" s="47"/>
      <c r="RNC44" s="48"/>
      <c r="RND44" s="46"/>
      <c r="RNF44" s="46"/>
      <c r="RNG44" s="47"/>
      <c r="RNH44" s="46"/>
      <c r="RNI44" s="47"/>
      <c r="RNJ44" s="48"/>
      <c r="RNK44" s="47"/>
      <c r="RNL44" s="48"/>
      <c r="RNM44" s="46"/>
      <c r="RNO44" s="46"/>
      <c r="RNP44" s="47"/>
      <c r="RNQ44" s="46"/>
      <c r="RNR44" s="47"/>
      <c r="RNS44" s="48"/>
      <c r="RNT44" s="47"/>
      <c r="RNU44" s="48"/>
      <c r="RNV44" s="46"/>
      <c r="RNX44" s="46"/>
      <c r="RNY44" s="47"/>
      <c r="RNZ44" s="46"/>
      <c r="ROA44" s="47"/>
      <c r="ROB44" s="48"/>
      <c r="ROC44" s="47"/>
      <c r="ROD44" s="48"/>
      <c r="ROE44" s="46"/>
      <c r="ROG44" s="46"/>
      <c r="ROH44" s="47"/>
      <c r="ROI44" s="46"/>
      <c r="ROJ44" s="47"/>
      <c r="ROK44" s="48"/>
      <c r="ROL44" s="47"/>
      <c r="ROM44" s="48"/>
      <c r="RON44" s="46"/>
      <c r="ROP44" s="46"/>
      <c r="ROQ44" s="47"/>
      <c r="ROR44" s="46"/>
      <c r="ROS44" s="47"/>
      <c r="ROT44" s="48"/>
      <c r="ROU44" s="47"/>
      <c r="ROV44" s="48"/>
      <c r="ROW44" s="46"/>
      <c r="ROY44" s="46"/>
      <c r="ROZ44" s="47"/>
      <c r="RPA44" s="46"/>
      <c r="RPB44" s="47"/>
      <c r="RPC44" s="48"/>
      <c r="RPD44" s="47"/>
      <c r="RPE44" s="48"/>
      <c r="RPF44" s="46"/>
      <c r="RPH44" s="46"/>
      <c r="RPI44" s="47"/>
      <c r="RPJ44" s="46"/>
      <c r="RPK44" s="47"/>
      <c r="RPL44" s="48"/>
      <c r="RPM44" s="47"/>
      <c r="RPN44" s="48"/>
      <c r="RPO44" s="46"/>
      <c r="RPQ44" s="46"/>
      <c r="RPR44" s="47"/>
      <c r="RPS44" s="46"/>
      <c r="RPT44" s="47"/>
      <c r="RPU44" s="48"/>
      <c r="RPV44" s="47"/>
      <c r="RPW44" s="48"/>
      <c r="RPX44" s="46"/>
      <c r="RPZ44" s="46"/>
      <c r="RQA44" s="47"/>
      <c r="RQB44" s="46"/>
      <c r="RQC44" s="47"/>
      <c r="RQD44" s="48"/>
      <c r="RQE44" s="47"/>
      <c r="RQF44" s="48"/>
      <c r="RQG44" s="46"/>
      <c r="RQI44" s="46"/>
      <c r="RQJ44" s="47"/>
      <c r="RQK44" s="46"/>
      <c r="RQL44" s="47"/>
      <c r="RQM44" s="48"/>
      <c r="RQN44" s="47"/>
      <c r="RQO44" s="48"/>
      <c r="RQP44" s="46"/>
      <c r="RQR44" s="46"/>
      <c r="RQS44" s="47"/>
      <c r="RQT44" s="46"/>
      <c r="RQU44" s="47"/>
      <c r="RQV44" s="48"/>
      <c r="RQW44" s="47"/>
      <c r="RQX44" s="48"/>
      <c r="RQY44" s="46"/>
      <c r="RRA44" s="46"/>
      <c r="RRB44" s="47"/>
      <c r="RRC44" s="46"/>
      <c r="RRD44" s="47"/>
      <c r="RRE44" s="48"/>
      <c r="RRF44" s="47"/>
      <c r="RRG44" s="48"/>
      <c r="RRH44" s="46"/>
      <c r="RRJ44" s="46"/>
      <c r="RRK44" s="47"/>
      <c r="RRL44" s="46"/>
      <c r="RRM44" s="47"/>
      <c r="RRN44" s="48"/>
      <c r="RRO44" s="47"/>
      <c r="RRP44" s="48"/>
      <c r="RRQ44" s="46"/>
      <c r="RRS44" s="46"/>
      <c r="RRT44" s="47"/>
      <c r="RRU44" s="46"/>
      <c r="RRV44" s="47"/>
      <c r="RRW44" s="48"/>
      <c r="RRX44" s="47"/>
      <c r="RRY44" s="48"/>
      <c r="RRZ44" s="46"/>
      <c r="RSB44" s="46"/>
      <c r="RSC44" s="47"/>
      <c r="RSD44" s="46"/>
      <c r="RSE44" s="47"/>
      <c r="RSF44" s="48"/>
      <c r="RSG44" s="47"/>
      <c r="RSH44" s="48"/>
      <c r="RSI44" s="46"/>
      <c r="RSK44" s="46"/>
      <c r="RSL44" s="47"/>
      <c r="RSM44" s="46"/>
      <c r="RSN44" s="47"/>
      <c r="RSO44" s="48"/>
      <c r="RSP44" s="47"/>
      <c r="RSQ44" s="48"/>
      <c r="RSR44" s="46"/>
      <c r="RST44" s="46"/>
      <c r="RSU44" s="47"/>
      <c r="RSV44" s="46"/>
      <c r="RSW44" s="47"/>
      <c r="RSX44" s="48"/>
      <c r="RSY44" s="47"/>
      <c r="RSZ44" s="48"/>
      <c r="RTA44" s="46"/>
      <c r="RTC44" s="46"/>
      <c r="RTD44" s="47"/>
      <c r="RTE44" s="46"/>
      <c r="RTF44" s="47"/>
      <c r="RTG44" s="48"/>
      <c r="RTH44" s="47"/>
      <c r="RTI44" s="48"/>
      <c r="RTJ44" s="46"/>
      <c r="RTL44" s="46"/>
      <c r="RTM44" s="47"/>
      <c r="RTN44" s="46"/>
      <c r="RTO44" s="47"/>
      <c r="RTP44" s="48"/>
      <c r="RTQ44" s="47"/>
      <c r="RTR44" s="48"/>
      <c r="RTS44" s="46"/>
      <c r="RTU44" s="46"/>
      <c r="RTV44" s="47"/>
      <c r="RTW44" s="46"/>
      <c r="RTX44" s="47"/>
      <c r="RTY44" s="48"/>
      <c r="RTZ44" s="47"/>
      <c r="RUA44" s="48"/>
      <c r="RUB44" s="46"/>
      <c r="RUD44" s="46"/>
      <c r="RUE44" s="47"/>
      <c r="RUF44" s="46"/>
      <c r="RUG44" s="47"/>
      <c r="RUH44" s="48"/>
      <c r="RUI44" s="47"/>
      <c r="RUJ44" s="48"/>
      <c r="RUK44" s="46"/>
      <c r="RUM44" s="46"/>
      <c r="RUN44" s="47"/>
      <c r="RUO44" s="46"/>
      <c r="RUP44" s="47"/>
      <c r="RUQ44" s="48"/>
      <c r="RUR44" s="47"/>
      <c r="RUS44" s="48"/>
      <c r="RUT44" s="46"/>
      <c r="RUV44" s="46"/>
      <c r="RUW44" s="47"/>
      <c r="RUX44" s="46"/>
      <c r="RUY44" s="47"/>
      <c r="RUZ44" s="48"/>
      <c r="RVA44" s="47"/>
      <c r="RVB44" s="48"/>
      <c r="RVC44" s="46"/>
      <c r="RVE44" s="46"/>
      <c r="RVF44" s="47"/>
      <c r="RVG44" s="46"/>
      <c r="RVH44" s="47"/>
      <c r="RVI44" s="48"/>
      <c r="RVJ44" s="47"/>
      <c r="RVK44" s="48"/>
      <c r="RVL44" s="46"/>
      <c r="RVN44" s="46"/>
      <c r="RVO44" s="47"/>
      <c r="RVP44" s="46"/>
      <c r="RVQ44" s="47"/>
      <c r="RVR44" s="48"/>
      <c r="RVS44" s="47"/>
      <c r="RVT44" s="48"/>
      <c r="RVU44" s="46"/>
      <c r="RVW44" s="46"/>
      <c r="RVX44" s="47"/>
      <c r="RVY44" s="46"/>
      <c r="RVZ44" s="47"/>
      <c r="RWA44" s="48"/>
      <c r="RWB44" s="47"/>
      <c r="RWC44" s="48"/>
      <c r="RWD44" s="46"/>
      <c r="RWF44" s="46"/>
      <c r="RWG44" s="47"/>
      <c r="RWH44" s="46"/>
      <c r="RWI44" s="47"/>
      <c r="RWJ44" s="48"/>
      <c r="RWK44" s="47"/>
      <c r="RWL44" s="48"/>
      <c r="RWM44" s="46"/>
      <c r="RWO44" s="46"/>
      <c r="RWP44" s="47"/>
      <c r="RWQ44" s="46"/>
      <c r="RWR44" s="47"/>
      <c r="RWS44" s="48"/>
      <c r="RWT44" s="47"/>
      <c r="RWU44" s="48"/>
      <c r="RWV44" s="46"/>
      <c r="RWX44" s="46"/>
      <c r="RWY44" s="47"/>
      <c r="RWZ44" s="46"/>
      <c r="RXA44" s="47"/>
      <c r="RXB44" s="48"/>
      <c r="RXC44" s="47"/>
      <c r="RXD44" s="48"/>
      <c r="RXE44" s="46"/>
      <c r="RXG44" s="46"/>
      <c r="RXH44" s="47"/>
      <c r="RXI44" s="46"/>
      <c r="RXJ44" s="47"/>
      <c r="RXK44" s="48"/>
      <c r="RXL44" s="47"/>
      <c r="RXM44" s="48"/>
      <c r="RXN44" s="46"/>
      <c r="RXP44" s="46"/>
      <c r="RXQ44" s="47"/>
      <c r="RXR44" s="46"/>
      <c r="RXS44" s="47"/>
      <c r="RXT44" s="48"/>
      <c r="RXU44" s="47"/>
      <c r="RXV44" s="48"/>
      <c r="RXW44" s="46"/>
      <c r="RXY44" s="46"/>
      <c r="RXZ44" s="47"/>
      <c r="RYA44" s="46"/>
      <c r="RYB44" s="47"/>
      <c r="RYC44" s="48"/>
      <c r="RYD44" s="47"/>
      <c r="RYE44" s="48"/>
      <c r="RYF44" s="46"/>
      <c r="RYH44" s="46"/>
      <c r="RYI44" s="47"/>
      <c r="RYJ44" s="46"/>
      <c r="RYK44" s="47"/>
      <c r="RYL44" s="48"/>
      <c r="RYM44" s="47"/>
      <c r="RYN44" s="48"/>
      <c r="RYO44" s="46"/>
      <c r="RYQ44" s="46"/>
      <c r="RYR44" s="47"/>
      <c r="RYS44" s="46"/>
      <c r="RYT44" s="47"/>
      <c r="RYU44" s="48"/>
      <c r="RYV44" s="47"/>
      <c r="RYW44" s="48"/>
      <c r="RYX44" s="46"/>
      <c r="RYZ44" s="46"/>
      <c r="RZA44" s="47"/>
      <c r="RZB44" s="46"/>
      <c r="RZC44" s="47"/>
      <c r="RZD44" s="48"/>
      <c r="RZE44" s="47"/>
      <c r="RZF44" s="48"/>
      <c r="RZG44" s="46"/>
      <c r="RZI44" s="46"/>
      <c r="RZJ44" s="47"/>
      <c r="RZK44" s="46"/>
      <c r="RZL44" s="47"/>
      <c r="RZM44" s="48"/>
      <c r="RZN44" s="47"/>
      <c r="RZO44" s="48"/>
      <c r="RZP44" s="46"/>
      <c r="RZR44" s="46"/>
      <c r="RZS44" s="47"/>
      <c r="RZT44" s="46"/>
      <c r="RZU44" s="47"/>
      <c r="RZV44" s="48"/>
      <c r="RZW44" s="47"/>
      <c r="RZX44" s="48"/>
      <c r="RZY44" s="46"/>
      <c r="SAA44" s="46"/>
      <c r="SAB44" s="47"/>
      <c r="SAC44" s="46"/>
      <c r="SAD44" s="47"/>
      <c r="SAE44" s="48"/>
      <c r="SAF44" s="47"/>
      <c r="SAG44" s="48"/>
      <c r="SAH44" s="46"/>
      <c r="SAJ44" s="46"/>
      <c r="SAK44" s="47"/>
      <c r="SAL44" s="46"/>
      <c r="SAM44" s="47"/>
      <c r="SAN44" s="48"/>
      <c r="SAO44" s="47"/>
      <c r="SAP44" s="48"/>
      <c r="SAQ44" s="46"/>
      <c r="SAS44" s="46"/>
      <c r="SAT44" s="47"/>
      <c r="SAU44" s="46"/>
      <c r="SAV44" s="47"/>
      <c r="SAW44" s="48"/>
      <c r="SAX44" s="47"/>
      <c r="SAY44" s="48"/>
      <c r="SAZ44" s="46"/>
      <c r="SBB44" s="46"/>
      <c r="SBC44" s="47"/>
      <c r="SBD44" s="46"/>
      <c r="SBE44" s="47"/>
      <c r="SBF44" s="48"/>
      <c r="SBG44" s="47"/>
      <c r="SBH44" s="48"/>
      <c r="SBI44" s="46"/>
      <c r="SBK44" s="46"/>
      <c r="SBL44" s="47"/>
      <c r="SBM44" s="46"/>
      <c r="SBN44" s="47"/>
      <c r="SBO44" s="48"/>
      <c r="SBP44" s="47"/>
      <c r="SBQ44" s="48"/>
      <c r="SBR44" s="46"/>
      <c r="SBT44" s="46"/>
      <c r="SBU44" s="47"/>
      <c r="SBV44" s="46"/>
      <c r="SBW44" s="47"/>
      <c r="SBX44" s="48"/>
      <c r="SBY44" s="47"/>
      <c r="SBZ44" s="48"/>
      <c r="SCA44" s="46"/>
      <c r="SCC44" s="46"/>
      <c r="SCD44" s="47"/>
      <c r="SCE44" s="46"/>
      <c r="SCF44" s="47"/>
      <c r="SCG44" s="48"/>
      <c r="SCH44" s="47"/>
      <c r="SCI44" s="48"/>
      <c r="SCJ44" s="46"/>
      <c r="SCL44" s="46"/>
      <c r="SCM44" s="47"/>
      <c r="SCN44" s="46"/>
      <c r="SCO44" s="47"/>
      <c r="SCP44" s="48"/>
      <c r="SCQ44" s="47"/>
      <c r="SCR44" s="48"/>
      <c r="SCS44" s="46"/>
      <c r="SCU44" s="46"/>
      <c r="SCV44" s="47"/>
      <c r="SCW44" s="46"/>
      <c r="SCX44" s="47"/>
      <c r="SCY44" s="48"/>
      <c r="SCZ44" s="47"/>
      <c r="SDA44" s="48"/>
      <c r="SDB44" s="46"/>
      <c r="SDD44" s="46"/>
      <c r="SDE44" s="47"/>
      <c r="SDF44" s="46"/>
      <c r="SDG44" s="47"/>
      <c r="SDH44" s="48"/>
      <c r="SDI44" s="47"/>
      <c r="SDJ44" s="48"/>
      <c r="SDK44" s="46"/>
      <c r="SDM44" s="46"/>
      <c r="SDN44" s="47"/>
      <c r="SDO44" s="46"/>
      <c r="SDP44" s="47"/>
      <c r="SDQ44" s="48"/>
      <c r="SDR44" s="47"/>
      <c r="SDS44" s="48"/>
      <c r="SDT44" s="46"/>
      <c r="SDV44" s="46"/>
      <c r="SDW44" s="47"/>
      <c r="SDX44" s="46"/>
      <c r="SDY44" s="47"/>
      <c r="SDZ44" s="48"/>
      <c r="SEA44" s="47"/>
      <c r="SEB44" s="48"/>
      <c r="SEC44" s="46"/>
      <c r="SEE44" s="46"/>
      <c r="SEF44" s="47"/>
      <c r="SEG44" s="46"/>
      <c r="SEH44" s="47"/>
      <c r="SEI44" s="48"/>
      <c r="SEJ44" s="47"/>
      <c r="SEK44" s="48"/>
      <c r="SEL44" s="46"/>
      <c r="SEN44" s="46"/>
      <c r="SEO44" s="47"/>
      <c r="SEP44" s="46"/>
      <c r="SEQ44" s="47"/>
      <c r="SER44" s="48"/>
      <c r="SES44" s="47"/>
      <c r="SET44" s="48"/>
      <c r="SEU44" s="46"/>
      <c r="SEW44" s="46"/>
      <c r="SEX44" s="47"/>
      <c r="SEY44" s="46"/>
      <c r="SEZ44" s="47"/>
      <c r="SFA44" s="48"/>
      <c r="SFB44" s="47"/>
      <c r="SFC44" s="48"/>
      <c r="SFD44" s="46"/>
      <c r="SFF44" s="46"/>
      <c r="SFG44" s="47"/>
      <c r="SFH44" s="46"/>
      <c r="SFI44" s="47"/>
      <c r="SFJ44" s="48"/>
      <c r="SFK44" s="47"/>
      <c r="SFL44" s="48"/>
      <c r="SFM44" s="46"/>
      <c r="SFO44" s="46"/>
      <c r="SFP44" s="47"/>
      <c r="SFQ44" s="46"/>
      <c r="SFR44" s="47"/>
      <c r="SFS44" s="48"/>
      <c r="SFT44" s="47"/>
      <c r="SFU44" s="48"/>
      <c r="SFV44" s="46"/>
      <c r="SFX44" s="46"/>
      <c r="SFY44" s="47"/>
      <c r="SFZ44" s="46"/>
      <c r="SGA44" s="47"/>
      <c r="SGB44" s="48"/>
      <c r="SGC44" s="47"/>
      <c r="SGD44" s="48"/>
      <c r="SGE44" s="46"/>
      <c r="SGG44" s="46"/>
      <c r="SGH44" s="47"/>
      <c r="SGI44" s="46"/>
      <c r="SGJ44" s="47"/>
      <c r="SGK44" s="48"/>
      <c r="SGL44" s="47"/>
      <c r="SGM44" s="48"/>
      <c r="SGN44" s="46"/>
      <c r="SGP44" s="46"/>
      <c r="SGQ44" s="47"/>
      <c r="SGR44" s="46"/>
      <c r="SGS44" s="47"/>
      <c r="SGT44" s="48"/>
      <c r="SGU44" s="47"/>
      <c r="SGV44" s="48"/>
      <c r="SGW44" s="46"/>
      <c r="SGY44" s="46"/>
      <c r="SGZ44" s="47"/>
      <c r="SHA44" s="46"/>
      <c r="SHB44" s="47"/>
      <c r="SHC44" s="48"/>
      <c r="SHD44" s="47"/>
      <c r="SHE44" s="48"/>
      <c r="SHF44" s="46"/>
      <c r="SHH44" s="46"/>
      <c r="SHI44" s="47"/>
      <c r="SHJ44" s="46"/>
      <c r="SHK44" s="47"/>
      <c r="SHL44" s="48"/>
      <c r="SHM44" s="47"/>
      <c r="SHN44" s="48"/>
      <c r="SHO44" s="46"/>
      <c r="SHQ44" s="46"/>
      <c r="SHR44" s="47"/>
      <c r="SHS44" s="46"/>
      <c r="SHT44" s="47"/>
      <c r="SHU44" s="48"/>
      <c r="SHV44" s="47"/>
      <c r="SHW44" s="48"/>
      <c r="SHX44" s="46"/>
      <c r="SHZ44" s="46"/>
      <c r="SIA44" s="47"/>
      <c r="SIB44" s="46"/>
      <c r="SIC44" s="47"/>
      <c r="SID44" s="48"/>
      <c r="SIE44" s="47"/>
      <c r="SIF44" s="48"/>
      <c r="SIG44" s="46"/>
      <c r="SII44" s="46"/>
      <c r="SIJ44" s="47"/>
      <c r="SIK44" s="46"/>
      <c r="SIL44" s="47"/>
      <c r="SIM44" s="48"/>
      <c r="SIN44" s="47"/>
      <c r="SIO44" s="48"/>
      <c r="SIP44" s="46"/>
      <c r="SIR44" s="46"/>
      <c r="SIS44" s="47"/>
      <c r="SIT44" s="46"/>
      <c r="SIU44" s="47"/>
      <c r="SIV44" s="48"/>
      <c r="SIW44" s="47"/>
      <c r="SIX44" s="48"/>
      <c r="SIY44" s="46"/>
      <c r="SJA44" s="46"/>
      <c r="SJB44" s="47"/>
      <c r="SJC44" s="46"/>
      <c r="SJD44" s="47"/>
      <c r="SJE44" s="48"/>
      <c r="SJF44" s="47"/>
      <c r="SJG44" s="48"/>
      <c r="SJH44" s="46"/>
      <c r="SJJ44" s="46"/>
      <c r="SJK44" s="47"/>
      <c r="SJL44" s="46"/>
      <c r="SJM44" s="47"/>
      <c r="SJN44" s="48"/>
      <c r="SJO44" s="47"/>
      <c r="SJP44" s="48"/>
      <c r="SJQ44" s="46"/>
      <c r="SJS44" s="46"/>
      <c r="SJT44" s="47"/>
      <c r="SJU44" s="46"/>
      <c r="SJV44" s="47"/>
      <c r="SJW44" s="48"/>
      <c r="SJX44" s="47"/>
      <c r="SJY44" s="48"/>
      <c r="SJZ44" s="46"/>
      <c r="SKB44" s="46"/>
      <c r="SKC44" s="47"/>
      <c r="SKD44" s="46"/>
      <c r="SKE44" s="47"/>
      <c r="SKF44" s="48"/>
      <c r="SKG44" s="47"/>
      <c r="SKH44" s="48"/>
      <c r="SKI44" s="46"/>
      <c r="SKK44" s="46"/>
      <c r="SKL44" s="47"/>
      <c r="SKM44" s="46"/>
      <c r="SKN44" s="47"/>
      <c r="SKO44" s="48"/>
      <c r="SKP44" s="47"/>
      <c r="SKQ44" s="48"/>
      <c r="SKR44" s="46"/>
      <c r="SKT44" s="46"/>
      <c r="SKU44" s="47"/>
      <c r="SKV44" s="46"/>
      <c r="SKW44" s="47"/>
      <c r="SKX44" s="48"/>
      <c r="SKY44" s="47"/>
      <c r="SKZ44" s="48"/>
      <c r="SLA44" s="46"/>
      <c r="SLC44" s="46"/>
      <c r="SLD44" s="47"/>
      <c r="SLE44" s="46"/>
      <c r="SLF44" s="47"/>
      <c r="SLG44" s="48"/>
      <c r="SLH44" s="47"/>
      <c r="SLI44" s="48"/>
      <c r="SLJ44" s="46"/>
      <c r="SLL44" s="46"/>
      <c r="SLM44" s="47"/>
      <c r="SLN44" s="46"/>
      <c r="SLO44" s="47"/>
      <c r="SLP44" s="48"/>
      <c r="SLQ44" s="47"/>
      <c r="SLR44" s="48"/>
      <c r="SLS44" s="46"/>
      <c r="SLU44" s="46"/>
      <c r="SLV44" s="47"/>
      <c r="SLW44" s="46"/>
      <c r="SLX44" s="47"/>
      <c r="SLY44" s="48"/>
      <c r="SLZ44" s="47"/>
      <c r="SMA44" s="48"/>
      <c r="SMB44" s="46"/>
      <c r="SMD44" s="46"/>
      <c r="SME44" s="47"/>
      <c r="SMF44" s="46"/>
      <c r="SMG44" s="47"/>
      <c r="SMH44" s="48"/>
      <c r="SMI44" s="47"/>
      <c r="SMJ44" s="48"/>
      <c r="SMK44" s="46"/>
      <c r="SMM44" s="46"/>
      <c r="SMN44" s="47"/>
      <c r="SMO44" s="46"/>
      <c r="SMP44" s="47"/>
      <c r="SMQ44" s="48"/>
      <c r="SMR44" s="47"/>
      <c r="SMS44" s="48"/>
      <c r="SMT44" s="46"/>
      <c r="SMV44" s="46"/>
      <c r="SMW44" s="47"/>
      <c r="SMX44" s="46"/>
      <c r="SMY44" s="47"/>
      <c r="SMZ44" s="48"/>
      <c r="SNA44" s="47"/>
      <c r="SNB44" s="48"/>
      <c r="SNC44" s="46"/>
      <c r="SNE44" s="46"/>
      <c r="SNF44" s="47"/>
      <c r="SNG44" s="46"/>
      <c r="SNH44" s="47"/>
      <c r="SNI44" s="48"/>
      <c r="SNJ44" s="47"/>
      <c r="SNK44" s="48"/>
      <c r="SNL44" s="46"/>
      <c r="SNN44" s="46"/>
      <c r="SNO44" s="47"/>
      <c r="SNP44" s="46"/>
      <c r="SNQ44" s="47"/>
      <c r="SNR44" s="48"/>
      <c r="SNS44" s="47"/>
      <c r="SNT44" s="48"/>
      <c r="SNU44" s="46"/>
      <c r="SNW44" s="46"/>
      <c r="SNX44" s="47"/>
      <c r="SNY44" s="46"/>
      <c r="SNZ44" s="47"/>
      <c r="SOA44" s="48"/>
      <c r="SOB44" s="47"/>
      <c r="SOC44" s="48"/>
      <c r="SOD44" s="46"/>
      <c r="SOF44" s="46"/>
      <c r="SOG44" s="47"/>
      <c r="SOH44" s="46"/>
      <c r="SOI44" s="47"/>
      <c r="SOJ44" s="48"/>
      <c r="SOK44" s="47"/>
      <c r="SOL44" s="48"/>
      <c r="SOM44" s="46"/>
      <c r="SOO44" s="46"/>
      <c r="SOP44" s="47"/>
      <c r="SOQ44" s="46"/>
      <c r="SOR44" s="47"/>
      <c r="SOS44" s="48"/>
      <c r="SOT44" s="47"/>
      <c r="SOU44" s="48"/>
      <c r="SOV44" s="46"/>
      <c r="SOX44" s="46"/>
      <c r="SOY44" s="47"/>
      <c r="SOZ44" s="46"/>
      <c r="SPA44" s="47"/>
      <c r="SPB44" s="48"/>
      <c r="SPC44" s="47"/>
      <c r="SPD44" s="48"/>
      <c r="SPE44" s="46"/>
      <c r="SPG44" s="46"/>
      <c r="SPH44" s="47"/>
      <c r="SPI44" s="46"/>
      <c r="SPJ44" s="47"/>
      <c r="SPK44" s="48"/>
      <c r="SPL44" s="47"/>
      <c r="SPM44" s="48"/>
      <c r="SPN44" s="46"/>
      <c r="SPP44" s="46"/>
      <c r="SPQ44" s="47"/>
      <c r="SPR44" s="46"/>
      <c r="SPS44" s="47"/>
      <c r="SPT44" s="48"/>
      <c r="SPU44" s="47"/>
      <c r="SPV44" s="48"/>
      <c r="SPW44" s="46"/>
      <c r="SPY44" s="46"/>
      <c r="SPZ44" s="47"/>
      <c r="SQA44" s="46"/>
      <c r="SQB44" s="47"/>
      <c r="SQC44" s="48"/>
      <c r="SQD44" s="47"/>
      <c r="SQE44" s="48"/>
      <c r="SQF44" s="46"/>
      <c r="SQH44" s="46"/>
      <c r="SQI44" s="47"/>
      <c r="SQJ44" s="46"/>
      <c r="SQK44" s="47"/>
      <c r="SQL44" s="48"/>
      <c r="SQM44" s="47"/>
      <c r="SQN44" s="48"/>
      <c r="SQO44" s="46"/>
      <c r="SQQ44" s="46"/>
      <c r="SQR44" s="47"/>
      <c r="SQS44" s="46"/>
      <c r="SQT44" s="47"/>
      <c r="SQU44" s="48"/>
      <c r="SQV44" s="47"/>
      <c r="SQW44" s="48"/>
      <c r="SQX44" s="46"/>
      <c r="SQZ44" s="46"/>
      <c r="SRA44" s="47"/>
      <c r="SRB44" s="46"/>
      <c r="SRC44" s="47"/>
      <c r="SRD44" s="48"/>
      <c r="SRE44" s="47"/>
      <c r="SRF44" s="48"/>
      <c r="SRG44" s="46"/>
      <c r="SRI44" s="46"/>
      <c r="SRJ44" s="47"/>
      <c r="SRK44" s="46"/>
      <c r="SRL44" s="47"/>
      <c r="SRM44" s="48"/>
      <c r="SRN44" s="47"/>
      <c r="SRO44" s="48"/>
      <c r="SRP44" s="46"/>
      <c r="SRR44" s="46"/>
      <c r="SRS44" s="47"/>
      <c r="SRT44" s="46"/>
      <c r="SRU44" s="47"/>
      <c r="SRV44" s="48"/>
      <c r="SRW44" s="47"/>
      <c r="SRX44" s="48"/>
      <c r="SRY44" s="46"/>
      <c r="SSA44" s="46"/>
      <c r="SSB44" s="47"/>
      <c r="SSC44" s="46"/>
      <c r="SSD44" s="47"/>
      <c r="SSE44" s="48"/>
      <c r="SSF44" s="47"/>
      <c r="SSG44" s="48"/>
      <c r="SSH44" s="46"/>
      <c r="SSJ44" s="46"/>
      <c r="SSK44" s="47"/>
      <c r="SSL44" s="46"/>
      <c r="SSM44" s="47"/>
      <c r="SSN44" s="48"/>
      <c r="SSO44" s="47"/>
      <c r="SSP44" s="48"/>
      <c r="SSQ44" s="46"/>
      <c r="SSS44" s="46"/>
      <c r="SST44" s="47"/>
      <c r="SSU44" s="46"/>
      <c r="SSV44" s="47"/>
      <c r="SSW44" s="48"/>
      <c r="SSX44" s="47"/>
      <c r="SSY44" s="48"/>
      <c r="SSZ44" s="46"/>
      <c r="STB44" s="46"/>
      <c r="STC44" s="47"/>
      <c r="STD44" s="46"/>
      <c r="STE44" s="47"/>
      <c r="STF44" s="48"/>
      <c r="STG44" s="47"/>
      <c r="STH44" s="48"/>
      <c r="STI44" s="46"/>
      <c r="STK44" s="46"/>
      <c r="STL44" s="47"/>
      <c r="STM44" s="46"/>
      <c r="STN44" s="47"/>
      <c r="STO44" s="48"/>
      <c r="STP44" s="47"/>
      <c r="STQ44" s="48"/>
      <c r="STR44" s="46"/>
      <c r="STT44" s="46"/>
      <c r="STU44" s="47"/>
      <c r="STV44" s="46"/>
      <c r="STW44" s="47"/>
      <c r="STX44" s="48"/>
      <c r="STY44" s="47"/>
      <c r="STZ44" s="48"/>
      <c r="SUA44" s="46"/>
      <c r="SUC44" s="46"/>
      <c r="SUD44" s="47"/>
      <c r="SUE44" s="46"/>
      <c r="SUF44" s="47"/>
      <c r="SUG44" s="48"/>
      <c r="SUH44" s="47"/>
      <c r="SUI44" s="48"/>
      <c r="SUJ44" s="46"/>
      <c r="SUL44" s="46"/>
      <c r="SUM44" s="47"/>
      <c r="SUN44" s="46"/>
      <c r="SUO44" s="47"/>
      <c r="SUP44" s="48"/>
      <c r="SUQ44" s="47"/>
      <c r="SUR44" s="48"/>
      <c r="SUS44" s="46"/>
      <c r="SUU44" s="46"/>
      <c r="SUV44" s="47"/>
      <c r="SUW44" s="46"/>
      <c r="SUX44" s="47"/>
      <c r="SUY44" s="48"/>
      <c r="SUZ44" s="47"/>
      <c r="SVA44" s="48"/>
      <c r="SVB44" s="46"/>
      <c r="SVD44" s="46"/>
      <c r="SVE44" s="47"/>
      <c r="SVF44" s="46"/>
      <c r="SVG44" s="47"/>
      <c r="SVH44" s="48"/>
      <c r="SVI44" s="47"/>
      <c r="SVJ44" s="48"/>
      <c r="SVK44" s="46"/>
      <c r="SVM44" s="46"/>
      <c r="SVN44" s="47"/>
      <c r="SVO44" s="46"/>
      <c r="SVP44" s="47"/>
      <c r="SVQ44" s="48"/>
      <c r="SVR44" s="47"/>
      <c r="SVS44" s="48"/>
      <c r="SVT44" s="46"/>
      <c r="SVV44" s="46"/>
      <c r="SVW44" s="47"/>
      <c r="SVX44" s="46"/>
      <c r="SVY44" s="47"/>
      <c r="SVZ44" s="48"/>
      <c r="SWA44" s="47"/>
      <c r="SWB44" s="48"/>
      <c r="SWC44" s="46"/>
      <c r="SWE44" s="46"/>
      <c r="SWF44" s="47"/>
      <c r="SWG44" s="46"/>
      <c r="SWH44" s="47"/>
      <c r="SWI44" s="48"/>
      <c r="SWJ44" s="47"/>
      <c r="SWK44" s="48"/>
      <c r="SWL44" s="46"/>
      <c r="SWN44" s="46"/>
      <c r="SWO44" s="47"/>
      <c r="SWP44" s="46"/>
      <c r="SWQ44" s="47"/>
      <c r="SWR44" s="48"/>
      <c r="SWS44" s="47"/>
      <c r="SWT44" s="48"/>
      <c r="SWU44" s="46"/>
      <c r="SWW44" s="46"/>
      <c r="SWX44" s="47"/>
      <c r="SWY44" s="46"/>
      <c r="SWZ44" s="47"/>
      <c r="SXA44" s="48"/>
      <c r="SXB44" s="47"/>
      <c r="SXC44" s="48"/>
      <c r="SXD44" s="46"/>
      <c r="SXF44" s="46"/>
      <c r="SXG44" s="47"/>
      <c r="SXH44" s="46"/>
      <c r="SXI44" s="47"/>
      <c r="SXJ44" s="48"/>
      <c r="SXK44" s="47"/>
      <c r="SXL44" s="48"/>
      <c r="SXM44" s="46"/>
      <c r="SXO44" s="46"/>
      <c r="SXP44" s="47"/>
      <c r="SXQ44" s="46"/>
      <c r="SXR44" s="47"/>
      <c r="SXS44" s="48"/>
      <c r="SXT44" s="47"/>
      <c r="SXU44" s="48"/>
      <c r="SXV44" s="46"/>
      <c r="SXX44" s="46"/>
      <c r="SXY44" s="47"/>
      <c r="SXZ44" s="46"/>
      <c r="SYA44" s="47"/>
      <c r="SYB44" s="48"/>
      <c r="SYC44" s="47"/>
      <c r="SYD44" s="48"/>
      <c r="SYE44" s="46"/>
      <c r="SYG44" s="46"/>
      <c r="SYH44" s="47"/>
      <c r="SYI44" s="46"/>
      <c r="SYJ44" s="47"/>
      <c r="SYK44" s="48"/>
      <c r="SYL44" s="47"/>
      <c r="SYM44" s="48"/>
      <c r="SYN44" s="46"/>
      <c r="SYP44" s="46"/>
      <c r="SYQ44" s="47"/>
      <c r="SYR44" s="46"/>
      <c r="SYS44" s="47"/>
      <c r="SYT44" s="48"/>
      <c r="SYU44" s="47"/>
      <c r="SYV44" s="48"/>
      <c r="SYW44" s="46"/>
      <c r="SYY44" s="46"/>
      <c r="SYZ44" s="47"/>
      <c r="SZA44" s="46"/>
      <c r="SZB44" s="47"/>
      <c r="SZC44" s="48"/>
      <c r="SZD44" s="47"/>
      <c r="SZE44" s="48"/>
      <c r="SZF44" s="46"/>
      <c r="SZH44" s="46"/>
      <c r="SZI44" s="47"/>
      <c r="SZJ44" s="46"/>
      <c r="SZK44" s="47"/>
      <c r="SZL44" s="48"/>
      <c r="SZM44" s="47"/>
      <c r="SZN44" s="48"/>
      <c r="SZO44" s="46"/>
      <c r="SZQ44" s="46"/>
      <c r="SZR44" s="47"/>
      <c r="SZS44" s="46"/>
      <c r="SZT44" s="47"/>
      <c r="SZU44" s="48"/>
      <c r="SZV44" s="47"/>
      <c r="SZW44" s="48"/>
      <c r="SZX44" s="46"/>
      <c r="SZZ44" s="46"/>
      <c r="TAA44" s="47"/>
      <c r="TAB44" s="46"/>
      <c r="TAC44" s="47"/>
      <c r="TAD44" s="48"/>
      <c r="TAE44" s="47"/>
      <c r="TAF44" s="48"/>
      <c r="TAG44" s="46"/>
      <c r="TAI44" s="46"/>
      <c r="TAJ44" s="47"/>
      <c r="TAK44" s="46"/>
      <c r="TAL44" s="47"/>
      <c r="TAM44" s="48"/>
      <c r="TAN44" s="47"/>
      <c r="TAO44" s="48"/>
      <c r="TAP44" s="46"/>
      <c r="TAR44" s="46"/>
      <c r="TAS44" s="47"/>
      <c r="TAT44" s="46"/>
      <c r="TAU44" s="47"/>
      <c r="TAV44" s="48"/>
      <c r="TAW44" s="47"/>
      <c r="TAX44" s="48"/>
      <c r="TAY44" s="46"/>
      <c r="TBA44" s="46"/>
      <c r="TBB44" s="47"/>
      <c r="TBC44" s="46"/>
      <c r="TBD44" s="47"/>
      <c r="TBE44" s="48"/>
      <c r="TBF44" s="47"/>
      <c r="TBG44" s="48"/>
      <c r="TBH44" s="46"/>
      <c r="TBJ44" s="46"/>
      <c r="TBK44" s="47"/>
      <c r="TBL44" s="46"/>
      <c r="TBM44" s="47"/>
      <c r="TBN44" s="48"/>
      <c r="TBO44" s="47"/>
      <c r="TBP44" s="48"/>
      <c r="TBQ44" s="46"/>
      <c r="TBS44" s="46"/>
      <c r="TBT44" s="47"/>
      <c r="TBU44" s="46"/>
      <c r="TBV44" s="47"/>
      <c r="TBW44" s="48"/>
      <c r="TBX44" s="47"/>
      <c r="TBY44" s="48"/>
      <c r="TBZ44" s="46"/>
      <c r="TCB44" s="46"/>
      <c r="TCC44" s="47"/>
      <c r="TCD44" s="46"/>
      <c r="TCE44" s="47"/>
      <c r="TCF44" s="48"/>
      <c r="TCG44" s="47"/>
      <c r="TCH44" s="48"/>
      <c r="TCI44" s="46"/>
      <c r="TCK44" s="46"/>
      <c r="TCL44" s="47"/>
      <c r="TCM44" s="46"/>
      <c r="TCN44" s="47"/>
      <c r="TCO44" s="48"/>
      <c r="TCP44" s="47"/>
      <c r="TCQ44" s="48"/>
      <c r="TCR44" s="46"/>
      <c r="TCT44" s="46"/>
      <c r="TCU44" s="47"/>
      <c r="TCV44" s="46"/>
      <c r="TCW44" s="47"/>
      <c r="TCX44" s="48"/>
      <c r="TCY44" s="47"/>
      <c r="TCZ44" s="48"/>
      <c r="TDA44" s="46"/>
      <c r="TDC44" s="46"/>
      <c r="TDD44" s="47"/>
      <c r="TDE44" s="46"/>
      <c r="TDF44" s="47"/>
      <c r="TDG44" s="48"/>
      <c r="TDH44" s="47"/>
      <c r="TDI44" s="48"/>
      <c r="TDJ44" s="46"/>
      <c r="TDL44" s="46"/>
      <c r="TDM44" s="47"/>
      <c r="TDN44" s="46"/>
      <c r="TDO44" s="47"/>
      <c r="TDP44" s="48"/>
      <c r="TDQ44" s="47"/>
      <c r="TDR44" s="48"/>
      <c r="TDS44" s="46"/>
      <c r="TDU44" s="46"/>
      <c r="TDV44" s="47"/>
      <c r="TDW44" s="46"/>
      <c r="TDX44" s="47"/>
      <c r="TDY44" s="48"/>
      <c r="TDZ44" s="47"/>
      <c r="TEA44" s="48"/>
      <c r="TEB44" s="46"/>
      <c r="TED44" s="46"/>
      <c r="TEE44" s="47"/>
      <c r="TEF44" s="46"/>
      <c r="TEG44" s="47"/>
      <c r="TEH44" s="48"/>
      <c r="TEI44" s="47"/>
      <c r="TEJ44" s="48"/>
      <c r="TEK44" s="46"/>
      <c r="TEM44" s="46"/>
      <c r="TEN44" s="47"/>
      <c r="TEO44" s="46"/>
      <c r="TEP44" s="47"/>
      <c r="TEQ44" s="48"/>
      <c r="TER44" s="47"/>
      <c r="TES44" s="48"/>
      <c r="TET44" s="46"/>
      <c r="TEV44" s="46"/>
      <c r="TEW44" s="47"/>
      <c r="TEX44" s="46"/>
      <c r="TEY44" s="47"/>
      <c r="TEZ44" s="48"/>
      <c r="TFA44" s="47"/>
      <c r="TFB44" s="48"/>
      <c r="TFC44" s="46"/>
      <c r="TFE44" s="46"/>
      <c r="TFF44" s="47"/>
      <c r="TFG44" s="46"/>
      <c r="TFH44" s="47"/>
      <c r="TFI44" s="48"/>
      <c r="TFJ44" s="47"/>
      <c r="TFK44" s="48"/>
      <c r="TFL44" s="46"/>
      <c r="TFN44" s="46"/>
      <c r="TFO44" s="47"/>
      <c r="TFP44" s="46"/>
      <c r="TFQ44" s="47"/>
      <c r="TFR44" s="48"/>
      <c r="TFS44" s="47"/>
      <c r="TFT44" s="48"/>
      <c r="TFU44" s="46"/>
      <c r="TFW44" s="46"/>
      <c r="TFX44" s="47"/>
      <c r="TFY44" s="46"/>
      <c r="TFZ44" s="47"/>
      <c r="TGA44" s="48"/>
      <c r="TGB44" s="47"/>
      <c r="TGC44" s="48"/>
      <c r="TGD44" s="46"/>
      <c r="TGF44" s="46"/>
      <c r="TGG44" s="47"/>
      <c r="TGH44" s="46"/>
      <c r="TGI44" s="47"/>
      <c r="TGJ44" s="48"/>
      <c r="TGK44" s="47"/>
      <c r="TGL44" s="48"/>
      <c r="TGM44" s="46"/>
      <c r="TGO44" s="46"/>
      <c r="TGP44" s="47"/>
      <c r="TGQ44" s="46"/>
      <c r="TGR44" s="47"/>
      <c r="TGS44" s="48"/>
      <c r="TGT44" s="47"/>
      <c r="TGU44" s="48"/>
      <c r="TGV44" s="46"/>
      <c r="TGX44" s="46"/>
      <c r="TGY44" s="47"/>
      <c r="TGZ44" s="46"/>
      <c r="THA44" s="47"/>
      <c r="THB44" s="48"/>
      <c r="THC44" s="47"/>
      <c r="THD44" s="48"/>
      <c r="THE44" s="46"/>
      <c r="THG44" s="46"/>
      <c r="THH44" s="47"/>
      <c r="THI44" s="46"/>
      <c r="THJ44" s="47"/>
      <c r="THK44" s="48"/>
      <c r="THL44" s="47"/>
      <c r="THM44" s="48"/>
      <c r="THN44" s="46"/>
      <c r="THP44" s="46"/>
      <c r="THQ44" s="47"/>
      <c r="THR44" s="46"/>
      <c r="THS44" s="47"/>
      <c r="THT44" s="48"/>
      <c r="THU44" s="47"/>
      <c r="THV44" s="48"/>
      <c r="THW44" s="46"/>
      <c r="THY44" s="46"/>
      <c r="THZ44" s="47"/>
      <c r="TIA44" s="46"/>
      <c r="TIB44" s="47"/>
      <c r="TIC44" s="48"/>
      <c r="TID44" s="47"/>
      <c r="TIE44" s="48"/>
      <c r="TIF44" s="46"/>
      <c r="TIH44" s="46"/>
      <c r="TII44" s="47"/>
      <c r="TIJ44" s="46"/>
      <c r="TIK44" s="47"/>
      <c r="TIL44" s="48"/>
      <c r="TIM44" s="47"/>
      <c r="TIN44" s="48"/>
      <c r="TIO44" s="46"/>
      <c r="TIQ44" s="46"/>
      <c r="TIR44" s="47"/>
      <c r="TIS44" s="46"/>
      <c r="TIT44" s="47"/>
      <c r="TIU44" s="48"/>
      <c r="TIV44" s="47"/>
      <c r="TIW44" s="48"/>
      <c r="TIX44" s="46"/>
      <c r="TIZ44" s="46"/>
      <c r="TJA44" s="47"/>
      <c r="TJB44" s="46"/>
      <c r="TJC44" s="47"/>
      <c r="TJD44" s="48"/>
      <c r="TJE44" s="47"/>
      <c r="TJF44" s="48"/>
      <c r="TJG44" s="46"/>
      <c r="TJI44" s="46"/>
      <c r="TJJ44" s="47"/>
      <c r="TJK44" s="46"/>
      <c r="TJL44" s="47"/>
      <c r="TJM44" s="48"/>
      <c r="TJN44" s="47"/>
      <c r="TJO44" s="48"/>
      <c r="TJP44" s="46"/>
      <c r="TJR44" s="46"/>
      <c r="TJS44" s="47"/>
      <c r="TJT44" s="46"/>
      <c r="TJU44" s="47"/>
      <c r="TJV44" s="48"/>
      <c r="TJW44" s="47"/>
      <c r="TJX44" s="48"/>
      <c r="TJY44" s="46"/>
      <c r="TKA44" s="46"/>
      <c r="TKB44" s="47"/>
      <c r="TKC44" s="46"/>
      <c r="TKD44" s="47"/>
      <c r="TKE44" s="48"/>
      <c r="TKF44" s="47"/>
      <c r="TKG44" s="48"/>
      <c r="TKH44" s="46"/>
      <c r="TKJ44" s="46"/>
      <c r="TKK44" s="47"/>
      <c r="TKL44" s="46"/>
      <c r="TKM44" s="47"/>
      <c r="TKN44" s="48"/>
      <c r="TKO44" s="47"/>
      <c r="TKP44" s="48"/>
      <c r="TKQ44" s="46"/>
      <c r="TKS44" s="46"/>
      <c r="TKT44" s="47"/>
      <c r="TKU44" s="46"/>
      <c r="TKV44" s="47"/>
      <c r="TKW44" s="48"/>
      <c r="TKX44" s="47"/>
      <c r="TKY44" s="48"/>
      <c r="TKZ44" s="46"/>
      <c r="TLB44" s="46"/>
      <c r="TLC44" s="47"/>
      <c r="TLD44" s="46"/>
      <c r="TLE44" s="47"/>
      <c r="TLF44" s="48"/>
      <c r="TLG44" s="47"/>
      <c r="TLH44" s="48"/>
      <c r="TLI44" s="46"/>
      <c r="TLK44" s="46"/>
      <c r="TLL44" s="47"/>
      <c r="TLM44" s="46"/>
      <c r="TLN44" s="47"/>
      <c r="TLO44" s="48"/>
      <c r="TLP44" s="47"/>
      <c r="TLQ44" s="48"/>
      <c r="TLR44" s="46"/>
      <c r="TLT44" s="46"/>
      <c r="TLU44" s="47"/>
      <c r="TLV44" s="46"/>
      <c r="TLW44" s="47"/>
      <c r="TLX44" s="48"/>
      <c r="TLY44" s="47"/>
      <c r="TLZ44" s="48"/>
      <c r="TMA44" s="46"/>
      <c r="TMC44" s="46"/>
      <c r="TMD44" s="47"/>
      <c r="TME44" s="46"/>
      <c r="TMF44" s="47"/>
      <c r="TMG44" s="48"/>
      <c r="TMH44" s="47"/>
      <c r="TMI44" s="48"/>
      <c r="TMJ44" s="46"/>
      <c r="TML44" s="46"/>
      <c r="TMM44" s="47"/>
      <c r="TMN44" s="46"/>
      <c r="TMO44" s="47"/>
      <c r="TMP44" s="48"/>
      <c r="TMQ44" s="47"/>
      <c r="TMR44" s="48"/>
      <c r="TMS44" s="46"/>
      <c r="TMU44" s="46"/>
      <c r="TMV44" s="47"/>
      <c r="TMW44" s="46"/>
      <c r="TMX44" s="47"/>
      <c r="TMY44" s="48"/>
      <c r="TMZ44" s="47"/>
      <c r="TNA44" s="48"/>
      <c r="TNB44" s="46"/>
      <c r="TND44" s="46"/>
      <c r="TNE44" s="47"/>
      <c r="TNF44" s="46"/>
      <c r="TNG44" s="47"/>
      <c r="TNH44" s="48"/>
      <c r="TNI44" s="47"/>
      <c r="TNJ44" s="48"/>
      <c r="TNK44" s="46"/>
      <c r="TNM44" s="46"/>
      <c r="TNN44" s="47"/>
      <c r="TNO44" s="46"/>
      <c r="TNP44" s="47"/>
      <c r="TNQ44" s="48"/>
      <c r="TNR44" s="47"/>
      <c r="TNS44" s="48"/>
      <c r="TNT44" s="46"/>
      <c r="TNV44" s="46"/>
      <c r="TNW44" s="47"/>
      <c r="TNX44" s="46"/>
      <c r="TNY44" s="47"/>
      <c r="TNZ44" s="48"/>
      <c r="TOA44" s="47"/>
      <c r="TOB44" s="48"/>
      <c r="TOC44" s="46"/>
      <c r="TOE44" s="46"/>
      <c r="TOF44" s="47"/>
      <c r="TOG44" s="46"/>
      <c r="TOH44" s="47"/>
      <c r="TOI44" s="48"/>
      <c r="TOJ44" s="47"/>
      <c r="TOK44" s="48"/>
      <c r="TOL44" s="46"/>
      <c r="TON44" s="46"/>
      <c r="TOO44" s="47"/>
      <c r="TOP44" s="46"/>
      <c r="TOQ44" s="47"/>
      <c r="TOR44" s="48"/>
      <c r="TOS44" s="47"/>
      <c r="TOT44" s="48"/>
      <c r="TOU44" s="46"/>
      <c r="TOW44" s="46"/>
      <c r="TOX44" s="47"/>
      <c r="TOY44" s="46"/>
      <c r="TOZ44" s="47"/>
      <c r="TPA44" s="48"/>
      <c r="TPB44" s="47"/>
      <c r="TPC44" s="48"/>
      <c r="TPD44" s="46"/>
      <c r="TPF44" s="46"/>
      <c r="TPG44" s="47"/>
      <c r="TPH44" s="46"/>
      <c r="TPI44" s="47"/>
      <c r="TPJ44" s="48"/>
      <c r="TPK44" s="47"/>
      <c r="TPL44" s="48"/>
      <c r="TPM44" s="46"/>
      <c r="TPO44" s="46"/>
      <c r="TPP44" s="47"/>
      <c r="TPQ44" s="46"/>
      <c r="TPR44" s="47"/>
      <c r="TPS44" s="48"/>
      <c r="TPT44" s="47"/>
      <c r="TPU44" s="48"/>
      <c r="TPV44" s="46"/>
      <c r="TPX44" s="46"/>
      <c r="TPY44" s="47"/>
      <c r="TPZ44" s="46"/>
      <c r="TQA44" s="47"/>
      <c r="TQB44" s="48"/>
      <c r="TQC44" s="47"/>
      <c r="TQD44" s="48"/>
      <c r="TQE44" s="46"/>
      <c r="TQG44" s="46"/>
      <c r="TQH44" s="47"/>
      <c r="TQI44" s="46"/>
      <c r="TQJ44" s="47"/>
      <c r="TQK44" s="48"/>
      <c r="TQL44" s="47"/>
      <c r="TQM44" s="48"/>
      <c r="TQN44" s="46"/>
      <c r="TQP44" s="46"/>
      <c r="TQQ44" s="47"/>
      <c r="TQR44" s="46"/>
      <c r="TQS44" s="47"/>
      <c r="TQT44" s="48"/>
      <c r="TQU44" s="47"/>
      <c r="TQV44" s="48"/>
      <c r="TQW44" s="46"/>
      <c r="TQY44" s="46"/>
      <c r="TQZ44" s="47"/>
      <c r="TRA44" s="46"/>
      <c r="TRB44" s="47"/>
      <c r="TRC44" s="48"/>
      <c r="TRD44" s="47"/>
      <c r="TRE44" s="48"/>
      <c r="TRF44" s="46"/>
      <c r="TRH44" s="46"/>
      <c r="TRI44" s="47"/>
      <c r="TRJ44" s="46"/>
      <c r="TRK44" s="47"/>
      <c r="TRL44" s="48"/>
      <c r="TRM44" s="47"/>
      <c r="TRN44" s="48"/>
      <c r="TRO44" s="46"/>
      <c r="TRQ44" s="46"/>
      <c r="TRR44" s="47"/>
      <c r="TRS44" s="46"/>
      <c r="TRT44" s="47"/>
      <c r="TRU44" s="48"/>
      <c r="TRV44" s="47"/>
      <c r="TRW44" s="48"/>
      <c r="TRX44" s="46"/>
      <c r="TRZ44" s="46"/>
      <c r="TSA44" s="47"/>
      <c r="TSB44" s="46"/>
      <c r="TSC44" s="47"/>
      <c r="TSD44" s="48"/>
      <c r="TSE44" s="47"/>
      <c r="TSF44" s="48"/>
      <c r="TSG44" s="46"/>
      <c r="TSI44" s="46"/>
      <c r="TSJ44" s="47"/>
      <c r="TSK44" s="46"/>
      <c r="TSL44" s="47"/>
      <c r="TSM44" s="48"/>
      <c r="TSN44" s="47"/>
      <c r="TSO44" s="48"/>
      <c r="TSP44" s="46"/>
      <c r="TSR44" s="46"/>
      <c r="TSS44" s="47"/>
      <c r="TST44" s="46"/>
      <c r="TSU44" s="47"/>
      <c r="TSV44" s="48"/>
      <c r="TSW44" s="47"/>
      <c r="TSX44" s="48"/>
      <c r="TSY44" s="46"/>
      <c r="TTA44" s="46"/>
      <c r="TTB44" s="47"/>
      <c r="TTC44" s="46"/>
      <c r="TTD44" s="47"/>
      <c r="TTE44" s="48"/>
      <c r="TTF44" s="47"/>
      <c r="TTG44" s="48"/>
      <c r="TTH44" s="46"/>
      <c r="TTJ44" s="46"/>
      <c r="TTK44" s="47"/>
      <c r="TTL44" s="46"/>
      <c r="TTM44" s="47"/>
      <c r="TTN44" s="48"/>
      <c r="TTO44" s="47"/>
      <c r="TTP44" s="48"/>
      <c r="TTQ44" s="46"/>
      <c r="TTS44" s="46"/>
      <c r="TTT44" s="47"/>
      <c r="TTU44" s="46"/>
      <c r="TTV44" s="47"/>
      <c r="TTW44" s="48"/>
      <c r="TTX44" s="47"/>
      <c r="TTY44" s="48"/>
      <c r="TTZ44" s="46"/>
      <c r="TUB44" s="46"/>
      <c r="TUC44" s="47"/>
      <c r="TUD44" s="46"/>
      <c r="TUE44" s="47"/>
      <c r="TUF44" s="48"/>
      <c r="TUG44" s="47"/>
      <c r="TUH44" s="48"/>
      <c r="TUI44" s="46"/>
      <c r="TUK44" s="46"/>
      <c r="TUL44" s="47"/>
      <c r="TUM44" s="46"/>
      <c r="TUN44" s="47"/>
      <c r="TUO44" s="48"/>
      <c r="TUP44" s="47"/>
      <c r="TUQ44" s="48"/>
      <c r="TUR44" s="46"/>
      <c r="TUT44" s="46"/>
      <c r="TUU44" s="47"/>
      <c r="TUV44" s="46"/>
      <c r="TUW44" s="47"/>
      <c r="TUX44" s="48"/>
      <c r="TUY44" s="47"/>
      <c r="TUZ44" s="48"/>
      <c r="TVA44" s="46"/>
      <c r="TVC44" s="46"/>
      <c r="TVD44" s="47"/>
      <c r="TVE44" s="46"/>
      <c r="TVF44" s="47"/>
      <c r="TVG44" s="48"/>
      <c r="TVH44" s="47"/>
      <c r="TVI44" s="48"/>
      <c r="TVJ44" s="46"/>
      <c r="TVL44" s="46"/>
      <c r="TVM44" s="47"/>
      <c r="TVN44" s="46"/>
      <c r="TVO44" s="47"/>
      <c r="TVP44" s="48"/>
      <c r="TVQ44" s="47"/>
      <c r="TVR44" s="48"/>
      <c r="TVS44" s="46"/>
      <c r="TVU44" s="46"/>
      <c r="TVV44" s="47"/>
      <c r="TVW44" s="46"/>
      <c r="TVX44" s="47"/>
      <c r="TVY44" s="48"/>
      <c r="TVZ44" s="47"/>
      <c r="TWA44" s="48"/>
      <c r="TWB44" s="46"/>
      <c r="TWD44" s="46"/>
      <c r="TWE44" s="47"/>
      <c r="TWF44" s="46"/>
      <c r="TWG44" s="47"/>
      <c r="TWH44" s="48"/>
      <c r="TWI44" s="47"/>
      <c r="TWJ44" s="48"/>
      <c r="TWK44" s="46"/>
      <c r="TWM44" s="46"/>
      <c r="TWN44" s="47"/>
      <c r="TWO44" s="46"/>
      <c r="TWP44" s="47"/>
      <c r="TWQ44" s="48"/>
      <c r="TWR44" s="47"/>
      <c r="TWS44" s="48"/>
      <c r="TWT44" s="46"/>
      <c r="TWV44" s="46"/>
      <c r="TWW44" s="47"/>
      <c r="TWX44" s="46"/>
      <c r="TWY44" s="47"/>
      <c r="TWZ44" s="48"/>
      <c r="TXA44" s="47"/>
      <c r="TXB44" s="48"/>
      <c r="TXC44" s="46"/>
      <c r="TXE44" s="46"/>
      <c r="TXF44" s="47"/>
      <c r="TXG44" s="46"/>
      <c r="TXH44" s="47"/>
      <c r="TXI44" s="48"/>
      <c r="TXJ44" s="47"/>
      <c r="TXK44" s="48"/>
      <c r="TXL44" s="46"/>
      <c r="TXN44" s="46"/>
      <c r="TXO44" s="47"/>
      <c r="TXP44" s="46"/>
      <c r="TXQ44" s="47"/>
      <c r="TXR44" s="48"/>
      <c r="TXS44" s="47"/>
      <c r="TXT44" s="48"/>
      <c r="TXU44" s="46"/>
      <c r="TXW44" s="46"/>
      <c r="TXX44" s="47"/>
      <c r="TXY44" s="46"/>
      <c r="TXZ44" s="47"/>
      <c r="TYA44" s="48"/>
      <c r="TYB44" s="47"/>
      <c r="TYC44" s="48"/>
      <c r="TYD44" s="46"/>
      <c r="TYF44" s="46"/>
      <c r="TYG44" s="47"/>
      <c r="TYH44" s="46"/>
      <c r="TYI44" s="47"/>
      <c r="TYJ44" s="48"/>
      <c r="TYK44" s="47"/>
      <c r="TYL44" s="48"/>
      <c r="TYM44" s="46"/>
      <c r="TYO44" s="46"/>
      <c r="TYP44" s="47"/>
      <c r="TYQ44" s="46"/>
      <c r="TYR44" s="47"/>
      <c r="TYS44" s="48"/>
      <c r="TYT44" s="47"/>
      <c r="TYU44" s="48"/>
      <c r="TYV44" s="46"/>
      <c r="TYX44" s="46"/>
      <c r="TYY44" s="47"/>
      <c r="TYZ44" s="46"/>
      <c r="TZA44" s="47"/>
      <c r="TZB44" s="48"/>
      <c r="TZC44" s="47"/>
      <c r="TZD44" s="48"/>
      <c r="TZE44" s="46"/>
      <c r="TZG44" s="46"/>
      <c r="TZH44" s="47"/>
      <c r="TZI44" s="46"/>
      <c r="TZJ44" s="47"/>
      <c r="TZK44" s="48"/>
      <c r="TZL44" s="47"/>
      <c r="TZM44" s="48"/>
      <c r="TZN44" s="46"/>
      <c r="TZP44" s="46"/>
      <c r="TZQ44" s="47"/>
      <c r="TZR44" s="46"/>
      <c r="TZS44" s="47"/>
      <c r="TZT44" s="48"/>
      <c r="TZU44" s="47"/>
      <c r="TZV44" s="48"/>
      <c r="TZW44" s="46"/>
      <c r="TZY44" s="46"/>
      <c r="TZZ44" s="47"/>
      <c r="UAA44" s="46"/>
      <c r="UAB44" s="47"/>
      <c r="UAC44" s="48"/>
      <c r="UAD44" s="47"/>
      <c r="UAE44" s="48"/>
      <c r="UAF44" s="46"/>
      <c r="UAH44" s="46"/>
      <c r="UAI44" s="47"/>
      <c r="UAJ44" s="46"/>
      <c r="UAK44" s="47"/>
      <c r="UAL44" s="48"/>
      <c r="UAM44" s="47"/>
      <c r="UAN44" s="48"/>
      <c r="UAO44" s="46"/>
      <c r="UAQ44" s="46"/>
      <c r="UAR44" s="47"/>
      <c r="UAS44" s="46"/>
      <c r="UAT44" s="47"/>
      <c r="UAU44" s="48"/>
      <c r="UAV44" s="47"/>
      <c r="UAW44" s="48"/>
      <c r="UAX44" s="46"/>
      <c r="UAZ44" s="46"/>
      <c r="UBA44" s="47"/>
      <c r="UBB44" s="46"/>
      <c r="UBC44" s="47"/>
      <c r="UBD44" s="48"/>
      <c r="UBE44" s="47"/>
      <c r="UBF44" s="48"/>
      <c r="UBG44" s="46"/>
      <c r="UBI44" s="46"/>
      <c r="UBJ44" s="47"/>
      <c r="UBK44" s="46"/>
      <c r="UBL44" s="47"/>
      <c r="UBM44" s="48"/>
      <c r="UBN44" s="47"/>
      <c r="UBO44" s="48"/>
      <c r="UBP44" s="46"/>
      <c r="UBR44" s="46"/>
      <c r="UBS44" s="47"/>
      <c r="UBT44" s="46"/>
      <c r="UBU44" s="47"/>
      <c r="UBV44" s="48"/>
      <c r="UBW44" s="47"/>
      <c r="UBX44" s="48"/>
      <c r="UBY44" s="46"/>
      <c r="UCA44" s="46"/>
      <c r="UCB44" s="47"/>
      <c r="UCC44" s="46"/>
      <c r="UCD44" s="47"/>
      <c r="UCE44" s="48"/>
      <c r="UCF44" s="47"/>
      <c r="UCG44" s="48"/>
      <c r="UCH44" s="46"/>
      <c r="UCJ44" s="46"/>
      <c r="UCK44" s="47"/>
      <c r="UCL44" s="46"/>
      <c r="UCM44" s="47"/>
      <c r="UCN44" s="48"/>
      <c r="UCO44" s="47"/>
      <c r="UCP44" s="48"/>
      <c r="UCQ44" s="46"/>
      <c r="UCS44" s="46"/>
      <c r="UCT44" s="47"/>
      <c r="UCU44" s="46"/>
      <c r="UCV44" s="47"/>
      <c r="UCW44" s="48"/>
      <c r="UCX44" s="47"/>
      <c r="UCY44" s="48"/>
      <c r="UCZ44" s="46"/>
      <c r="UDB44" s="46"/>
      <c r="UDC44" s="47"/>
      <c r="UDD44" s="46"/>
      <c r="UDE44" s="47"/>
      <c r="UDF44" s="48"/>
      <c r="UDG44" s="47"/>
      <c r="UDH44" s="48"/>
      <c r="UDI44" s="46"/>
      <c r="UDK44" s="46"/>
      <c r="UDL44" s="47"/>
      <c r="UDM44" s="46"/>
      <c r="UDN44" s="47"/>
      <c r="UDO44" s="48"/>
      <c r="UDP44" s="47"/>
      <c r="UDQ44" s="48"/>
      <c r="UDR44" s="46"/>
      <c r="UDT44" s="46"/>
      <c r="UDU44" s="47"/>
      <c r="UDV44" s="46"/>
      <c r="UDW44" s="47"/>
      <c r="UDX44" s="48"/>
      <c r="UDY44" s="47"/>
      <c r="UDZ44" s="48"/>
      <c r="UEA44" s="46"/>
      <c r="UEC44" s="46"/>
      <c r="UED44" s="47"/>
      <c r="UEE44" s="46"/>
      <c r="UEF44" s="47"/>
      <c r="UEG44" s="48"/>
      <c r="UEH44" s="47"/>
      <c r="UEI44" s="48"/>
      <c r="UEJ44" s="46"/>
      <c r="UEL44" s="46"/>
      <c r="UEM44" s="47"/>
      <c r="UEN44" s="46"/>
      <c r="UEO44" s="47"/>
      <c r="UEP44" s="48"/>
      <c r="UEQ44" s="47"/>
      <c r="UER44" s="48"/>
      <c r="UES44" s="46"/>
      <c r="UEU44" s="46"/>
      <c r="UEV44" s="47"/>
      <c r="UEW44" s="46"/>
      <c r="UEX44" s="47"/>
      <c r="UEY44" s="48"/>
      <c r="UEZ44" s="47"/>
      <c r="UFA44" s="48"/>
      <c r="UFB44" s="46"/>
      <c r="UFD44" s="46"/>
      <c r="UFE44" s="47"/>
      <c r="UFF44" s="46"/>
      <c r="UFG44" s="47"/>
      <c r="UFH44" s="48"/>
      <c r="UFI44" s="47"/>
      <c r="UFJ44" s="48"/>
      <c r="UFK44" s="46"/>
      <c r="UFM44" s="46"/>
      <c r="UFN44" s="47"/>
      <c r="UFO44" s="46"/>
      <c r="UFP44" s="47"/>
      <c r="UFQ44" s="48"/>
      <c r="UFR44" s="47"/>
      <c r="UFS44" s="48"/>
      <c r="UFT44" s="46"/>
      <c r="UFV44" s="46"/>
      <c r="UFW44" s="47"/>
      <c r="UFX44" s="46"/>
      <c r="UFY44" s="47"/>
      <c r="UFZ44" s="48"/>
      <c r="UGA44" s="47"/>
      <c r="UGB44" s="48"/>
      <c r="UGC44" s="46"/>
      <c r="UGE44" s="46"/>
      <c r="UGF44" s="47"/>
      <c r="UGG44" s="46"/>
      <c r="UGH44" s="47"/>
      <c r="UGI44" s="48"/>
      <c r="UGJ44" s="47"/>
      <c r="UGK44" s="48"/>
      <c r="UGL44" s="46"/>
      <c r="UGN44" s="46"/>
      <c r="UGO44" s="47"/>
      <c r="UGP44" s="46"/>
      <c r="UGQ44" s="47"/>
      <c r="UGR44" s="48"/>
      <c r="UGS44" s="47"/>
      <c r="UGT44" s="48"/>
      <c r="UGU44" s="46"/>
      <c r="UGW44" s="46"/>
      <c r="UGX44" s="47"/>
      <c r="UGY44" s="46"/>
      <c r="UGZ44" s="47"/>
      <c r="UHA44" s="48"/>
      <c r="UHB44" s="47"/>
      <c r="UHC44" s="48"/>
      <c r="UHD44" s="46"/>
      <c r="UHF44" s="46"/>
      <c r="UHG44" s="47"/>
      <c r="UHH44" s="46"/>
      <c r="UHI44" s="47"/>
      <c r="UHJ44" s="48"/>
      <c r="UHK44" s="47"/>
      <c r="UHL44" s="48"/>
      <c r="UHM44" s="46"/>
      <c r="UHO44" s="46"/>
      <c r="UHP44" s="47"/>
      <c r="UHQ44" s="46"/>
      <c r="UHR44" s="47"/>
      <c r="UHS44" s="48"/>
      <c r="UHT44" s="47"/>
      <c r="UHU44" s="48"/>
      <c r="UHV44" s="46"/>
      <c r="UHX44" s="46"/>
      <c r="UHY44" s="47"/>
      <c r="UHZ44" s="46"/>
      <c r="UIA44" s="47"/>
      <c r="UIB44" s="48"/>
      <c r="UIC44" s="47"/>
      <c r="UID44" s="48"/>
      <c r="UIE44" s="46"/>
      <c r="UIG44" s="46"/>
      <c r="UIH44" s="47"/>
      <c r="UII44" s="46"/>
      <c r="UIJ44" s="47"/>
      <c r="UIK44" s="48"/>
      <c r="UIL44" s="47"/>
      <c r="UIM44" s="48"/>
      <c r="UIN44" s="46"/>
      <c r="UIP44" s="46"/>
      <c r="UIQ44" s="47"/>
      <c r="UIR44" s="46"/>
      <c r="UIS44" s="47"/>
      <c r="UIT44" s="48"/>
      <c r="UIU44" s="47"/>
      <c r="UIV44" s="48"/>
      <c r="UIW44" s="46"/>
      <c r="UIY44" s="46"/>
      <c r="UIZ44" s="47"/>
      <c r="UJA44" s="46"/>
      <c r="UJB44" s="47"/>
      <c r="UJC44" s="48"/>
      <c r="UJD44" s="47"/>
      <c r="UJE44" s="48"/>
      <c r="UJF44" s="46"/>
      <c r="UJH44" s="46"/>
      <c r="UJI44" s="47"/>
      <c r="UJJ44" s="46"/>
      <c r="UJK44" s="47"/>
      <c r="UJL44" s="48"/>
      <c r="UJM44" s="47"/>
      <c r="UJN44" s="48"/>
      <c r="UJO44" s="46"/>
      <c r="UJQ44" s="46"/>
      <c r="UJR44" s="47"/>
      <c r="UJS44" s="46"/>
      <c r="UJT44" s="47"/>
      <c r="UJU44" s="48"/>
      <c r="UJV44" s="47"/>
      <c r="UJW44" s="48"/>
      <c r="UJX44" s="46"/>
      <c r="UJZ44" s="46"/>
      <c r="UKA44" s="47"/>
      <c r="UKB44" s="46"/>
      <c r="UKC44" s="47"/>
      <c r="UKD44" s="48"/>
      <c r="UKE44" s="47"/>
      <c r="UKF44" s="48"/>
      <c r="UKG44" s="46"/>
      <c r="UKI44" s="46"/>
      <c r="UKJ44" s="47"/>
      <c r="UKK44" s="46"/>
      <c r="UKL44" s="47"/>
      <c r="UKM44" s="48"/>
      <c r="UKN44" s="47"/>
      <c r="UKO44" s="48"/>
      <c r="UKP44" s="46"/>
      <c r="UKR44" s="46"/>
      <c r="UKS44" s="47"/>
      <c r="UKT44" s="46"/>
      <c r="UKU44" s="47"/>
      <c r="UKV44" s="48"/>
      <c r="UKW44" s="47"/>
      <c r="UKX44" s="48"/>
      <c r="UKY44" s="46"/>
      <c r="ULA44" s="46"/>
      <c r="ULB44" s="47"/>
      <c r="ULC44" s="46"/>
      <c r="ULD44" s="47"/>
      <c r="ULE44" s="48"/>
      <c r="ULF44" s="47"/>
      <c r="ULG44" s="48"/>
      <c r="ULH44" s="46"/>
      <c r="ULJ44" s="46"/>
      <c r="ULK44" s="47"/>
      <c r="ULL44" s="46"/>
      <c r="ULM44" s="47"/>
      <c r="ULN44" s="48"/>
      <c r="ULO44" s="47"/>
      <c r="ULP44" s="48"/>
      <c r="ULQ44" s="46"/>
      <c r="ULS44" s="46"/>
      <c r="ULT44" s="47"/>
      <c r="ULU44" s="46"/>
      <c r="ULV44" s="47"/>
      <c r="ULW44" s="48"/>
      <c r="ULX44" s="47"/>
      <c r="ULY44" s="48"/>
      <c r="ULZ44" s="46"/>
      <c r="UMB44" s="46"/>
      <c r="UMC44" s="47"/>
      <c r="UMD44" s="46"/>
      <c r="UME44" s="47"/>
      <c r="UMF44" s="48"/>
      <c r="UMG44" s="47"/>
      <c r="UMH44" s="48"/>
      <c r="UMI44" s="46"/>
      <c r="UMK44" s="46"/>
      <c r="UML44" s="47"/>
      <c r="UMM44" s="46"/>
      <c r="UMN44" s="47"/>
      <c r="UMO44" s="48"/>
      <c r="UMP44" s="47"/>
      <c r="UMQ44" s="48"/>
      <c r="UMR44" s="46"/>
      <c r="UMT44" s="46"/>
      <c r="UMU44" s="47"/>
      <c r="UMV44" s="46"/>
      <c r="UMW44" s="47"/>
      <c r="UMX44" s="48"/>
      <c r="UMY44" s="47"/>
      <c r="UMZ44" s="48"/>
      <c r="UNA44" s="46"/>
      <c r="UNC44" s="46"/>
      <c r="UND44" s="47"/>
      <c r="UNE44" s="46"/>
      <c r="UNF44" s="47"/>
      <c r="UNG44" s="48"/>
      <c r="UNH44" s="47"/>
      <c r="UNI44" s="48"/>
      <c r="UNJ44" s="46"/>
      <c r="UNL44" s="46"/>
      <c r="UNM44" s="47"/>
      <c r="UNN44" s="46"/>
      <c r="UNO44" s="47"/>
      <c r="UNP44" s="48"/>
      <c r="UNQ44" s="47"/>
      <c r="UNR44" s="48"/>
      <c r="UNS44" s="46"/>
      <c r="UNU44" s="46"/>
      <c r="UNV44" s="47"/>
      <c r="UNW44" s="46"/>
      <c r="UNX44" s="47"/>
      <c r="UNY44" s="48"/>
      <c r="UNZ44" s="47"/>
      <c r="UOA44" s="48"/>
      <c r="UOB44" s="46"/>
      <c r="UOD44" s="46"/>
      <c r="UOE44" s="47"/>
      <c r="UOF44" s="46"/>
      <c r="UOG44" s="47"/>
      <c r="UOH44" s="48"/>
      <c r="UOI44" s="47"/>
      <c r="UOJ44" s="48"/>
      <c r="UOK44" s="46"/>
      <c r="UOM44" s="46"/>
      <c r="UON44" s="47"/>
      <c r="UOO44" s="46"/>
      <c r="UOP44" s="47"/>
      <c r="UOQ44" s="48"/>
      <c r="UOR44" s="47"/>
      <c r="UOS44" s="48"/>
      <c r="UOT44" s="46"/>
      <c r="UOV44" s="46"/>
      <c r="UOW44" s="47"/>
      <c r="UOX44" s="46"/>
      <c r="UOY44" s="47"/>
      <c r="UOZ44" s="48"/>
      <c r="UPA44" s="47"/>
      <c r="UPB44" s="48"/>
      <c r="UPC44" s="46"/>
      <c r="UPE44" s="46"/>
      <c r="UPF44" s="47"/>
      <c r="UPG44" s="46"/>
      <c r="UPH44" s="47"/>
      <c r="UPI44" s="48"/>
      <c r="UPJ44" s="47"/>
      <c r="UPK44" s="48"/>
      <c r="UPL44" s="46"/>
      <c r="UPN44" s="46"/>
      <c r="UPO44" s="47"/>
      <c r="UPP44" s="46"/>
      <c r="UPQ44" s="47"/>
      <c r="UPR44" s="48"/>
      <c r="UPS44" s="47"/>
      <c r="UPT44" s="48"/>
      <c r="UPU44" s="46"/>
      <c r="UPW44" s="46"/>
      <c r="UPX44" s="47"/>
      <c r="UPY44" s="46"/>
      <c r="UPZ44" s="47"/>
      <c r="UQA44" s="48"/>
      <c r="UQB44" s="47"/>
      <c r="UQC44" s="48"/>
      <c r="UQD44" s="46"/>
      <c r="UQF44" s="46"/>
      <c r="UQG44" s="47"/>
      <c r="UQH44" s="46"/>
      <c r="UQI44" s="47"/>
      <c r="UQJ44" s="48"/>
      <c r="UQK44" s="47"/>
      <c r="UQL44" s="48"/>
      <c r="UQM44" s="46"/>
      <c r="UQO44" s="46"/>
      <c r="UQP44" s="47"/>
      <c r="UQQ44" s="46"/>
      <c r="UQR44" s="47"/>
      <c r="UQS44" s="48"/>
      <c r="UQT44" s="47"/>
      <c r="UQU44" s="48"/>
      <c r="UQV44" s="46"/>
      <c r="UQX44" s="46"/>
      <c r="UQY44" s="47"/>
      <c r="UQZ44" s="46"/>
      <c r="URA44" s="47"/>
      <c r="URB44" s="48"/>
      <c r="URC44" s="47"/>
      <c r="URD44" s="48"/>
      <c r="URE44" s="46"/>
      <c r="URG44" s="46"/>
      <c r="URH44" s="47"/>
      <c r="URI44" s="46"/>
      <c r="URJ44" s="47"/>
      <c r="URK44" s="48"/>
      <c r="URL44" s="47"/>
      <c r="URM44" s="48"/>
      <c r="URN44" s="46"/>
      <c r="URP44" s="46"/>
      <c r="URQ44" s="47"/>
      <c r="URR44" s="46"/>
      <c r="URS44" s="47"/>
      <c r="URT44" s="48"/>
      <c r="URU44" s="47"/>
      <c r="URV44" s="48"/>
      <c r="URW44" s="46"/>
      <c r="URY44" s="46"/>
      <c r="URZ44" s="47"/>
      <c r="USA44" s="46"/>
      <c r="USB44" s="47"/>
      <c r="USC44" s="48"/>
      <c r="USD44" s="47"/>
      <c r="USE44" s="48"/>
      <c r="USF44" s="46"/>
      <c r="USH44" s="46"/>
      <c r="USI44" s="47"/>
      <c r="USJ44" s="46"/>
      <c r="USK44" s="47"/>
      <c r="USL44" s="48"/>
      <c r="USM44" s="47"/>
      <c r="USN44" s="48"/>
      <c r="USO44" s="46"/>
      <c r="USQ44" s="46"/>
      <c r="USR44" s="47"/>
      <c r="USS44" s="46"/>
      <c r="UST44" s="47"/>
      <c r="USU44" s="48"/>
      <c r="USV44" s="47"/>
      <c r="USW44" s="48"/>
      <c r="USX44" s="46"/>
      <c r="USZ44" s="46"/>
      <c r="UTA44" s="47"/>
      <c r="UTB44" s="46"/>
      <c r="UTC44" s="47"/>
      <c r="UTD44" s="48"/>
      <c r="UTE44" s="47"/>
      <c r="UTF44" s="48"/>
      <c r="UTG44" s="46"/>
      <c r="UTI44" s="46"/>
      <c r="UTJ44" s="47"/>
      <c r="UTK44" s="46"/>
      <c r="UTL44" s="47"/>
      <c r="UTM44" s="48"/>
      <c r="UTN44" s="47"/>
      <c r="UTO44" s="48"/>
      <c r="UTP44" s="46"/>
      <c r="UTR44" s="46"/>
      <c r="UTS44" s="47"/>
      <c r="UTT44" s="46"/>
      <c r="UTU44" s="47"/>
      <c r="UTV44" s="48"/>
      <c r="UTW44" s="47"/>
      <c r="UTX44" s="48"/>
      <c r="UTY44" s="46"/>
      <c r="UUA44" s="46"/>
      <c r="UUB44" s="47"/>
      <c r="UUC44" s="46"/>
      <c r="UUD44" s="47"/>
      <c r="UUE44" s="48"/>
      <c r="UUF44" s="47"/>
      <c r="UUG44" s="48"/>
      <c r="UUH44" s="46"/>
      <c r="UUJ44" s="46"/>
      <c r="UUK44" s="47"/>
      <c r="UUL44" s="46"/>
      <c r="UUM44" s="47"/>
      <c r="UUN44" s="48"/>
      <c r="UUO44" s="47"/>
      <c r="UUP44" s="48"/>
      <c r="UUQ44" s="46"/>
      <c r="UUS44" s="46"/>
      <c r="UUT44" s="47"/>
      <c r="UUU44" s="46"/>
      <c r="UUV44" s="47"/>
      <c r="UUW44" s="48"/>
      <c r="UUX44" s="47"/>
      <c r="UUY44" s="48"/>
      <c r="UUZ44" s="46"/>
      <c r="UVB44" s="46"/>
      <c r="UVC44" s="47"/>
      <c r="UVD44" s="46"/>
      <c r="UVE44" s="47"/>
      <c r="UVF44" s="48"/>
      <c r="UVG44" s="47"/>
      <c r="UVH44" s="48"/>
      <c r="UVI44" s="46"/>
      <c r="UVK44" s="46"/>
      <c r="UVL44" s="47"/>
      <c r="UVM44" s="46"/>
      <c r="UVN44" s="47"/>
      <c r="UVO44" s="48"/>
      <c r="UVP44" s="47"/>
      <c r="UVQ44" s="48"/>
      <c r="UVR44" s="46"/>
      <c r="UVT44" s="46"/>
      <c r="UVU44" s="47"/>
      <c r="UVV44" s="46"/>
      <c r="UVW44" s="47"/>
      <c r="UVX44" s="48"/>
      <c r="UVY44" s="47"/>
      <c r="UVZ44" s="48"/>
      <c r="UWA44" s="46"/>
      <c r="UWC44" s="46"/>
      <c r="UWD44" s="47"/>
      <c r="UWE44" s="46"/>
      <c r="UWF44" s="47"/>
      <c r="UWG44" s="48"/>
      <c r="UWH44" s="47"/>
      <c r="UWI44" s="48"/>
      <c r="UWJ44" s="46"/>
      <c r="UWL44" s="46"/>
      <c r="UWM44" s="47"/>
      <c r="UWN44" s="46"/>
      <c r="UWO44" s="47"/>
      <c r="UWP44" s="48"/>
      <c r="UWQ44" s="47"/>
      <c r="UWR44" s="48"/>
      <c r="UWS44" s="46"/>
      <c r="UWU44" s="46"/>
      <c r="UWV44" s="47"/>
      <c r="UWW44" s="46"/>
      <c r="UWX44" s="47"/>
      <c r="UWY44" s="48"/>
      <c r="UWZ44" s="47"/>
      <c r="UXA44" s="48"/>
      <c r="UXB44" s="46"/>
      <c r="UXD44" s="46"/>
      <c r="UXE44" s="47"/>
      <c r="UXF44" s="46"/>
      <c r="UXG44" s="47"/>
      <c r="UXH44" s="48"/>
      <c r="UXI44" s="47"/>
      <c r="UXJ44" s="48"/>
      <c r="UXK44" s="46"/>
      <c r="UXM44" s="46"/>
      <c r="UXN44" s="47"/>
      <c r="UXO44" s="46"/>
      <c r="UXP44" s="47"/>
      <c r="UXQ44" s="48"/>
      <c r="UXR44" s="47"/>
      <c r="UXS44" s="48"/>
      <c r="UXT44" s="46"/>
      <c r="UXV44" s="46"/>
      <c r="UXW44" s="47"/>
      <c r="UXX44" s="46"/>
      <c r="UXY44" s="47"/>
      <c r="UXZ44" s="48"/>
      <c r="UYA44" s="47"/>
      <c r="UYB44" s="48"/>
      <c r="UYC44" s="46"/>
      <c r="UYE44" s="46"/>
      <c r="UYF44" s="47"/>
      <c r="UYG44" s="46"/>
      <c r="UYH44" s="47"/>
      <c r="UYI44" s="48"/>
      <c r="UYJ44" s="47"/>
      <c r="UYK44" s="48"/>
      <c r="UYL44" s="46"/>
      <c r="UYN44" s="46"/>
      <c r="UYO44" s="47"/>
      <c r="UYP44" s="46"/>
      <c r="UYQ44" s="47"/>
      <c r="UYR44" s="48"/>
      <c r="UYS44" s="47"/>
      <c r="UYT44" s="48"/>
      <c r="UYU44" s="46"/>
      <c r="UYW44" s="46"/>
      <c r="UYX44" s="47"/>
      <c r="UYY44" s="46"/>
      <c r="UYZ44" s="47"/>
      <c r="UZA44" s="48"/>
      <c r="UZB44" s="47"/>
      <c r="UZC44" s="48"/>
      <c r="UZD44" s="46"/>
      <c r="UZF44" s="46"/>
      <c r="UZG44" s="47"/>
      <c r="UZH44" s="46"/>
      <c r="UZI44" s="47"/>
      <c r="UZJ44" s="48"/>
      <c r="UZK44" s="47"/>
      <c r="UZL44" s="48"/>
      <c r="UZM44" s="46"/>
      <c r="UZO44" s="46"/>
      <c r="UZP44" s="47"/>
      <c r="UZQ44" s="46"/>
      <c r="UZR44" s="47"/>
      <c r="UZS44" s="48"/>
      <c r="UZT44" s="47"/>
      <c r="UZU44" s="48"/>
      <c r="UZV44" s="46"/>
      <c r="UZX44" s="46"/>
      <c r="UZY44" s="47"/>
      <c r="UZZ44" s="46"/>
      <c r="VAA44" s="47"/>
      <c r="VAB44" s="48"/>
      <c r="VAC44" s="47"/>
      <c r="VAD44" s="48"/>
      <c r="VAE44" s="46"/>
      <c r="VAG44" s="46"/>
      <c r="VAH44" s="47"/>
      <c r="VAI44" s="46"/>
      <c r="VAJ44" s="47"/>
      <c r="VAK44" s="48"/>
      <c r="VAL44" s="47"/>
      <c r="VAM44" s="48"/>
      <c r="VAN44" s="46"/>
      <c r="VAP44" s="46"/>
      <c r="VAQ44" s="47"/>
      <c r="VAR44" s="46"/>
      <c r="VAS44" s="47"/>
      <c r="VAT44" s="48"/>
      <c r="VAU44" s="47"/>
      <c r="VAV44" s="48"/>
      <c r="VAW44" s="46"/>
      <c r="VAY44" s="46"/>
      <c r="VAZ44" s="47"/>
      <c r="VBA44" s="46"/>
      <c r="VBB44" s="47"/>
      <c r="VBC44" s="48"/>
      <c r="VBD44" s="47"/>
      <c r="VBE44" s="48"/>
      <c r="VBF44" s="46"/>
      <c r="VBH44" s="46"/>
      <c r="VBI44" s="47"/>
      <c r="VBJ44" s="46"/>
      <c r="VBK44" s="47"/>
      <c r="VBL44" s="48"/>
      <c r="VBM44" s="47"/>
      <c r="VBN44" s="48"/>
      <c r="VBO44" s="46"/>
      <c r="VBQ44" s="46"/>
      <c r="VBR44" s="47"/>
      <c r="VBS44" s="46"/>
      <c r="VBT44" s="47"/>
      <c r="VBU44" s="48"/>
      <c r="VBV44" s="47"/>
      <c r="VBW44" s="48"/>
      <c r="VBX44" s="46"/>
      <c r="VBZ44" s="46"/>
      <c r="VCA44" s="47"/>
      <c r="VCB44" s="46"/>
      <c r="VCC44" s="47"/>
      <c r="VCD44" s="48"/>
      <c r="VCE44" s="47"/>
      <c r="VCF44" s="48"/>
      <c r="VCG44" s="46"/>
      <c r="VCI44" s="46"/>
      <c r="VCJ44" s="47"/>
      <c r="VCK44" s="46"/>
      <c r="VCL44" s="47"/>
      <c r="VCM44" s="48"/>
      <c r="VCN44" s="47"/>
      <c r="VCO44" s="48"/>
      <c r="VCP44" s="46"/>
      <c r="VCR44" s="46"/>
      <c r="VCS44" s="47"/>
      <c r="VCT44" s="46"/>
      <c r="VCU44" s="47"/>
      <c r="VCV44" s="48"/>
      <c r="VCW44" s="47"/>
      <c r="VCX44" s="48"/>
      <c r="VCY44" s="46"/>
      <c r="VDA44" s="46"/>
      <c r="VDB44" s="47"/>
      <c r="VDC44" s="46"/>
      <c r="VDD44" s="47"/>
      <c r="VDE44" s="48"/>
      <c r="VDF44" s="47"/>
      <c r="VDG44" s="48"/>
      <c r="VDH44" s="46"/>
      <c r="VDJ44" s="46"/>
      <c r="VDK44" s="47"/>
      <c r="VDL44" s="46"/>
      <c r="VDM44" s="47"/>
      <c r="VDN44" s="48"/>
      <c r="VDO44" s="47"/>
      <c r="VDP44" s="48"/>
      <c r="VDQ44" s="46"/>
      <c r="VDS44" s="46"/>
      <c r="VDT44" s="47"/>
      <c r="VDU44" s="46"/>
      <c r="VDV44" s="47"/>
      <c r="VDW44" s="48"/>
      <c r="VDX44" s="47"/>
      <c r="VDY44" s="48"/>
      <c r="VDZ44" s="46"/>
      <c r="VEB44" s="46"/>
      <c r="VEC44" s="47"/>
      <c r="VED44" s="46"/>
      <c r="VEE44" s="47"/>
      <c r="VEF44" s="48"/>
      <c r="VEG44" s="47"/>
      <c r="VEH44" s="48"/>
      <c r="VEI44" s="46"/>
      <c r="VEK44" s="46"/>
      <c r="VEL44" s="47"/>
      <c r="VEM44" s="46"/>
      <c r="VEN44" s="47"/>
      <c r="VEO44" s="48"/>
      <c r="VEP44" s="47"/>
      <c r="VEQ44" s="48"/>
      <c r="VER44" s="46"/>
      <c r="VET44" s="46"/>
      <c r="VEU44" s="47"/>
      <c r="VEV44" s="46"/>
      <c r="VEW44" s="47"/>
      <c r="VEX44" s="48"/>
      <c r="VEY44" s="47"/>
      <c r="VEZ44" s="48"/>
      <c r="VFA44" s="46"/>
      <c r="VFC44" s="46"/>
      <c r="VFD44" s="47"/>
      <c r="VFE44" s="46"/>
      <c r="VFF44" s="47"/>
      <c r="VFG44" s="48"/>
      <c r="VFH44" s="47"/>
      <c r="VFI44" s="48"/>
      <c r="VFJ44" s="46"/>
      <c r="VFL44" s="46"/>
      <c r="VFM44" s="47"/>
      <c r="VFN44" s="46"/>
      <c r="VFO44" s="47"/>
      <c r="VFP44" s="48"/>
      <c r="VFQ44" s="47"/>
      <c r="VFR44" s="48"/>
      <c r="VFS44" s="46"/>
      <c r="VFU44" s="46"/>
      <c r="VFV44" s="47"/>
      <c r="VFW44" s="46"/>
      <c r="VFX44" s="47"/>
      <c r="VFY44" s="48"/>
      <c r="VFZ44" s="47"/>
      <c r="VGA44" s="48"/>
      <c r="VGB44" s="46"/>
      <c r="VGD44" s="46"/>
      <c r="VGE44" s="47"/>
      <c r="VGF44" s="46"/>
      <c r="VGG44" s="47"/>
      <c r="VGH44" s="48"/>
      <c r="VGI44" s="47"/>
      <c r="VGJ44" s="48"/>
      <c r="VGK44" s="46"/>
      <c r="VGM44" s="46"/>
      <c r="VGN44" s="47"/>
      <c r="VGO44" s="46"/>
      <c r="VGP44" s="47"/>
      <c r="VGQ44" s="48"/>
      <c r="VGR44" s="47"/>
      <c r="VGS44" s="48"/>
      <c r="VGT44" s="46"/>
      <c r="VGV44" s="46"/>
      <c r="VGW44" s="47"/>
      <c r="VGX44" s="46"/>
      <c r="VGY44" s="47"/>
      <c r="VGZ44" s="48"/>
      <c r="VHA44" s="47"/>
      <c r="VHB44" s="48"/>
      <c r="VHC44" s="46"/>
      <c r="VHE44" s="46"/>
      <c r="VHF44" s="47"/>
      <c r="VHG44" s="46"/>
      <c r="VHH44" s="47"/>
      <c r="VHI44" s="48"/>
      <c r="VHJ44" s="47"/>
      <c r="VHK44" s="48"/>
      <c r="VHL44" s="46"/>
      <c r="VHN44" s="46"/>
      <c r="VHO44" s="47"/>
      <c r="VHP44" s="46"/>
      <c r="VHQ44" s="47"/>
      <c r="VHR44" s="48"/>
      <c r="VHS44" s="47"/>
      <c r="VHT44" s="48"/>
      <c r="VHU44" s="46"/>
      <c r="VHW44" s="46"/>
      <c r="VHX44" s="47"/>
      <c r="VHY44" s="46"/>
      <c r="VHZ44" s="47"/>
      <c r="VIA44" s="48"/>
      <c r="VIB44" s="47"/>
      <c r="VIC44" s="48"/>
      <c r="VID44" s="46"/>
      <c r="VIF44" s="46"/>
      <c r="VIG44" s="47"/>
      <c r="VIH44" s="46"/>
      <c r="VII44" s="47"/>
      <c r="VIJ44" s="48"/>
      <c r="VIK44" s="47"/>
      <c r="VIL44" s="48"/>
      <c r="VIM44" s="46"/>
      <c r="VIO44" s="46"/>
      <c r="VIP44" s="47"/>
      <c r="VIQ44" s="46"/>
      <c r="VIR44" s="47"/>
      <c r="VIS44" s="48"/>
      <c r="VIT44" s="47"/>
      <c r="VIU44" s="48"/>
      <c r="VIV44" s="46"/>
      <c r="VIX44" s="46"/>
      <c r="VIY44" s="47"/>
      <c r="VIZ44" s="46"/>
      <c r="VJA44" s="47"/>
      <c r="VJB44" s="48"/>
      <c r="VJC44" s="47"/>
      <c r="VJD44" s="48"/>
      <c r="VJE44" s="46"/>
      <c r="VJG44" s="46"/>
      <c r="VJH44" s="47"/>
      <c r="VJI44" s="46"/>
      <c r="VJJ44" s="47"/>
      <c r="VJK44" s="48"/>
      <c r="VJL44" s="47"/>
      <c r="VJM44" s="48"/>
      <c r="VJN44" s="46"/>
      <c r="VJP44" s="46"/>
      <c r="VJQ44" s="47"/>
      <c r="VJR44" s="46"/>
      <c r="VJS44" s="47"/>
      <c r="VJT44" s="48"/>
      <c r="VJU44" s="47"/>
      <c r="VJV44" s="48"/>
      <c r="VJW44" s="46"/>
      <c r="VJY44" s="46"/>
      <c r="VJZ44" s="47"/>
      <c r="VKA44" s="46"/>
      <c r="VKB44" s="47"/>
      <c r="VKC44" s="48"/>
      <c r="VKD44" s="47"/>
      <c r="VKE44" s="48"/>
      <c r="VKF44" s="46"/>
      <c r="VKH44" s="46"/>
      <c r="VKI44" s="47"/>
      <c r="VKJ44" s="46"/>
      <c r="VKK44" s="47"/>
      <c r="VKL44" s="48"/>
      <c r="VKM44" s="47"/>
      <c r="VKN44" s="48"/>
      <c r="VKO44" s="46"/>
      <c r="VKQ44" s="46"/>
      <c r="VKR44" s="47"/>
      <c r="VKS44" s="46"/>
      <c r="VKT44" s="47"/>
      <c r="VKU44" s="48"/>
      <c r="VKV44" s="47"/>
      <c r="VKW44" s="48"/>
      <c r="VKX44" s="46"/>
      <c r="VKZ44" s="46"/>
      <c r="VLA44" s="47"/>
      <c r="VLB44" s="46"/>
      <c r="VLC44" s="47"/>
      <c r="VLD44" s="48"/>
      <c r="VLE44" s="47"/>
      <c r="VLF44" s="48"/>
      <c r="VLG44" s="46"/>
      <c r="VLI44" s="46"/>
      <c r="VLJ44" s="47"/>
      <c r="VLK44" s="46"/>
      <c r="VLL44" s="47"/>
      <c r="VLM44" s="48"/>
      <c r="VLN44" s="47"/>
      <c r="VLO44" s="48"/>
      <c r="VLP44" s="46"/>
      <c r="VLR44" s="46"/>
      <c r="VLS44" s="47"/>
      <c r="VLT44" s="46"/>
      <c r="VLU44" s="47"/>
      <c r="VLV44" s="48"/>
      <c r="VLW44" s="47"/>
      <c r="VLX44" s="48"/>
      <c r="VLY44" s="46"/>
      <c r="VMA44" s="46"/>
      <c r="VMB44" s="47"/>
      <c r="VMC44" s="46"/>
      <c r="VMD44" s="47"/>
      <c r="VME44" s="48"/>
      <c r="VMF44" s="47"/>
      <c r="VMG44" s="48"/>
      <c r="VMH44" s="46"/>
      <c r="VMJ44" s="46"/>
      <c r="VMK44" s="47"/>
      <c r="VML44" s="46"/>
      <c r="VMM44" s="47"/>
      <c r="VMN44" s="48"/>
      <c r="VMO44" s="47"/>
      <c r="VMP44" s="48"/>
      <c r="VMQ44" s="46"/>
      <c r="VMS44" s="46"/>
      <c r="VMT44" s="47"/>
      <c r="VMU44" s="46"/>
      <c r="VMV44" s="47"/>
      <c r="VMW44" s="48"/>
      <c r="VMX44" s="47"/>
      <c r="VMY44" s="48"/>
      <c r="VMZ44" s="46"/>
      <c r="VNB44" s="46"/>
      <c r="VNC44" s="47"/>
      <c r="VND44" s="46"/>
      <c r="VNE44" s="47"/>
      <c r="VNF44" s="48"/>
      <c r="VNG44" s="47"/>
      <c r="VNH44" s="48"/>
      <c r="VNI44" s="46"/>
      <c r="VNK44" s="46"/>
      <c r="VNL44" s="47"/>
      <c r="VNM44" s="46"/>
      <c r="VNN44" s="47"/>
      <c r="VNO44" s="48"/>
      <c r="VNP44" s="47"/>
      <c r="VNQ44" s="48"/>
      <c r="VNR44" s="46"/>
      <c r="VNT44" s="46"/>
      <c r="VNU44" s="47"/>
      <c r="VNV44" s="46"/>
      <c r="VNW44" s="47"/>
      <c r="VNX44" s="48"/>
      <c r="VNY44" s="47"/>
      <c r="VNZ44" s="48"/>
      <c r="VOA44" s="46"/>
      <c r="VOC44" s="46"/>
      <c r="VOD44" s="47"/>
      <c r="VOE44" s="46"/>
      <c r="VOF44" s="47"/>
      <c r="VOG44" s="48"/>
      <c r="VOH44" s="47"/>
      <c r="VOI44" s="48"/>
      <c r="VOJ44" s="46"/>
      <c r="VOL44" s="46"/>
      <c r="VOM44" s="47"/>
      <c r="VON44" s="46"/>
      <c r="VOO44" s="47"/>
      <c r="VOP44" s="48"/>
      <c r="VOQ44" s="47"/>
      <c r="VOR44" s="48"/>
      <c r="VOS44" s="46"/>
      <c r="VOU44" s="46"/>
      <c r="VOV44" s="47"/>
      <c r="VOW44" s="46"/>
      <c r="VOX44" s="47"/>
      <c r="VOY44" s="48"/>
      <c r="VOZ44" s="47"/>
      <c r="VPA44" s="48"/>
      <c r="VPB44" s="46"/>
      <c r="VPD44" s="46"/>
      <c r="VPE44" s="47"/>
      <c r="VPF44" s="46"/>
      <c r="VPG44" s="47"/>
      <c r="VPH44" s="48"/>
      <c r="VPI44" s="47"/>
      <c r="VPJ44" s="48"/>
      <c r="VPK44" s="46"/>
      <c r="VPM44" s="46"/>
      <c r="VPN44" s="47"/>
      <c r="VPO44" s="46"/>
      <c r="VPP44" s="47"/>
      <c r="VPQ44" s="48"/>
      <c r="VPR44" s="47"/>
      <c r="VPS44" s="48"/>
      <c r="VPT44" s="46"/>
      <c r="VPV44" s="46"/>
      <c r="VPW44" s="47"/>
      <c r="VPX44" s="46"/>
      <c r="VPY44" s="47"/>
      <c r="VPZ44" s="48"/>
      <c r="VQA44" s="47"/>
      <c r="VQB44" s="48"/>
      <c r="VQC44" s="46"/>
      <c r="VQE44" s="46"/>
      <c r="VQF44" s="47"/>
      <c r="VQG44" s="46"/>
      <c r="VQH44" s="47"/>
      <c r="VQI44" s="48"/>
      <c r="VQJ44" s="47"/>
      <c r="VQK44" s="48"/>
      <c r="VQL44" s="46"/>
      <c r="VQN44" s="46"/>
      <c r="VQO44" s="47"/>
      <c r="VQP44" s="46"/>
      <c r="VQQ44" s="47"/>
      <c r="VQR44" s="48"/>
      <c r="VQS44" s="47"/>
      <c r="VQT44" s="48"/>
      <c r="VQU44" s="46"/>
      <c r="VQW44" s="46"/>
      <c r="VQX44" s="47"/>
      <c r="VQY44" s="46"/>
      <c r="VQZ44" s="47"/>
      <c r="VRA44" s="48"/>
      <c r="VRB44" s="47"/>
      <c r="VRC44" s="48"/>
      <c r="VRD44" s="46"/>
      <c r="VRF44" s="46"/>
      <c r="VRG44" s="47"/>
      <c r="VRH44" s="46"/>
      <c r="VRI44" s="47"/>
      <c r="VRJ44" s="48"/>
      <c r="VRK44" s="47"/>
      <c r="VRL44" s="48"/>
      <c r="VRM44" s="46"/>
      <c r="VRO44" s="46"/>
      <c r="VRP44" s="47"/>
      <c r="VRQ44" s="46"/>
      <c r="VRR44" s="47"/>
      <c r="VRS44" s="48"/>
      <c r="VRT44" s="47"/>
      <c r="VRU44" s="48"/>
      <c r="VRV44" s="46"/>
      <c r="VRX44" s="46"/>
      <c r="VRY44" s="47"/>
      <c r="VRZ44" s="46"/>
      <c r="VSA44" s="47"/>
      <c r="VSB44" s="48"/>
      <c r="VSC44" s="47"/>
      <c r="VSD44" s="48"/>
      <c r="VSE44" s="46"/>
      <c r="VSG44" s="46"/>
      <c r="VSH44" s="47"/>
      <c r="VSI44" s="46"/>
      <c r="VSJ44" s="47"/>
      <c r="VSK44" s="48"/>
      <c r="VSL44" s="47"/>
      <c r="VSM44" s="48"/>
      <c r="VSN44" s="46"/>
      <c r="VSP44" s="46"/>
      <c r="VSQ44" s="47"/>
      <c r="VSR44" s="46"/>
      <c r="VSS44" s="47"/>
      <c r="VST44" s="48"/>
      <c r="VSU44" s="47"/>
      <c r="VSV44" s="48"/>
      <c r="VSW44" s="46"/>
      <c r="VSY44" s="46"/>
      <c r="VSZ44" s="47"/>
      <c r="VTA44" s="46"/>
      <c r="VTB44" s="47"/>
      <c r="VTC44" s="48"/>
      <c r="VTD44" s="47"/>
      <c r="VTE44" s="48"/>
      <c r="VTF44" s="46"/>
      <c r="VTH44" s="46"/>
      <c r="VTI44" s="47"/>
      <c r="VTJ44" s="46"/>
      <c r="VTK44" s="47"/>
      <c r="VTL44" s="48"/>
      <c r="VTM44" s="47"/>
      <c r="VTN44" s="48"/>
      <c r="VTO44" s="46"/>
      <c r="VTQ44" s="46"/>
      <c r="VTR44" s="47"/>
      <c r="VTS44" s="46"/>
      <c r="VTT44" s="47"/>
      <c r="VTU44" s="48"/>
      <c r="VTV44" s="47"/>
      <c r="VTW44" s="48"/>
      <c r="VTX44" s="46"/>
      <c r="VTZ44" s="46"/>
      <c r="VUA44" s="47"/>
      <c r="VUB44" s="46"/>
      <c r="VUC44" s="47"/>
      <c r="VUD44" s="48"/>
      <c r="VUE44" s="47"/>
      <c r="VUF44" s="48"/>
      <c r="VUG44" s="46"/>
      <c r="VUI44" s="46"/>
      <c r="VUJ44" s="47"/>
      <c r="VUK44" s="46"/>
      <c r="VUL44" s="47"/>
      <c r="VUM44" s="48"/>
      <c r="VUN44" s="47"/>
      <c r="VUO44" s="48"/>
      <c r="VUP44" s="46"/>
      <c r="VUR44" s="46"/>
      <c r="VUS44" s="47"/>
      <c r="VUT44" s="46"/>
      <c r="VUU44" s="47"/>
      <c r="VUV44" s="48"/>
      <c r="VUW44" s="47"/>
      <c r="VUX44" s="48"/>
      <c r="VUY44" s="46"/>
      <c r="VVA44" s="46"/>
      <c r="VVB44" s="47"/>
      <c r="VVC44" s="46"/>
      <c r="VVD44" s="47"/>
      <c r="VVE44" s="48"/>
      <c r="VVF44" s="47"/>
      <c r="VVG44" s="48"/>
      <c r="VVH44" s="46"/>
      <c r="VVJ44" s="46"/>
      <c r="VVK44" s="47"/>
      <c r="VVL44" s="46"/>
      <c r="VVM44" s="47"/>
      <c r="VVN44" s="48"/>
      <c r="VVO44" s="47"/>
      <c r="VVP44" s="48"/>
      <c r="VVQ44" s="46"/>
      <c r="VVS44" s="46"/>
      <c r="VVT44" s="47"/>
      <c r="VVU44" s="46"/>
      <c r="VVV44" s="47"/>
      <c r="VVW44" s="48"/>
      <c r="VVX44" s="47"/>
      <c r="VVY44" s="48"/>
      <c r="VVZ44" s="46"/>
      <c r="VWB44" s="46"/>
      <c r="VWC44" s="47"/>
      <c r="VWD44" s="46"/>
      <c r="VWE44" s="47"/>
      <c r="VWF44" s="48"/>
      <c r="VWG44" s="47"/>
      <c r="VWH44" s="48"/>
      <c r="VWI44" s="46"/>
      <c r="VWK44" s="46"/>
      <c r="VWL44" s="47"/>
      <c r="VWM44" s="46"/>
      <c r="VWN44" s="47"/>
      <c r="VWO44" s="48"/>
      <c r="VWP44" s="47"/>
      <c r="VWQ44" s="48"/>
      <c r="VWR44" s="46"/>
      <c r="VWT44" s="46"/>
      <c r="VWU44" s="47"/>
      <c r="VWV44" s="46"/>
      <c r="VWW44" s="47"/>
      <c r="VWX44" s="48"/>
      <c r="VWY44" s="47"/>
      <c r="VWZ44" s="48"/>
      <c r="VXA44" s="46"/>
      <c r="VXC44" s="46"/>
      <c r="VXD44" s="47"/>
      <c r="VXE44" s="46"/>
      <c r="VXF44" s="47"/>
      <c r="VXG44" s="48"/>
      <c r="VXH44" s="47"/>
      <c r="VXI44" s="48"/>
      <c r="VXJ44" s="46"/>
      <c r="VXL44" s="46"/>
      <c r="VXM44" s="47"/>
      <c r="VXN44" s="46"/>
      <c r="VXO44" s="47"/>
      <c r="VXP44" s="48"/>
      <c r="VXQ44" s="47"/>
      <c r="VXR44" s="48"/>
      <c r="VXS44" s="46"/>
      <c r="VXU44" s="46"/>
      <c r="VXV44" s="47"/>
      <c r="VXW44" s="46"/>
      <c r="VXX44" s="47"/>
      <c r="VXY44" s="48"/>
      <c r="VXZ44" s="47"/>
      <c r="VYA44" s="48"/>
      <c r="VYB44" s="46"/>
      <c r="VYD44" s="46"/>
      <c r="VYE44" s="47"/>
      <c r="VYF44" s="46"/>
      <c r="VYG44" s="47"/>
      <c r="VYH44" s="48"/>
      <c r="VYI44" s="47"/>
      <c r="VYJ44" s="48"/>
      <c r="VYK44" s="46"/>
      <c r="VYM44" s="46"/>
      <c r="VYN44" s="47"/>
      <c r="VYO44" s="46"/>
      <c r="VYP44" s="47"/>
      <c r="VYQ44" s="48"/>
      <c r="VYR44" s="47"/>
      <c r="VYS44" s="48"/>
      <c r="VYT44" s="46"/>
      <c r="VYV44" s="46"/>
      <c r="VYW44" s="47"/>
      <c r="VYX44" s="46"/>
      <c r="VYY44" s="47"/>
      <c r="VYZ44" s="48"/>
      <c r="VZA44" s="47"/>
      <c r="VZB44" s="48"/>
      <c r="VZC44" s="46"/>
      <c r="VZE44" s="46"/>
      <c r="VZF44" s="47"/>
      <c r="VZG44" s="46"/>
      <c r="VZH44" s="47"/>
      <c r="VZI44" s="48"/>
      <c r="VZJ44" s="47"/>
      <c r="VZK44" s="48"/>
      <c r="VZL44" s="46"/>
      <c r="VZN44" s="46"/>
      <c r="VZO44" s="47"/>
      <c r="VZP44" s="46"/>
      <c r="VZQ44" s="47"/>
      <c r="VZR44" s="48"/>
      <c r="VZS44" s="47"/>
      <c r="VZT44" s="48"/>
      <c r="VZU44" s="46"/>
      <c r="VZW44" s="46"/>
      <c r="VZX44" s="47"/>
      <c r="VZY44" s="46"/>
      <c r="VZZ44" s="47"/>
      <c r="WAA44" s="48"/>
      <c r="WAB44" s="47"/>
      <c r="WAC44" s="48"/>
      <c r="WAD44" s="46"/>
      <c r="WAF44" s="46"/>
      <c r="WAG44" s="47"/>
      <c r="WAH44" s="46"/>
      <c r="WAI44" s="47"/>
      <c r="WAJ44" s="48"/>
      <c r="WAK44" s="47"/>
      <c r="WAL44" s="48"/>
      <c r="WAM44" s="46"/>
      <c r="WAO44" s="46"/>
      <c r="WAP44" s="47"/>
      <c r="WAQ44" s="46"/>
      <c r="WAR44" s="47"/>
      <c r="WAS44" s="48"/>
      <c r="WAT44" s="47"/>
      <c r="WAU44" s="48"/>
      <c r="WAV44" s="46"/>
      <c r="WAX44" s="46"/>
      <c r="WAY44" s="47"/>
      <c r="WAZ44" s="46"/>
      <c r="WBA44" s="47"/>
      <c r="WBB44" s="48"/>
      <c r="WBC44" s="47"/>
      <c r="WBD44" s="48"/>
      <c r="WBE44" s="46"/>
      <c r="WBG44" s="46"/>
      <c r="WBH44" s="47"/>
      <c r="WBI44" s="46"/>
      <c r="WBJ44" s="47"/>
      <c r="WBK44" s="48"/>
      <c r="WBL44" s="47"/>
      <c r="WBM44" s="48"/>
      <c r="WBN44" s="46"/>
      <c r="WBP44" s="46"/>
      <c r="WBQ44" s="47"/>
      <c r="WBR44" s="46"/>
      <c r="WBS44" s="47"/>
      <c r="WBT44" s="48"/>
      <c r="WBU44" s="47"/>
      <c r="WBV44" s="48"/>
      <c r="WBW44" s="46"/>
      <c r="WBY44" s="46"/>
      <c r="WBZ44" s="47"/>
      <c r="WCA44" s="46"/>
      <c r="WCB44" s="47"/>
      <c r="WCC44" s="48"/>
      <c r="WCD44" s="47"/>
      <c r="WCE44" s="48"/>
      <c r="WCF44" s="46"/>
      <c r="WCH44" s="46"/>
      <c r="WCI44" s="47"/>
      <c r="WCJ44" s="46"/>
      <c r="WCK44" s="47"/>
      <c r="WCL44" s="48"/>
      <c r="WCM44" s="47"/>
      <c r="WCN44" s="48"/>
      <c r="WCO44" s="46"/>
      <c r="WCQ44" s="46"/>
      <c r="WCR44" s="47"/>
      <c r="WCS44" s="46"/>
      <c r="WCT44" s="47"/>
      <c r="WCU44" s="48"/>
      <c r="WCV44" s="47"/>
      <c r="WCW44" s="48"/>
      <c r="WCX44" s="46"/>
      <c r="WCZ44" s="46"/>
      <c r="WDA44" s="47"/>
      <c r="WDB44" s="46"/>
      <c r="WDC44" s="47"/>
      <c r="WDD44" s="48"/>
      <c r="WDE44" s="47"/>
      <c r="WDF44" s="48"/>
      <c r="WDG44" s="46"/>
      <c r="WDI44" s="46"/>
      <c r="WDJ44" s="47"/>
      <c r="WDK44" s="46"/>
      <c r="WDL44" s="47"/>
      <c r="WDM44" s="48"/>
      <c r="WDN44" s="47"/>
      <c r="WDO44" s="48"/>
      <c r="WDP44" s="46"/>
      <c r="WDR44" s="46"/>
      <c r="WDS44" s="47"/>
      <c r="WDT44" s="46"/>
      <c r="WDU44" s="47"/>
      <c r="WDV44" s="48"/>
      <c r="WDW44" s="47"/>
      <c r="WDX44" s="48"/>
      <c r="WDY44" s="46"/>
      <c r="WEA44" s="46"/>
      <c r="WEB44" s="47"/>
      <c r="WEC44" s="46"/>
      <c r="WED44" s="47"/>
      <c r="WEE44" s="48"/>
      <c r="WEF44" s="47"/>
      <c r="WEG44" s="48"/>
      <c r="WEH44" s="46"/>
      <c r="WEJ44" s="46"/>
      <c r="WEK44" s="47"/>
      <c r="WEL44" s="46"/>
      <c r="WEM44" s="47"/>
      <c r="WEN44" s="48"/>
      <c r="WEO44" s="47"/>
      <c r="WEP44" s="48"/>
      <c r="WEQ44" s="46"/>
      <c r="WES44" s="46"/>
      <c r="WET44" s="47"/>
      <c r="WEU44" s="46"/>
      <c r="WEV44" s="47"/>
      <c r="WEW44" s="48"/>
      <c r="WEX44" s="47"/>
      <c r="WEY44" s="48"/>
      <c r="WEZ44" s="46"/>
      <c r="WFB44" s="46"/>
      <c r="WFC44" s="47"/>
      <c r="WFD44" s="46"/>
      <c r="WFE44" s="47"/>
      <c r="WFF44" s="48"/>
      <c r="WFG44" s="47"/>
      <c r="WFH44" s="48"/>
      <c r="WFI44" s="46"/>
      <c r="WFK44" s="46"/>
      <c r="WFL44" s="47"/>
      <c r="WFM44" s="46"/>
      <c r="WFN44" s="47"/>
      <c r="WFO44" s="48"/>
      <c r="WFP44" s="47"/>
      <c r="WFQ44" s="48"/>
      <c r="WFR44" s="46"/>
      <c r="WFT44" s="46"/>
      <c r="WFU44" s="47"/>
      <c r="WFV44" s="46"/>
      <c r="WFW44" s="47"/>
      <c r="WFX44" s="48"/>
      <c r="WFY44" s="47"/>
      <c r="WFZ44" s="48"/>
      <c r="WGA44" s="46"/>
      <c r="WGC44" s="46"/>
      <c r="WGD44" s="47"/>
      <c r="WGE44" s="46"/>
      <c r="WGF44" s="47"/>
      <c r="WGG44" s="48"/>
      <c r="WGH44" s="47"/>
      <c r="WGI44" s="48"/>
      <c r="WGJ44" s="46"/>
      <c r="WGL44" s="46"/>
      <c r="WGM44" s="47"/>
      <c r="WGN44" s="46"/>
      <c r="WGO44" s="47"/>
      <c r="WGP44" s="48"/>
      <c r="WGQ44" s="47"/>
      <c r="WGR44" s="48"/>
      <c r="WGS44" s="46"/>
      <c r="WGU44" s="46"/>
      <c r="WGV44" s="47"/>
      <c r="WGW44" s="46"/>
      <c r="WGX44" s="47"/>
      <c r="WGY44" s="48"/>
      <c r="WGZ44" s="47"/>
      <c r="WHA44" s="48"/>
      <c r="WHB44" s="46"/>
      <c r="WHD44" s="46"/>
      <c r="WHE44" s="47"/>
      <c r="WHF44" s="46"/>
      <c r="WHG44" s="47"/>
      <c r="WHH44" s="48"/>
      <c r="WHI44" s="47"/>
      <c r="WHJ44" s="48"/>
      <c r="WHK44" s="46"/>
      <c r="WHM44" s="46"/>
      <c r="WHN44" s="47"/>
      <c r="WHO44" s="46"/>
      <c r="WHP44" s="47"/>
      <c r="WHQ44" s="48"/>
      <c r="WHR44" s="47"/>
      <c r="WHS44" s="48"/>
      <c r="WHT44" s="46"/>
      <c r="WHV44" s="46"/>
      <c r="WHW44" s="47"/>
      <c r="WHX44" s="46"/>
      <c r="WHY44" s="47"/>
      <c r="WHZ44" s="48"/>
      <c r="WIA44" s="47"/>
      <c r="WIB44" s="48"/>
      <c r="WIC44" s="46"/>
      <c r="WIE44" s="46"/>
      <c r="WIF44" s="47"/>
      <c r="WIG44" s="46"/>
      <c r="WIH44" s="47"/>
      <c r="WII44" s="48"/>
      <c r="WIJ44" s="47"/>
      <c r="WIK44" s="48"/>
      <c r="WIL44" s="46"/>
      <c r="WIN44" s="46"/>
      <c r="WIO44" s="47"/>
      <c r="WIP44" s="46"/>
      <c r="WIQ44" s="47"/>
      <c r="WIR44" s="48"/>
      <c r="WIS44" s="47"/>
      <c r="WIT44" s="48"/>
      <c r="WIU44" s="46"/>
      <c r="WIW44" s="46"/>
      <c r="WIX44" s="47"/>
      <c r="WIY44" s="46"/>
      <c r="WIZ44" s="47"/>
      <c r="WJA44" s="48"/>
      <c r="WJB44" s="47"/>
      <c r="WJC44" s="48"/>
      <c r="WJD44" s="46"/>
      <c r="WJF44" s="46"/>
      <c r="WJG44" s="47"/>
      <c r="WJH44" s="46"/>
      <c r="WJI44" s="47"/>
      <c r="WJJ44" s="48"/>
      <c r="WJK44" s="47"/>
      <c r="WJL44" s="48"/>
      <c r="WJM44" s="46"/>
      <c r="WJO44" s="46"/>
      <c r="WJP44" s="47"/>
      <c r="WJQ44" s="46"/>
      <c r="WJR44" s="47"/>
      <c r="WJS44" s="48"/>
      <c r="WJT44" s="47"/>
      <c r="WJU44" s="48"/>
      <c r="WJV44" s="46"/>
      <c r="WJX44" s="46"/>
      <c r="WJY44" s="47"/>
      <c r="WJZ44" s="46"/>
      <c r="WKA44" s="47"/>
      <c r="WKB44" s="48"/>
      <c r="WKC44" s="47"/>
      <c r="WKD44" s="48"/>
      <c r="WKE44" s="46"/>
      <c r="WKG44" s="46"/>
      <c r="WKH44" s="47"/>
      <c r="WKI44" s="46"/>
      <c r="WKJ44" s="47"/>
      <c r="WKK44" s="48"/>
      <c r="WKL44" s="47"/>
      <c r="WKM44" s="48"/>
      <c r="WKN44" s="46"/>
      <c r="WKP44" s="46"/>
      <c r="WKQ44" s="47"/>
      <c r="WKR44" s="46"/>
      <c r="WKS44" s="47"/>
      <c r="WKT44" s="48"/>
      <c r="WKU44" s="47"/>
      <c r="WKV44" s="48"/>
      <c r="WKW44" s="46"/>
      <c r="WKY44" s="46"/>
      <c r="WKZ44" s="47"/>
      <c r="WLA44" s="46"/>
      <c r="WLB44" s="47"/>
      <c r="WLC44" s="48"/>
      <c r="WLD44" s="47"/>
      <c r="WLE44" s="48"/>
      <c r="WLF44" s="46"/>
      <c r="WLH44" s="46"/>
      <c r="WLI44" s="47"/>
      <c r="WLJ44" s="46"/>
      <c r="WLK44" s="47"/>
      <c r="WLL44" s="48"/>
      <c r="WLM44" s="47"/>
      <c r="WLN44" s="48"/>
      <c r="WLO44" s="46"/>
      <c r="WLQ44" s="46"/>
      <c r="WLR44" s="47"/>
      <c r="WLS44" s="46"/>
      <c r="WLT44" s="47"/>
      <c r="WLU44" s="48"/>
      <c r="WLV44" s="47"/>
      <c r="WLW44" s="48"/>
      <c r="WLX44" s="46"/>
      <c r="WLZ44" s="46"/>
      <c r="WMA44" s="47"/>
      <c r="WMB44" s="46"/>
      <c r="WMC44" s="47"/>
      <c r="WMD44" s="48"/>
      <c r="WME44" s="47"/>
      <c r="WMF44" s="48"/>
      <c r="WMG44" s="46"/>
      <c r="WMI44" s="46"/>
      <c r="WMJ44" s="47"/>
      <c r="WMK44" s="46"/>
      <c r="WML44" s="47"/>
      <c r="WMM44" s="48"/>
      <c r="WMN44" s="47"/>
      <c r="WMO44" s="48"/>
      <c r="WMP44" s="46"/>
      <c r="WMR44" s="46"/>
      <c r="WMS44" s="47"/>
      <c r="WMT44" s="46"/>
      <c r="WMU44" s="47"/>
      <c r="WMV44" s="48"/>
      <c r="WMW44" s="47"/>
      <c r="WMX44" s="48"/>
      <c r="WMY44" s="46"/>
      <c r="WNA44" s="46"/>
      <c r="WNB44" s="47"/>
      <c r="WNC44" s="46"/>
      <c r="WND44" s="47"/>
      <c r="WNE44" s="48"/>
      <c r="WNF44" s="47"/>
      <c r="WNG44" s="48"/>
      <c r="WNH44" s="46"/>
      <c r="WNJ44" s="46"/>
      <c r="WNK44" s="47"/>
      <c r="WNL44" s="46"/>
      <c r="WNM44" s="47"/>
      <c r="WNN44" s="48"/>
      <c r="WNO44" s="47"/>
      <c r="WNP44" s="48"/>
      <c r="WNQ44" s="46"/>
      <c r="WNS44" s="46"/>
      <c r="WNT44" s="47"/>
      <c r="WNU44" s="46"/>
      <c r="WNV44" s="47"/>
      <c r="WNW44" s="48"/>
      <c r="WNX44" s="47"/>
      <c r="WNY44" s="48"/>
      <c r="WNZ44" s="46"/>
      <c r="WOB44" s="46"/>
      <c r="WOC44" s="47"/>
      <c r="WOD44" s="46"/>
      <c r="WOE44" s="47"/>
      <c r="WOF44" s="48"/>
      <c r="WOG44" s="47"/>
      <c r="WOH44" s="48"/>
      <c r="WOI44" s="46"/>
      <c r="WOK44" s="46"/>
      <c r="WOL44" s="47"/>
      <c r="WOM44" s="46"/>
      <c r="WON44" s="47"/>
      <c r="WOO44" s="48"/>
      <c r="WOP44" s="47"/>
      <c r="WOQ44" s="48"/>
      <c r="WOR44" s="46"/>
      <c r="WOT44" s="46"/>
      <c r="WOU44" s="47"/>
      <c r="WOV44" s="46"/>
      <c r="WOW44" s="47"/>
      <c r="WOX44" s="48"/>
      <c r="WOY44" s="47"/>
      <c r="WOZ44" s="48"/>
      <c r="WPA44" s="46"/>
      <c r="WPC44" s="46"/>
      <c r="WPD44" s="47"/>
      <c r="WPE44" s="46"/>
      <c r="WPF44" s="47"/>
      <c r="WPG44" s="48"/>
      <c r="WPH44" s="47"/>
      <c r="WPI44" s="48"/>
      <c r="WPJ44" s="46"/>
      <c r="WPL44" s="46"/>
      <c r="WPM44" s="47"/>
      <c r="WPN44" s="46"/>
      <c r="WPO44" s="47"/>
      <c r="WPP44" s="48"/>
      <c r="WPQ44" s="47"/>
      <c r="WPR44" s="48"/>
      <c r="WPS44" s="46"/>
      <c r="WPU44" s="46"/>
      <c r="WPV44" s="47"/>
      <c r="WPW44" s="46"/>
      <c r="WPX44" s="47"/>
      <c r="WPY44" s="48"/>
      <c r="WPZ44" s="47"/>
      <c r="WQA44" s="48"/>
      <c r="WQB44" s="46"/>
      <c r="WQD44" s="46"/>
      <c r="WQE44" s="47"/>
      <c r="WQF44" s="46"/>
      <c r="WQG44" s="47"/>
      <c r="WQH44" s="48"/>
      <c r="WQI44" s="47"/>
      <c r="WQJ44" s="48"/>
      <c r="WQK44" s="46"/>
      <c r="WQM44" s="46"/>
      <c r="WQN44" s="47"/>
      <c r="WQO44" s="46"/>
      <c r="WQP44" s="47"/>
      <c r="WQQ44" s="48"/>
      <c r="WQR44" s="47"/>
      <c r="WQS44" s="48"/>
      <c r="WQT44" s="46"/>
      <c r="WQV44" s="46"/>
      <c r="WQW44" s="47"/>
      <c r="WQX44" s="46"/>
      <c r="WQY44" s="47"/>
      <c r="WQZ44" s="48"/>
      <c r="WRA44" s="47"/>
      <c r="WRB44" s="48"/>
      <c r="WRC44" s="46"/>
      <c r="WRE44" s="46"/>
      <c r="WRF44" s="47"/>
      <c r="WRG44" s="46"/>
      <c r="WRH44" s="47"/>
      <c r="WRI44" s="48"/>
      <c r="WRJ44" s="47"/>
      <c r="WRK44" s="48"/>
      <c r="WRL44" s="46"/>
      <c r="WRN44" s="46"/>
      <c r="WRO44" s="47"/>
      <c r="WRP44" s="46"/>
      <c r="WRQ44" s="47"/>
      <c r="WRR44" s="48"/>
      <c r="WRS44" s="47"/>
      <c r="WRT44" s="48"/>
      <c r="WRU44" s="46"/>
      <c r="WRW44" s="46"/>
      <c r="WRX44" s="47"/>
      <c r="WRY44" s="46"/>
      <c r="WRZ44" s="47"/>
      <c r="WSA44" s="48"/>
      <c r="WSB44" s="47"/>
      <c r="WSC44" s="48"/>
      <c r="WSD44" s="46"/>
      <c r="WSF44" s="46"/>
      <c r="WSG44" s="47"/>
      <c r="WSH44" s="46"/>
      <c r="WSI44" s="47"/>
      <c r="WSJ44" s="48"/>
      <c r="WSK44" s="47"/>
      <c r="WSL44" s="48"/>
      <c r="WSM44" s="46"/>
      <c r="WSO44" s="46"/>
      <c r="WSP44" s="47"/>
      <c r="WSQ44" s="46"/>
      <c r="WSR44" s="47"/>
      <c r="WSS44" s="48"/>
      <c r="WST44" s="47"/>
      <c r="WSU44" s="48"/>
      <c r="WSV44" s="46"/>
      <c r="WSX44" s="46"/>
      <c r="WSY44" s="47"/>
      <c r="WSZ44" s="46"/>
      <c r="WTA44" s="47"/>
      <c r="WTB44" s="48"/>
      <c r="WTC44" s="47"/>
      <c r="WTD44" s="48"/>
      <c r="WTE44" s="46"/>
      <c r="WTG44" s="46"/>
      <c r="WTH44" s="47"/>
      <c r="WTI44" s="46"/>
      <c r="WTJ44" s="47"/>
      <c r="WTK44" s="48"/>
      <c r="WTL44" s="47"/>
      <c r="WTM44" s="48"/>
      <c r="WTN44" s="46"/>
      <c r="WTP44" s="46"/>
      <c r="WTQ44" s="47"/>
      <c r="WTR44" s="46"/>
      <c r="WTS44" s="47"/>
      <c r="WTT44" s="48"/>
      <c r="WTU44" s="47"/>
      <c r="WTV44" s="48"/>
      <c r="WTW44" s="46"/>
      <c r="WTY44" s="46"/>
      <c r="WTZ44" s="47"/>
      <c r="WUA44" s="46"/>
      <c r="WUB44" s="47"/>
      <c r="WUC44" s="48"/>
      <c r="WUD44" s="47"/>
      <c r="WUE44" s="48"/>
      <c r="WUF44" s="46"/>
      <c r="WUH44" s="46"/>
      <c r="WUI44" s="47"/>
      <c r="WUJ44" s="46"/>
      <c r="WUK44" s="47"/>
      <c r="WUL44" s="48"/>
      <c r="WUM44" s="47"/>
      <c r="WUN44" s="48"/>
      <c r="WUO44" s="46"/>
      <c r="WUQ44" s="46"/>
      <c r="WUR44" s="47"/>
      <c r="WUS44" s="46"/>
      <c r="WUT44" s="47"/>
      <c r="WUU44" s="48"/>
      <c r="WUV44" s="47"/>
      <c r="WUW44" s="48"/>
      <c r="WUX44" s="46"/>
      <c r="WUZ44" s="46"/>
      <c r="WVA44" s="47"/>
      <c r="WVB44" s="46"/>
      <c r="WVC44" s="47"/>
      <c r="WVD44" s="48"/>
      <c r="WVE44" s="47"/>
      <c r="WVF44" s="48"/>
      <c r="WVG44" s="46"/>
      <c r="WVI44" s="46"/>
      <c r="WVJ44" s="47"/>
      <c r="WVK44" s="46"/>
      <c r="WVL44" s="47"/>
      <c r="WVM44" s="48"/>
      <c r="WVN44" s="47"/>
      <c r="WVO44" s="48"/>
      <c r="WVP44" s="46"/>
      <c r="WVR44" s="46"/>
      <c r="WVS44" s="47"/>
      <c r="WVT44" s="46"/>
      <c r="WVU44" s="47"/>
      <c r="WVV44" s="48"/>
      <c r="WVW44" s="47"/>
      <c r="WVX44" s="48"/>
      <c r="WVY44" s="46"/>
      <c r="WWA44" s="46"/>
      <c r="WWB44" s="47"/>
      <c r="WWC44" s="46"/>
      <c r="WWD44" s="47"/>
      <c r="WWE44" s="48"/>
      <c r="WWF44" s="47"/>
      <c r="WWG44" s="48"/>
      <c r="WWH44" s="46"/>
      <c r="WWJ44" s="46"/>
      <c r="WWK44" s="47"/>
      <c r="WWL44" s="46"/>
      <c r="WWM44" s="47"/>
      <c r="WWN44" s="48"/>
      <c r="WWO44" s="47"/>
      <c r="WWP44" s="48"/>
      <c r="WWQ44" s="46"/>
      <c r="WWS44" s="46"/>
      <c r="WWT44" s="47"/>
      <c r="WWU44" s="46"/>
      <c r="WWV44" s="47"/>
      <c r="WWW44" s="48"/>
      <c r="WWX44" s="47"/>
      <c r="WWY44" s="48"/>
      <c r="WWZ44" s="46"/>
      <c r="WXB44" s="46"/>
      <c r="WXC44" s="47"/>
      <c r="WXD44" s="46"/>
      <c r="WXE44" s="47"/>
      <c r="WXF44" s="48"/>
      <c r="WXG44" s="47"/>
      <c r="WXH44" s="48"/>
      <c r="WXI44" s="46"/>
      <c r="WXK44" s="46"/>
      <c r="WXL44" s="47"/>
      <c r="WXM44" s="46"/>
      <c r="WXN44" s="47"/>
      <c r="WXO44" s="48"/>
      <c r="WXP44" s="47"/>
      <c r="WXQ44" s="48"/>
      <c r="WXR44" s="46"/>
      <c r="WXT44" s="46"/>
      <c r="WXU44" s="47"/>
      <c r="WXV44" s="46"/>
      <c r="WXW44" s="47"/>
      <c r="WXX44" s="48"/>
      <c r="WXY44" s="47"/>
      <c r="WXZ44" s="48"/>
      <c r="WYA44" s="46"/>
      <c r="WYC44" s="46"/>
      <c r="WYD44" s="47"/>
      <c r="WYE44" s="46"/>
      <c r="WYF44" s="47"/>
      <c r="WYG44" s="48"/>
      <c r="WYH44" s="47"/>
      <c r="WYI44" s="48"/>
      <c r="WYJ44" s="46"/>
      <c r="WYL44" s="46"/>
      <c r="WYM44" s="47"/>
      <c r="WYN44" s="46"/>
      <c r="WYO44" s="47"/>
      <c r="WYP44" s="48"/>
      <c r="WYQ44" s="47"/>
      <c r="WYR44" s="48"/>
      <c r="WYS44" s="46"/>
      <c r="WYU44" s="46"/>
      <c r="WYV44" s="47"/>
      <c r="WYW44" s="46"/>
      <c r="WYX44" s="47"/>
      <c r="WYY44" s="48"/>
      <c r="WYZ44" s="47"/>
      <c r="WZA44" s="48"/>
      <c r="WZB44" s="46"/>
      <c r="WZD44" s="46"/>
      <c r="WZE44" s="47"/>
      <c r="WZF44" s="46"/>
      <c r="WZG44" s="47"/>
      <c r="WZH44" s="48"/>
      <c r="WZI44" s="47"/>
      <c r="WZJ44" s="48"/>
      <c r="WZK44" s="46"/>
      <c r="WZM44" s="46"/>
      <c r="WZN44" s="47"/>
      <c r="WZO44" s="46"/>
      <c r="WZP44" s="47"/>
      <c r="WZQ44" s="48"/>
      <c r="WZR44" s="47"/>
      <c r="WZS44" s="48"/>
      <c r="WZT44" s="46"/>
      <c r="WZV44" s="46"/>
      <c r="WZW44" s="47"/>
      <c r="WZX44" s="46"/>
      <c r="WZY44" s="47"/>
      <c r="WZZ44" s="48"/>
      <c r="XAA44" s="47"/>
      <c r="XAB44" s="48"/>
      <c r="XAC44" s="46"/>
      <c r="XAE44" s="46"/>
      <c r="XAF44" s="47"/>
      <c r="XAG44" s="46"/>
      <c r="XAH44" s="47"/>
      <c r="XAI44" s="48"/>
      <c r="XAJ44" s="47"/>
      <c r="XAK44" s="48"/>
      <c r="XAL44" s="46"/>
      <c r="XAN44" s="46"/>
      <c r="XAO44" s="47"/>
      <c r="XAP44" s="46"/>
      <c r="XAQ44" s="47"/>
      <c r="XAR44" s="48"/>
      <c r="XAS44" s="47"/>
      <c r="XAT44" s="48"/>
      <c r="XAU44" s="46"/>
      <c r="XAW44" s="46"/>
      <c r="XAX44" s="47"/>
      <c r="XAY44" s="46"/>
      <c r="XAZ44" s="47"/>
      <c r="XBA44" s="48"/>
      <c r="XBB44" s="47"/>
      <c r="XBC44" s="48"/>
      <c r="XBD44" s="46"/>
      <c r="XBF44" s="46"/>
      <c r="XBG44" s="47"/>
      <c r="XBH44" s="46"/>
      <c r="XBI44" s="47"/>
      <c r="XBJ44" s="48"/>
      <c r="XBK44" s="47"/>
      <c r="XBL44" s="48"/>
      <c r="XBM44" s="46"/>
      <c r="XBO44" s="46"/>
      <c r="XBP44" s="47"/>
      <c r="XBQ44" s="46"/>
      <c r="XBR44" s="47"/>
      <c r="XBS44" s="48"/>
      <c r="XBT44" s="47"/>
      <c r="XBU44" s="48"/>
      <c r="XBV44" s="46"/>
      <c r="XBX44" s="46"/>
      <c r="XBY44" s="47"/>
      <c r="XBZ44" s="46"/>
      <c r="XCA44" s="47"/>
      <c r="XCB44" s="48"/>
      <c r="XCC44" s="47"/>
      <c r="XCD44" s="48"/>
      <c r="XCE44" s="46"/>
      <c r="XCG44" s="46"/>
      <c r="XCH44" s="47"/>
      <c r="XCI44" s="46"/>
      <c r="XCJ44" s="47"/>
      <c r="XCK44" s="48"/>
      <c r="XCL44" s="47"/>
      <c r="XCM44" s="48"/>
      <c r="XCN44" s="46"/>
      <c r="XCP44" s="46"/>
      <c r="XCQ44" s="47"/>
      <c r="XCR44" s="46"/>
      <c r="XCS44" s="47"/>
      <c r="XCT44" s="48"/>
      <c r="XCU44" s="47"/>
      <c r="XCV44" s="48"/>
      <c r="XCW44" s="46"/>
      <c r="XCY44" s="46"/>
      <c r="XCZ44" s="47"/>
      <c r="XDA44" s="46"/>
      <c r="XDB44" s="47"/>
      <c r="XDC44" s="48"/>
      <c r="XDD44" s="47"/>
      <c r="XDE44" s="48"/>
      <c r="XDF44" s="46"/>
      <c r="XDH44" s="46"/>
      <c r="XDI44" s="47"/>
      <c r="XDJ44" s="46"/>
      <c r="XDK44" s="47"/>
      <c r="XDL44" s="48"/>
      <c r="XDM44" s="47"/>
      <c r="XDN44" s="48"/>
      <c r="XDO44" s="46"/>
      <c r="XDQ44" s="46"/>
      <c r="XDR44" s="47"/>
      <c r="XDS44" s="46"/>
      <c r="XDT44" s="47"/>
      <c r="XDU44" s="48"/>
      <c r="XDV44" s="47"/>
      <c r="XDW44" s="48"/>
      <c r="XDX44" s="46"/>
      <c r="XDZ44" s="46"/>
      <c r="XEA44" s="47"/>
      <c r="XEB44" s="46"/>
      <c r="XEC44" s="47"/>
      <c r="XED44" s="48"/>
      <c r="XEE44" s="47"/>
      <c r="XEF44" s="48"/>
      <c r="XEG44" s="46"/>
      <c r="XEI44" s="46"/>
      <c r="XEJ44" s="47"/>
      <c r="XEK44" s="46"/>
      <c r="XEL44" s="47"/>
      <c r="XEM44" s="48"/>
      <c r="XEN44" s="47"/>
      <c r="XEO44" s="48"/>
      <c r="XEP44" s="46"/>
      <c r="XER44" s="46"/>
      <c r="XES44" s="47"/>
      <c r="XET44" s="46"/>
      <c r="XEU44" s="47"/>
      <c r="XEV44" s="48"/>
      <c r="XEW44" s="47"/>
      <c r="XEX44" s="48"/>
      <c r="XEY44" s="46"/>
      <c r="XFA44" s="46"/>
      <c r="XFB44" s="47"/>
      <c r="XFC44" s="46"/>
    </row>
    <row r="45" spans="1:5120 5122:9215 9217:14336 14338:16383" s="11" customFormat="1" ht="14.1" customHeight="1" x14ac:dyDescent="0.2">
      <c r="A45" s="838" t="s">
        <v>299</v>
      </c>
      <c r="B45" s="41" t="s">
        <v>555</v>
      </c>
      <c r="D45" s="42"/>
      <c r="E45" s="43"/>
      <c r="F45" s="42"/>
      <c r="G45" s="43"/>
      <c r="H45" s="41"/>
      <c r="J45" s="838"/>
      <c r="K45" s="41"/>
      <c r="M45" s="42"/>
      <c r="N45" s="43"/>
      <c r="O45" s="42"/>
      <c r="P45" s="43"/>
      <c r="Q45" s="41"/>
      <c r="S45" s="838"/>
      <c r="T45" s="41"/>
      <c r="V45" s="42"/>
      <c r="W45" s="43"/>
      <c r="X45" s="42"/>
      <c r="Y45" s="43"/>
      <c r="Z45" s="41"/>
      <c r="AB45" s="838"/>
      <c r="AC45" s="41"/>
      <c r="AE45" s="42"/>
      <c r="AF45" s="43"/>
      <c r="AG45" s="42"/>
      <c r="AH45" s="43"/>
      <c r="AI45" s="41"/>
      <c r="AK45" s="838"/>
      <c r="AL45" s="41"/>
      <c r="AN45" s="42"/>
      <c r="AO45" s="43"/>
      <c r="AP45" s="42"/>
      <c r="AQ45" s="43"/>
      <c r="AR45" s="41"/>
      <c r="AT45" s="838"/>
      <c r="AU45" s="41"/>
      <c r="AW45" s="42"/>
      <c r="AX45" s="43"/>
      <c r="AY45" s="42"/>
      <c r="AZ45" s="43"/>
      <c r="BA45" s="41"/>
      <c r="BC45" s="838"/>
      <c r="BD45" s="41"/>
      <c r="BF45" s="42"/>
      <c r="BG45" s="43"/>
      <c r="BH45" s="42"/>
      <c r="BI45" s="43"/>
      <c r="BJ45" s="41"/>
      <c r="BL45" s="838"/>
      <c r="BM45" s="41"/>
      <c r="BO45" s="42"/>
      <c r="BP45" s="43"/>
      <c r="BQ45" s="42"/>
      <c r="BR45" s="43"/>
      <c r="BS45" s="41"/>
      <c r="BU45" s="838"/>
      <c r="BV45" s="41"/>
      <c r="BX45" s="42"/>
      <c r="BY45" s="43"/>
      <c r="BZ45" s="42"/>
      <c r="CA45" s="43"/>
      <c r="CB45" s="41"/>
      <c r="CD45" s="838"/>
      <c r="CE45" s="41"/>
      <c r="CG45" s="42"/>
      <c r="CH45" s="43"/>
      <c r="CI45" s="42"/>
      <c r="CJ45" s="43"/>
      <c r="CK45" s="41"/>
      <c r="CM45" s="838"/>
      <c r="CN45" s="41"/>
      <c r="CP45" s="42"/>
      <c r="CQ45" s="43"/>
      <c r="CR45" s="42"/>
      <c r="CS45" s="43"/>
      <c r="CT45" s="41"/>
      <c r="CV45" s="838"/>
      <c r="CW45" s="41"/>
      <c r="CY45" s="42"/>
      <c r="CZ45" s="43"/>
      <c r="DA45" s="42"/>
      <c r="DB45" s="43"/>
      <c r="DC45" s="41"/>
      <c r="DE45" s="838"/>
      <c r="DF45" s="41"/>
      <c r="DH45" s="42"/>
      <c r="DI45" s="43"/>
      <c r="DJ45" s="42"/>
      <c r="DK45" s="43"/>
      <c r="DL45" s="41"/>
      <c r="DN45" s="838"/>
      <c r="DO45" s="41"/>
      <c r="DQ45" s="42"/>
      <c r="DR45" s="43"/>
      <c r="DS45" s="42"/>
      <c r="DT45" s="43"/>
      <c r="DU45" s="41"/>
      <c r="DW45" s="838"/>
      <c r="DX45" s="41"/>
      <c r="DZ45" s="42"/>
      <c r="EA45" s="43"/>
      <c r="EB45" s="42"/>
      <c r="EC45" s="43"/>
      <c r="ED45" s="41"/>
      <c r="EF45" s="838"/>
      <c r="EG45" s="41"/>
      <c r="EI45" s="42"/>
      <c r="EJ45" s="43"/>
      <c r="EK45" s="42"/>
      <c r="EL45" s="43"/>
      <c r="EM45" s="41"/>
      <c r="EO45" s="838"/>
      <c r="EP45" s="41"/>
      <c r="ER45" s="42"/>
      <c r="ES45" s="43"/>
      <c r="ET45" s="42"/>
      <c r="EU45" s="43"/>
      <c r="EV45" s="41"/>
      <c r="EX45" s="838"/>
      <c r="EY45" s="41"/>
      <c r="FA45" s="42"/>
      <c r="FB45" s="43"/>
      <c r="FC45" s="42"/>
      <c r="FD45" s="43"/>
      <c r="FE45" s="41"/>
      <c r="FG45" s="838"/>
      <c r="FH45" s="41"/>
      <c r="FJ45" s="42"/>
      <c r="FK45" s="43"/>
      <c r="FL45" s="42"/>
      <c r="FM45" s="43"/>
      <c r="FN45" s="41"/>
      <c r="FP45" s="838"/>
      <c r="FQ45" s="41"/>
      <c r="FS45" s="42"/>
      <c r="FT45" s="43"/>
      <c r="FU45" s="42"/>
      <c r="FV45" s="43"/>
      <c r="FW45" s="41"/>
      <c r="FY45" s="838"/>
      <c r="FZ45" s="41"/>
      <c r="GB45" s="42"/>
      <c r="GC45" s="43"/>
      <c r="GD45" s="42"/>
      <c r="GE45" s="43"/>
      <c r="GF45" s="41"/>
      <c r="GH45" s="838"/>
      <c r="GI45" s="41"/>
      <c r="GK45" s="42"/>
      <c r="GL45" s="43"/>
      <c r="GM45" s="42"/>
      <c r="GN45" s="43"/>
      <c r="GO45" s="41"/>
      <c r="GQ45" s="838"/>
      <c r="GR45" s="41"/>
      <c r="GT45" s="42"/>
      <c r="GU45" s="43"/>
      <c r="GV45" s="42"/>
      <c r="GW45" s="43"/>
      <c r="GX45" s="41"/>
      <c r="GZ45" s="838"/>
      <c r="HA45" s="41"/>
      <c r="HC45" s="42"/>
      <c r="HD45" s="43"/>
      <c r="HE45" s="42"/>
      <c r="HF45" s="43"/>
      <c r="HG45" s="41"/>
      <c r="HI45" s="838"/>
      <c r="HJ45" s="41"/>
      <c r="HL45" s="42"/>
      <c r="HM45" s="43"/>
      <c r="HN45" s="42"/>
      <c r="HO45" s="43"/>
      <c r="HP45" s="41"/>
      <c r="HR45" s="838"/>
      <c r="HS45" s="41"/>
      <c r="HU45" s="42"/>
      <c r="HV45" s="43"/>
      <c r="HW45" s="42"/>
      <c r="HX45" s="43"/>
      <c r="HY45" s="41"/>
      <c r="IA45" s="838"/>
      <c r="IB45" s="41"/>
      <c r="ID45" s="42"/>
      <c r="IE45" s="43"/>
      <c r="IF45" s="42"/>
      <c r="IG45" s="43"/>
      <c r="IH45" s="41"/>
      <c r="IJ45" s="838"/>
      <c r="IK45" s="41"/>
      <c r="IM45" s="42"/>
      <c r="IN45" s="43"/>
      <c r="IO45" s="42"/>
      <c r="IP45" s="43"/>
      <c r="IQ45" s="41"/>
      <c r="IS45" s="838"/>
      <c r="IT45" s="41"/>
      <c r="IV45" s="42"/>
      <c r="IW45" s="43"/>
      <c r="IX45" s="42"/>
      <c r="IY45" s="43"/>
      <c r="IZ45" s="41"/>
      <c r="JB45" s="838"/>
      <c r="JC45" s="41"/>
      <c r="JE45" s="42"/>
      <c r="JF45" s="43"/>
      <c r="JG45" s="42"/>
      <c r="JH45" s="43"/>
      <c r="JI45" s="41"/>
      <c r="JK45" s="838"/>
      <c r="JL45" s="41"/>
      <c r="JN45" s="42"/>
      <c r="JO45" s="43"/>
      <c r="JP45" s="42"/>
      <c r="JQ45" s="43"/>
      <c r="JR45" s="41"/>
      <c r="JT45" s="838"/>
      <c r="JU45" s="41"/>
      <c r="JW45" s="42"/>
      <c r="JX45" s="43"/>
      <c r="JY45" s="42"/>
      <c r="JZ45" s="43"/>
      <c r="KA45" s="41"/>
      <c r="KC45" s="838"/>
      <c r="KD45" s="41"/>
      <c r="KF45" s="42"/>
      <c r="KG45" s="43"/>
      <c r="KH45" s="42"/>
      <c r="KI45" s="43"/>
      <c r="KJ45" s="41"/>
      <c r="KL45" s="838"/>
      <c r="KM45" s="41"/>
      <c r="KO45" s="42"/>
      <c r="KP45" s="43"/>
      <c r="KQ45" s="42"/>
      <c r="KR45" s="43"/>
      <c r="KS45" s="41"/>
      <c r="KU45" s="838"/>
      <c r="KV45" s="41"/>
      <c r="KX45" s="42"/>
      <c r="KY45" s="43"/>
      <c r="KZ45" s="42"/>
      <c r="LA45" s="43"/>
      <c r="LB45" s="41"/>
      <c r="LD45" s="838"/>
      <c r="LE45" s="41"/>
      <c r="LG45" s="42"/>
      <c r="LH45" s="43"/>
      <c r="LI45" s="42"/>
      <c r="LJ45" s="43"/>
      <c r="LK45" s="41"/>
      <c r="LM45" s="838"/>
      <c r="LN45" s="41"/>
      <c r="LP45" s="42"/>
      <c r="LQ45" s="43"/>
      <c r="LR45" s="42"/>
      <c r="LS45" s="43"/>
      <c r="LT45" s="41"/>
      <c r="LV45" s="838"/>
      <c r="LW45" s="41"/>
      <c r="LY45" s="42"/>
      <c r="LZ45" s="43"/>
      <c r="MA45" s="42"/>
      <c r="MB45" s="43"/>
      <c r="MC45" s="41"/>
      <c r="ME45" s="838"/>
      <c r="MF45" s="41"/>
      <c r="MH45" s="42"/>
      <c r="MI45" s="43"/>
      <c r="MJ45" s="42"/>
      <c r="MK45" s="43"/>
      <c r="ML45" s="41"/>
      <c r="MN45" s="838"/>
      <c r="MO45" s="41"/>
      <c r="MQ45" s="42"/>
      <c r="MR45" s="43"/>
      <c r="MS45" s="42"/>
      <c r="MT45" s="43"/>
      <c r="MU45" s="41"/>
      <c r="MW45" s="838"/>
      <c r="MX45" s="41"/>
      <c r="MZ45" s="42"/>
      <c r="NA45" s="43"/>
      <c r="NB45" s="42"/>
      <c r="NC45" s="43"/>
      <c r="ND45" s="41"/>
      <c r="NF45" s="838"/>
      <c r="NG45" s="41"/>
      <c r="NI45" s="42"/>
      <c r="NJ45" s="43"/>
      <c r="NK45" s="42"/>
      <c r="NL45" s="43"/>
      <c r="NM45" s="41"/>
      <c r="NO45" s="838"/>
      <c r="NP45" s="41"/>
      <c r="NR45" s="42"/>
      <c r="NS45" s="43"/>
      <c r="NT45" s="42"/>
      <c r="NU45" s="43"/>
      <c r="NV45" s="41"/>
      <c r="NX45" s="838"/>
      <c r="NY45" s="41"/>
      <c r="OA45" s="42"/>
      <c r="OB45" s="43"/>
      <c r="OC45" s="42"/>
      <c r="OD45" s="43"/>
      <c r="OE45" s="41"/>
      <c r="OG45" s="838"/>
      <c r="OH45" s="41"/>
      <c r="OJ45" s="42"/>
      <c r="OK45" s="43"/>
      <c r="OL45" s="42"/>
      <c r="OM45" s="43"/>
      <c r="ON45" s="41"/>
      <c r="OP45" s="838"/>
      <c r="OQ45" s="41"/>
      <c r="OS45" s="42"/>
      <c r="OT45" s="43"/>
      <c r="OU45" s="42"/>
      <c r="OV45" s="43"/>
      <c r="OW45" s="41"/>
      <c r="OY45" s="838"/>
      <c r="OZ45" s="41"/>
      <c r="PB45" s="42"/>
      <c r="PC45" s="43"/>
      <c r="PD45" s="42"/>
      <c r="PE45" s="43"/>
      <c r="PF45" s="41"/>
      <c r="PH45" s="838"/>
      <c r="PI45" s="41"/>
      <c r="PK45" s="42"/>
      <c r="PL45" s="43"/>
      <c r="PM45" s="42"/>
      <c r="PN45" s="43"/>
      <c r="PO45" s="41"/>
      <c r="PQ45" s="838"/>
      <c r="PR45" s="41"/>
      <c r="PT45" s="42"/>
      <c r="PU45" s="43"/>
      <c r="PV45" s="42"/>
      <c r="PW45" s="43"/>
      <c r="PX45" s="41"/>
      <c r="PZ45" s="838"/>
      <c r="QA45" s="41"/>
      <c r="QC45" s="42"/>
      <c r="QD45" s="43"/>
      <c r="QE45" s="42"/>
      <c r="QF45" s="43"/>
      <c r="QG45" s="41"/>
      <c r="QI45" s="838"/>
      <c r="QJ45" s="41"/>
      <c r="QL45" s="42"/>
      <c r="QM45" s="43"/>
      <c r="QN45" s="42"/>
      <c r="QO45" s="43"/>
      <c r="QP45" s="41"/>
      <c r="QR45" s="838"/>
      <c r="QS45" s="41"/>
      <c r="QU45" s="42"/>
      <c r="QV45" s="43"/>
      <c r="QW45" s="42"/>
      <c r="QX45" s="43"/>
      <c r="QY45" s="41"/>
      <c r="RA45" s="838"/>
      <c r="RB45" s="41"/>
      <c r="RD45" s="42"/>
      <c r="RE45" s="43"/>
      <c r="RF45" s="42"/>
      <c r="RG45" s="43"/>
      <c r="RH45" s="41"/>
      <c r="RJ45" s="838"/>
      <c r="RK45" s="41"/>
      <c r="RM45" s="42"/>
      <c r="RN45" s="43"/>
      <c r="RO45" s="42"/>
      <c r="RP45" s="43"/>
      <c r="RQ45" s="41"/>
      <c r="RS45" s="838"/>
      <c r="RT45" s="41"/>
      <c r="RV45" s="42"/>
      <c r="RW45" s="43"/>
      <c r="RX45" s="42"/>
      <c r="RY45" s="43"/>
      <c r="RZ45" s="41"/>
      <c r="SB45" s="838"/>
      <c r="SC45" s="41"/>
      <c r="SE45" s="42"/>
      <c r="SF45" s="43"/>
      <c r="SG45" s="42"/>
      <c r="SH45" s="43"/>
      <c r="SI45" s="41"/>
      <c r="SK45" s="838"/>
      <c r="SL45" s="41"/>
      <c r="SN45" s="42"/>
      <c r="SO45" s="43"/>
      <c r="SP45" s="42"/>
      <c r="SQ45" s="43"/>
      <c r="SR45" s="41"/>
      <c r="ST45" s="838"/>
      <c r="SU45" s="41"/>
      <c r="SW45" s="42"/>
      <c r="SX45" s="43"/>
      <c r="SY45" s="42"/>
      <c r="SZ45" s="43"/>
      <c r="TA45" s="41"/>
      <c r="TC45" s="838"/>
      <c r="TD45" s="41"/>
      <c r="TF45" s="42"/>
      <c r="TG45" s="43"/>
      <c r="TH45" s="42"/>
      <c r="TI45" s="43"/>
      <c r="TJ45" s="41"/>
      <c r="TL45" s="838"/>
      <c r="TM45" s="41"/>
      <c r="TO45" s="42"/>
      <c r="TP45" s="43"/>
      <c r="TQ45" s="42"/>
      <c r="TR45" s="43"/>
      <c r="TS45" s="41"/>
      <c r="TU45" s="838"/>
      <c r="TV45" s="41"/>
      <c r="TX45" s="42"/>
      <c r="TY45" s="43"/>
      <c r="TZ45" s="42"/>
      <c r="UA45" s="43"/>
      <c r="UB45" s="41"/>
      <c r="UD45" s="838"/>
      <c r="UE45" s="41"/>
      <c r="UG45" s="42"/>
      <c r="UH45" s="43"/>
      <c r="UI45" s="42"/>
      <c r="UJ45" s="43"/>
      <c r="UK45" s="41"/>
      <c r="UM45" s="838"/>
      <c r="UN45" s="41"/>
      <c r="UP45" s="42"/>
      <c r="UQ45" s="43"/>
      <c r="UR45" s="42"/>
      <c r="US45" s="43"/>
      <c r="UT45" s="41"/>
      <c r="UV45" s="838"/>
      <c r="UW45" s="41"/>
      <c r="UY45" s="42"/>
      <c r="UZ45" s="43"/>
      <c r="VA45" s="42"/>
      <c r="VB45" s="43"/>
      <c r="VC45" s="41"/>
      <c r="VE45" s="838"/>
      <c r="VF45" s="41"/>
      <c r="VH45" s="42"/>
      <c r="VI45" s="43"/>
      <c r="VJ45" s="42"/>
      <c r="VK45" s="43"/>
      <c r="VL45" s="41"/>
      <c r="VN45" s="838"/>
      <c r="VO45" s="41"/>
      <c r="VQ45" s="42"/>
      <c r="VR45" s="43"/>
      <c r="VS45" s="42"/>
      <c r="VT45" s="43"/>
      <c r="VU45" s="41"/>
      <c r="VW45" s="838"/>
      <c r="VX45" s="41"/>
      <c r="VZ45" s="42"/>
      <c r="WA45" s="43"/>
      <c r="WB45" s="42"/>
      <c r="WC45" s="43"/>
      <c r="WD45" s="41"/>
      <c r="WF45" s="838"/>
      <c r="WG45" s="41"/>
      <c r="WI45" s="42"/>
      <c r="WJ45" s="43"/>
      <c r="WK45" s="42"/>
      <c r="WL45" s="43"/>
      <c r="WM45" s="41"/>
      <c r="WO45" s="838"/>
      <c r="WP45" s="41"/>
      <c r="WR45" s="42"/>
      <c r="WS45" s="43"/>
      <c r="WT45" s="42"/>
      <c r="WU45" s="43"/>
      <c r="WV45" s="41"/>
      <c r="WX45" s="838"/>
      <c r="WY45" s="41"/>
      <c r="XA45" s="42"/>
      <c r="XB45" s="43"/>
      <c r="XC45" s="42"/>
      <c r="XD45" s="43"/>
      <c r="XE45" s="41"/>
      <c r="XG45" s="838"/>
      <c r="XH45" s="41"/>
      <c r="XJ45" s="42"/>
      <c r="XK45" s="43"/>
      <c r="XL45" s="42"/>
      <c r="XM45" s="43"/>
      <c r="XN45" s="41"/>
      <c r="XP45" s="838"/>
      <c r="XQ45" s="41"/>
      <c r="XS45" s="42"/>
      <c r="XT45" s="43"/>
      <c r="XU45" s="42"/>
      <c r="XV45" s="43"/>
      <c r="XW45" s="41"/>
      <c r="XY45" s="838"/>
      <c r="XZ45" s="41"/>
      <c r="YB45" s="42"/>
      <c r="YC45" s="43"/>
      <c r="YD45" s="42"/>
      <c r="YE45" s="43"/>
      <c r="YF45" s="41"/>
      <c r="YH45" s="838"/>
      <c r="YI45" s="41"/>
      <c r="YK45" s="42"/>
      <c r="YL45" s="43"/>
      <c r="YM45" s="42"/>
      <c r="YN45" s="43"/>
      <c r="YO45" s="41"/>
      <c r="YQ45" s="838"/>
      <c r="YR45" s="41"/>
      <c r="YT45" s="42"/>
      <c r="YU45" s="43"/>
      <c r="YV45" s="42"/>
      <c r="YW45" s="43"/>
      <c r="YX45" s="41"/>
      <c r="YZ45" s="838"/>
      <c r="ZA45" s="41"/>
      <c r="ZC45" s="42"/>
      <c r="ZD45" s="43"/>
      <c r="ZE45" s="42"/>
      <c r="ZF45" s="43"/>
      <c r="ZG45" s="41"/>
      <c r="ZI45" s="838"/>
      <c r="ZJ45" s="41"/>
      <c r="ZL45" s="42"/>
      <c r="ZM45" s="43"/>
      <c r="ZN45" s="42"/>
      <c r="ZO45" s="43"/>
      <c r="ZP45" s="41"/>
      <c r="ZR45" s="838"/>
      <c r="ZS45" s="41"/>
      <c r="ZU45" s="42"/>
      <c r="ZV45" s="43"/>
      <c r="ZW45" s="42"/>
      <c r="ZX45" s="43"/>
      <c r="ZY45" s="41"/>
      <c r="AAA45" s="838"/>
      <c r="AAB45" s="41"/>
      <c r="AAD45" s="42"/>
      <c r="AAE45" s="43"/>
      <c r="AAF45" s="42"/>
      <c r="AAG45" s="43"/>
      <c r="AAH45" s="41"/>
      <c r="AAJ45" s="838"/>
      <c r="AAK45" s="41"/>
      <c r="AAM45" s="42"/>
      <c r="AAN45" s="43"/>
      <c r="AAO45" s="42"/>
      <c r="AAP45" s="43"/>
      <c r="AAQ45" s="41"/>
      <c r="AAS45" s="838"/>
      <c r="AAT45" s="41"/>
      <c r="AAV45" s="42"/>
      <c r="AAW45" s="43"/>
      <c r="AAX45" s="42"/>
      <c r="AAY45" s="43"/>
      <c r="AAZ45" s="41"/>
      <c r="ABB45" s="838"/>
      <c r="ABC45" s="41"/>
      <c r="ABE45" s="42"/>
      <c r="ABF45" s="43"/>
      <c r="ABG45" s="42"/>
      <c r="ABH45" s="43"/>
      <c r="ABI45" s="41"/>
      <c r="ABK45" s="838"/>
      <c r="ABL45" s="41"/>
      <c r="ABN45" s="42"/>
      <c r="ABO45" s="43"/>
      <c r="ABP45" s="42"/>
      <c r="ABQ45" s="43"/>
      <c r="ABR45" s="41"/>
      <c r="ABT45" s="838"/>
      <c r="ABU45" s="41"/>
      <c r="ABW45" s="42"/>
      <c r="ABX45" s="43"/>
      <c r="ABY45" s="42"/>
      <c r="ABZ45" s="43"/>
      <c r="ACA45" s="41"/>
      <c r="ACC45" s="838"/>
      <c r="ACD45" s="41"/>
      <c r="ACF45" s="42"/>
      <c r="ACG45" s="43"/>
      <c r="ACH45" s="42"/>
      <c r="ACI45" s="43"/>
      <c r="ACJ45" s="41"/>
      <c r="ACL45" s="838"/>
      <c r="ACM45" s="41"/>
      <c r="ACO45" s="42"/>
      <c r="ACP45" s="43"/>
      <c r="ACQ45" s="42"/>
      <c r="ACR45" s="43"/>
      <c r="ACS45" s="41"/>
      <c r="ACU45" s="838"/>
      <c r="ACV45" s="41"/>
      <c r="ACX45" s="42"/>
      <c r="ACY45" s="43"/>
      <c r="ACZ45" s="42"/>
      <c r="ADA45" s="43"/>
      <c r="ADB45" s="41"/>
      <c r="ADD45" s="838"/>
      <c r="ADE45" s="41"/>
      <c r="ADG45" s="42"/>
      <c r="ADH45" s="43"/>
      <c r="ADI45" s="42"/>
      <c r="ADJ45" s="43"/>
      <c r="ADK45" s="41"/>
      <c r="ADM45" s="838"/>
      <c r="ADN45" s="41"/>
      <c r="ADP45" s="42"/>
      <c r="ADQ45" s="43"/>
      <c r="ADR45" s="42"/>
      <c r="ADS45" s="43"/>
      <c r="ADT45" s="41"/>
      <c r="ADV45" s="838"/>
      <c r="ADW45" s="41"/>
      <c r="ADY45" s="42"/>
      <c r="ADZ45" s="43"/>
      <c r="AEA45" s="42"/>
      <c r="AEB45" s="43"/>
      <c r="AEC45" s="41"/>
      <c r="AEE45" s="838"/>
      <c r="AEF45" s="41"/>
      <c r="AEH45" s="42"/>
      <c r="AEI45" s="43"/>
      <c r="AEJ45" s="42"/>
      <c r="AEK45" s="43"/>
      <c r="AEL45" s="41"/>
      <c r="AEN45" s="838"/>
      <c r="AEO45" s="41"/>
      <c r="AEQ45" s="42"/>
      <c r="AER45" s="43"/>
      <c r="AES45" s="42"/>
      <c r="AET45" s="43"/>
      <c r="AEU45" s="41"/>
      <c r="AEW45" s="838"/>
      <c r="AEX45" s="41"/>
      <c r="AEZ45" s="42"/>
      <c r="AFA45" s="43"/>
      <c r="AFB45" s="42"/>
      <c r="AFC45" s="43"/>
      <c r="AFD45" s="41"/>
      <c r="AFF45" s="838"/>
      <c r="AFG45" s="41"/>
      <c r="AFI45" s="42"/>
      <c r="AFJ45" s="43"/>
      <c r="AFK45" s="42"/>
      <c r="AFL45" s="43"/>
      <c r="AFM45" s="41"/>
      <c r="AFO45" s="838"/>
      <c r="AFP45" s="41"/>
      <c r="AFR45" s="42"/>
      <c r="AFS45" s="43"/>
      <c r="AFT45" s="42"/>
      <c r="AFU45" s="43"/>
      <c r="AFV45" s="41"/>
      <c r="AFX45" s="838"/>
      <c r="AFY45" s="41"/>
      <c r="AGA45" s="42"/>
      <c r="AGB45" s="43"/>
      <c r="AGC45" s="42"/>
      <c r="AGD45" s="43"/>
      <c r="AGE45" s="41"/>
      <c r="AGG45" s="838"/>
      <c r="AGH45" s="41"/>
      <c r="AGJ45" s="42"/>
      <c r="AGK45" s="43"/>
      <c r="AGL45" s="42"/>
      <c r="AGM45" s="43"/>
      <c r="AGN45" s="41"/>
      <c r="AGP45" s="838"/>
      <c r="AGQ45" s="41"/>
      <c r="AGS45" s="42"/>
      <c r="AGT45" s="43"/>
      <c r="AGU45" s="42"/>
      <c r="AGV45" s="43"/>
      <c r="AGW45" s="41"/>
      <c r="AGY45" s="838"/>
      <c r="AGZ45" s="41"/>
      <c r="AHB45" s="42"/>
      <c r="AHC45" s="43"/>
      <c r="AHD45" s="42"/>
      <c r="AHE45" s="43"/>
      <c r="AHF45" s="41"/>
      <c r="AHH45" s="838"/>
      <c r="AHI45" s="41"/>
      <c r="AHK45" s="42"/>
      <c r="AHL45" s="43"/>
      <c r="AHM45" s="42"/>
      <c r="AHN45" s="43"/>
      <c r="AHO45" s="41"/>
      <c r="AHQ45" s="838"/>
      <c r="AHR45" s="41"/>
      <c r="AHT45" s="42"/>
      <c r="AHU45" s="43"/>
      <c r="AHV45" s="42"/>
      <c r="AHW45" s="43"/>
      <c r="AHX45" s="41"/>
      <c r="AHZ45" s="838"/>
      <c r="AIA45" s="41"/>
      <c r="AIC45" s="42"/>
      <c r="AID45" s="43"/>
      <c r="AIE45" s="42"/>
      <c r="AIF45" s="43"/>
      <c r="AIG45" s="41"/>
      <c r="AII45" s="838"/>
      <c r="AIJ45" s="41"/>
      <c r="AIL45" s="42"/>
      <c r="AIM45" s="43"/>
      <c r="AIN45" s="42"/>
      <c r="AIO45" s="43"/>
      <c r="AIP45" s="41"/>
      <c r="AIR45" s="838"/>
      <c r="AIS45" s="41"/>
      <c r="AIU45" s="42"/>
      <c r="AIV45" s="43"/>
      <c r="AIW45" s="42"/>
      <c r="AIX45" s="43"/>
      <c r="AIY45" s="41"/>
      <c r="AJA45" s="838"/>
      <c r="AJB45" s="41"/>
      <c r="AJD45" s="42"/>
      <c r="AJE45" s="43"/>
      <c r="AJF45" s="42"/>
      <c r="AJG45" s="43"/>
      <c r="AJH45" s="41"/>
      <c r="AJJ45" s="838"/>
      <c r="AJK45" s="41"/>
      <c r="AJM45" s="42"/>
      <c r="AJN45" s="43"/>
      <c r="AJO45" s="42"/>
      <c r="AJP45" s="43"/>
      <c r="AJQ45" s="41"/>
      <c r="AJS45" s="838"/>
      <c r="AJT45" s="41"/>
      <c r="AJV45" s="42"/>
      <c r="AJW45" s="43"/>
      <c r="AJX45" s="42"/>
      <c r="AJY45" s="43"/>
      <c r="AJZ45" s="41"/>
      <c r="AKB45" s="838"/>
      <c r="AKC45" s="41"/>
      <c r="AKE45" s="42"/>
      <c r="AKF45" s="43"/>
      <c r="AKG45" s="42"/>
      <c r="AKH45" s="43"/>
      <c r="AKI45" s="41"/>
      <c r="AKK45" s="838"/>
      <c r="AKL45" s="41"/>
      <c r="AKN45" s="42"/>
      <c r="AKO45" s="43"/>
      <c r="AKP45" s="42"/>
      <c r="AKQ45" s="43"/>
      <c r="AKR45" s="41"/>
      <c r="AKT45" s="838"/>
      <c r="AKU45" s="41"/>
      <c r="AKW45" s="42"/>
      <c r="AKX45" s="43"/>
      <c r="AKY45" s="42"/>
      <c r="AKZ45" s="43"/>
      <c r="ALA45" s="41"/>
      <c r="ALC45" s="838"/>
      <c r="ALD45" s="41"/>
      <c r="ALF45" s="42"/>
      <c r="ALG45" s="43"/>
      <c r="ALH45" s="42"/>
      <c r="ALI45" s="43"/>
      <c r="ALJ45" s="41"/>
      <c r="ALL45" s="838"/>
      <c r="ALM45" s="41"/>
      <c r="ALO45" s="42"/>
      <c r="ALP45" s="43"/>
      <c r="ALQ45" s="42"/>
      <c r="ALR45" s="43"/>
      <c r="ALS45" s="41"/>
      <c r="ALU45" s="838"/>
      <c r="ALV45" s="41"/>
      <c r="ALX45" s="42"/>
      <c r="ALY45" s="43"/>
      <c r="ALZ45" s="42"/>
      <c r="AMA45" s="43"/>
      <c r="AMB45" s="41"/>
      <c r="AMD45" s="838"/>
      <c r="AME45" s="41"/>
      <c r="AMG45" s="42"/>
      <c r="AMH45" s="43"/>
      <c r="AMI45" s="42"/>
      <c r="AMJ45" s="43"/>
      <c r="AMK45" s="41"/>
      <c r="AMM45" s="838"/>
      <c r="AMN45" s="41"/>
      <c r="AMP45" s="42"/>
      <c r="AMQ45" s="43"/>
      <c r="AMR45" s="42"/>
      <c r="AMS45" s="43"/>
      <c r="AMT45" s="41"/>
      <c r="AMV45" s="838"/>
      <c r="AMW45" s="41"/>
      <c r="AMY45" s="42"/>
      <c r="AMZ45" s="43"/>
      <c r="ANA45" s="42"/>
      <c r="ANB45" s="43"/>
      <c r="ANC45" s="41"/>
      <c r="ANE45" s="838"/>
      <c r="ANF45" s="41"/>
      <c r="ANH45" s="42"/>
      <c r="ANI45" s="43"/>
      <c r="ANJ45" s="42"/>
      <c r="ANK45" s="43"/>
      <c r="ANL45" s="41"/>
      <c r="ANN45" s="838"/>
      <c r="ANO45" s="41"/>
      <c r="ANQ45" s="42"/>
      <c r="ANR45" s="43"/>
      <c r="ANS45" s="42"/>
      <c r="ANT45" s="43"/>
      <c r="ANU45" s="41"/>
      <c r="ANW45" s="838"/>
      <c r="ANX45" s="41"/>
      <c r="ANZ45" s="42"/>
      <c r="AOA45" s="43"/>
      <c r="AOB45" s="42"/>
      <c r="AOC45" s="43"/>
      <c r="AOD45" s="41"/>
      <c r="AOF45" s="838"/>
      <c r="AOG45" s="41"/>
      <c r="AOI45" s="42"/>
      <c r="AOJ45" s="43"/>
      <c r="AOK45" s="42"/>
      <c r="AOL45" s="43"/>
      <c r="AOM45" s="41"/>
      <c r="AOO45" s="838"/>
      <c r="AOP45" s="41"/>
      <c r="AOR45" s="42"/>
      <c r="AOS45" s="43"/>
      <c r="AOT45" s="42"/>
      <c r="AOU45" s="43"/>
      <c r="AOV45" s="41"/>
      <c r="AOX45" s="838"/>
      <c r="AOY45" s="41"/>
      <c r="APA45" s="42"/>
      <c r="APB45" s="43"/>
      <c r="APC45" s="42"/>
      <c r="APD45" s="43"/>
      <c r="APE45" s="41"/>
      <c r="APG45" s="838"/>
      <c r="APH45" s="41"/>
      <c r="APJ45" s="42"/>
      <c r="APK45" s="43"/>
      <c r="APL45" s="42"/>
      <c r="APM45" s="43"/>
      <c r="APN45" s="41"/>
      <c r="APP45" s="838"/>
      <c r="APQ45" s="41"/>
      <c r="APS45" s="42"/>
      <c r="APT45" s="43"/>
      <c r="APU45" s="42"/>
      <c r="APV45" s="43"/>
      <c r="APW45" s="41"/>
      <c r="APY45" s="838"/>
      <c r="APZ45" s="41"/>
      <c r="AQB45" s="42"/>
      <c r="AQC45" s="43"/>
      <c r="AQD45" s="42"/>
      <c r="AQE45" s="43"/>
      <c r="AQF45" s="41"/>
      <c r="AQH45" s="838"/>
      <c r="AQI45" s="41"/>
      <c r="AQK45" s="42"/>
      <c r="AQL45" s="43"/>
      <c r="AQM45" s="42"/>
      <c r="AQN45" s="43"/>
      <c r="AQO45" s="41"/>
      <c r="AQQ45" s="838"/>
      <c r="AQR45" s="41"/>
      <c r="AQT45" s="42"/>
      <c r="AQU45" s="43"/>
      <c r="AQV45" s="42"/>
      <c r="AQW45" s="43"/>
      <c r="AQX45" s="41"/>
      <c r="AQZ45" s="838"/>
      <c r="ARA45" s="41"/>
      <c r="ARC45" s="42"/>
      <c r="ARD45" s="43"/>
      <c r="ARE45" s="42"/>
      <c r="ARF45" s="43"/>
      <c r="ARG45" s="41"/>
      <c r="ARI45" s="838"/>
      <c r="ARJ45" s="41"/>
      <c r="ARL45" s="42"/>
      <c r="ARM45" s="43"/>
      <c r="ARN45" s="42"/>
      <c r="ARO45" s="43"/>
      <c r="ARP45" s="41"/>
      <c r="ARR45" s="838"/>
      <c r="ARS45" s="41"/>
      <c r="ARU45" s="42"/>
      <c r="ARV45" s="43"/>
      <c r="ARW45" s="42"/>
      <c r="ARX45" s="43"/>
      <c r="ARY45" s="41"/>
      <c r="ASA45" s="838"/>
      <c r="ASB45" s="41"/>
      <c r="ASD45" s="42"/>
      <c r="ASE45" s="43"/>
      <c r="ASF45" s="42"/>
      <c r="ASG45" s="43"/>
      <c r="ASH45" s="41"/>
      <c r="ASJ45" s="838"/>
      <c r="ASK45" s="41"/>
      <c r="ASM45" s="42"/>
      <c r="ASN45" s="43"/>
      <c r="ASO45" s="42"/>
      <c r="ASP45" s="43"/>
      <c r="ASQ45" s="41"/>
      <c r="ASS45" s="838"/>
      <c r="AST45" s="41"/>
      <c r="ASV45" s="42"/>
      <c r="ASW45" s="43"/>
      <c r="ASX45" s="42"/>
      <c r="ASY45" s="43"/>
      <c r="ASZ45" s="41"/>
      <c r="ATB45" s="838"/>
      <c r="ATC45" s="41"/>
      <c r="ATE45" s="42"/>
      <c r="ATF45" s="43"/>
      <c r="ATG45" s="42"/>
      <c r="ATH45" s="43"/>
      <c r="ATI45" s="41"/>
      <c r="ATK45" s="838"/>
      <c r="ATL45" s="41"/>
      <c r="ATN45" s="42"/>
      <c r="ATO45" s="43"/>
      <c r="ATP45" s="42"/>
      <c r="ATQ45" s="43"/>
      <c r="ATR45" s="41"/>
      <c r="ATT45" s="838"/>
      <c r="ATU45" s="41"/>
      <c r="ATW45" s="42"/>
      <c r="ATX45" s="43"/>
      <c r="ATY45" s="42"/>
      <c r="ATZ45" s="43"/>
      <c r="AUA45" s="41"/>
      <c r="AUC45" s="838"/>
      <c r="AUD45" s="41"/>
      <c r="AUF45" s="42"/>
      <c r="AUG45" s="43"/>
      <c r="AUH45" s="42"/>
      <c r="AUI45" s="43"/>
      <c r="AUJ45" s="41"/>
      <c r="AUL45" s="838"/>
      <c r="AUM45" s="41"/>
      <c r="AUO45" s="42"/>
      <c r="AUP45" s="43"/>
      <c r="AUQ45" s="42"/>
      <c r="AUR45" s="43"/>
      <c r="AUS45" s="41"/>
      <c r="AUU45" s="838"/>
      <c r="AUV45" s="41"/>
      <c r="AUX45" s="42"/>
      <c r="AUY45" s="43"/>
      <c r="AUZ45" s="42"/>
      <c r="AVA45" s="43"/>
      <c r="AVB45" s="41"/>
      <c r="AVD45" s="838"/>
      <c r="AVE45" s="41"/>
      <c r="AVG45" s="42"/>
      <c r="AVH45" s="43"/>
      <c r="AVI45" s="42"/>
      <c r="AVJ45" s="43"/>
      <c r="AVK45" s="41"/>
      <c r="AVM45" s="838"/>
      <c r="AVN45" s="41"/>
      <c r="AVP45" s="42"/>
      <c r="AVQ45" s="43"/>
      <c r="AVR45" s="42"/>
      <c r="AVS45" s="43"/>
      <c r="AVT45" s="41"/>
      <c r="AVV45" s="838"/>
      <c r="AVW45" s="41"/>
      <c r="AVY45" s="42"/>
      <c r="AVZ45" s="43"/>
      <c r="AWA45" s="42"/>
      <c r="AWB45" s="43"/>
      <c r="AWC45" s="41"/>
      <c r="AWE45" s="838"/>
      <c r="AWF45" s="41"/>
      <c r="AWH45" s="42"/>
      <c r="AWI45" s="43"/>
      <c r="AWJ45" s="42"/>
      <c r="AWK45" s="43"/>
      <c r="AWL45" s="41"/>
      <c r="AWN45" s="838"/>
      <c r="AWO45" s="41"/>
      <c r="AWQ45" s="42"/>
      <c r="AWR45" s="43"/>
      <c r="AWS45" s="42"/>
      <c r="AWT45" s="43"/>
      <c r="AWU45" s="41"/>
      <c r="AWW45" s="838"/>
      <c r="AWX45" s="41"/>
      <c r="AWZ45" s="42"/>
      <c r="AXA45" s="43"/>
      <c r="AXB45" s="42"/>
      <c r="AXC45" s="43"/>
      <c r="AXD45" s="41"/>
      <c r="AXF45" s="838"/>
      <c r="AXG45" s="41"/>
      <c r="AXI45" s="42"/>
      <c r="AXJ45" s="43"/>
      <c r="AXK45" s="42"/>
      <c r="AXL45" s="43"/>
      <c r="AXM45" s="41"/>
      <c r="AXO45" s="838"/>
      <c r="AXP45" s="41"/>
      <c r="AXR45" s="42"/>
      <c r="AXS45" s="43"/>
      <c r="AXT45" s="42"/>
      <c r="AXU45" s="43"/>
      <c r="AXV45" s="41"/>
      <c r="AXX45" s="838"/>
      <c r="AXY45" s="41"/>
      <c r="AYA45" s="42"/>
      <c r="AYB45" s="43"/>
      <c r="AYC45" s="42"/>
      <c r="AYD45" s="43"/>
      <c r="AYE45" s="41"/>
      <c r="AYG45" s="838"/>
      <c r="AYH45" s="41"/>
      <c r="AYJ45" s="42"/>
      <c r="AYK45" s="43"/>
      <c r="AYL45" s="42"/>
      <c r="AYM45" s="43"/>
      <c r="AYN45" s="41"/>
      <c r="AYP45" s="838"/>
      <c r="AYQ45" s="41"/>
      <c r="AYS45" s="42"/>
      <c r="AYT45" s="43"/>
      <c r="AYU45" s="42"/>
      <c r="AYV45" s="43"/>
      <c r="AYW45" s="41"/>
      <c r="AYY45" s="838"/>
      <c r="AYZ45" s="41"/>
      <c r="AZB45" s="42"/>
      <c r="AZC45" s="43"/>
      <c r="AZD45" s="42"/>
      <c r="AZE45" s="43"/>
      <c r="AZF45" s="41"/>
      <c r="AZH45" s="838"/>
      <c r="AZI45" s="41"/>
      <c r="AZK45" s="42"/>
      <c r="AZL45" s="43"/>
      <c r="AZM45" s="42"/>
      <c r="AZN45" s="43"/>
      <c r="AZO45" s="41"/>
      <c r="AZQ45" s="838"/>
      <c r="AZR45" s="41"/>
      <c r="AZT45" s="42"/>
      <c r="AZU45" s="43"/>
      <c r="AZV45" s="42"/>
      <c r="AZW45" s="43"/>
      <c r="AZX45" s="41"/>
      <c r="AZZ45" s="838"/>
      <c r="BAA45" s="41"/>
      <c r="BAC45" s="42"/>
      <c r="BAD45" s="43"/>
      <c r="BAE45" s="42"/>
      <c r="BAF45" s="43"/>
      <c r="BAG45" s="41"/>
      <c r="BAI45" s="838"/>
      <c r="BAJ45" s="41"/>
      <c r="BAL45" s="42"/>
      <c r="BAM45" s="43"/>
      <c r="BAN45" s="42"/>
      <c r="BAO45" s="43"/>
      <c r="BAP45" s="41"/>
      <c r="BAR45" s="838"/>
      <c r="BAS45" s="41"/>
      <c r="BAU45" s="42"/>
      <c r="BAV45" s="43"/>
      <c r="BAW45" s="42"/>
      <c r="BAX45" s="43"/>
      <c r="BAY45" s="41"/>
      <c r="BBA45" s="838"/>
      <c r="BBB45" s="41"/>
      <c r="BBD45" s="42"/>
      <c r="BBE45" s="43"/>
      <c r="BBF45" s="42"/>
      <c r="BBG45" s="43"/>
      <c r="BBH45" s="41"/>
      <c r="BBJ45" s="838"/>
      <c r="BBK45" s="41"/>
      <c r="BBM45" s="42"/>
      <c r="BBN45" s="43"/>
      <c r="BBO45" s="42"/>
      <c r="BBP45" s="43"/>
      <c r="BBQ45" s="41"/>
      <c r="BBS45" s="838"/>
      <c r="BBT45" s="41"/>
      <c r="BBV45" s="42"/>
      <c r="BBW45" s="43"/>
      <c r="BBX45" s="42"/>
      <c r="BBY45" s="43"/>
      <c r="BBZ45" s="41"/>
      <c r="BCB45" s="838"/>
      <c r="BCC45" s="41"/>
      <c r="BCE45" s="42"/>
      <c r="BCF45" s="43"/>
      <c r="BCG45" s="42"/>
      <c r="BCH45" s="43"/>
      <c r="BCI45" s="41"/>
      <c r="BCK45" s="838"/>
      <c r="BCL45" s="41"/>
      <c r="BCN45" s="42"/>
      <c r="BCO45" s="43"/>
      <c r="BCP45" s="42"/>
      <c r="BCQ45" s="43"/>
      <c r="BCR45" s="41"/>
      <c r="BCT45" s="838"/>
      <c r="BCU45" s="41"/>
      <c r="BCW45" s="42"/>
      <c r="BCX45" s="43"/>
      <c r="BCY45" s="42"/>
      <c r="BCZ45" s="43"/>
      <c r="BDA45" s="41"/>
      <c r="BDC45" s="838"/>
      <c r="BDD45" s="41"/>
      <c r="BDF45" s="42"/>
      <c r="BDG45" s="43"/>
      <c r="BDH45" s="42"/>
      <c r="BDI45" s="43"/>
      <c r="BDJ45" s="41"/>
      <c r="BDL45" s="838"/>
      <c r="BDM45" s="41"/>
      <c r="BDO45" s="42"/>
      <c r="BDP45" s="43"/>
      <c r="BDQ45" s="42"/>
      <c r="BDR45" s="43"/>
      <c r="BDS45" s="41"/>
      <c r="BDU45" s="838"/>
      <c r="BDV45" s="41"/>
      <c r="BDX45" s="42"/>
      <c r="BDY45" s="43"/>
      <c r="BDZ45" s="42"/>
      <c r="BEA45" s="43"/>
      <c r="BEB45" s="41"/>
      <c r="BED45" s="838"/>
      <c r="BEE45" s="41"/>
      <c r="BEG45" s="42"/>
      <c r="BEH45" s="43"/>
      <c r="BEI45" s="42"/>
      <c r="BEJ45" s="43"/>
      <c r="BEK45" s="41"/>
      <c r="BEM45" s="838"/>
      <c r="BEN45" s="41"/>
      <c r="BEP45" s="42"/>
      <c r="BEQ45" s="43"/>
      <c r="BER45" s="42"/>
      <c r="BES45" s="43"/>
      <c r="BET45" s="41"/>
      <c r="BEV45" s="838"/>
      <c r="BEW45" s="41"/>
      <c r="BEY45" s="42"/>
      <c r="BEZ45" s="43"/>
      <c r="BFA45" s="42"/>
      <c r="BFB45" s="43"/>
      <c r="BFC45" s="41"/>
      <c r="BFE45" s="838"/>
      <c r="BFF45" s="41"/>
      <c r="BFH45" s="42"/>
      <c r="BFI45" s="43"/>
      <c r="BFJ45" s="42"/>
      <c r="BFK45" s="43"/>
      <c r="BFL45" s="41"/>
      <c r="BFN45" s="838"/>
      <c r="BFO45" s="41"/>
      <c r="BFQ45" s="42"/>
      <c r="BFR45" s="43"/>
      <c r="BFS45" s="42"/>
      <c r="BFT45" s="43"/>
      <c r="BFU45" s="41"/>
      <c r="BFW45" s="838"/>
      <c r="BFX45" s="41"/>
      <c r="BFZ45" s="42"/>
      <c r="BGA45" s="43"/>
      <c r="BGB45" s="42"/>
      <c r="BGC45" s="43"/>
      <c r="BGD45" s="41"/>
      <c r="BGF45" s="838"/>
      <c r="BGG45" s="41"/>
      <c r="BGI45" s="42"/>
      <c r="BGJ45" s="43"/>
      <c r="BGK45" s="42"/>
      <c r="BGL45" s="43"/>
      <c r="BGM45" s="41"/>
      <c r="BGO45" s="838"/>
      <c r="BGP45" s="41"/>
      <c r="BGR45" s="42"/>
      <c r="BGS45" s="43"/>
      <c r="BGT45" s="42"/>
      <c r="BGU45" s="43"/>
      <c r="BGV45" s="41"/>
      <c r="BGX45" s="838"/>
      <c r="BGY45" s="41"/>
      <c r="BHA45" s="42"/>
      <c r="BHB45" s="43"/>
      <c r="BHC45" s="42"/>
      <c r="BHD45" s="43"/>
      <c r="BHE45" s="41"/>
      <c r="BHG45" s="838"/>
      <c r="BHH45" s="41"/>
      <c r="BHJ45" s="42"/>
      <c r="BHK45" s="43"/>
      <c r="BHL45" s="42"/>
      <c r="BHM45" s="43"/>
      <c r="BHN45" s="41"/>
      <c r="BHP45" s="838"/>
      <c r="BHQ45" s="41"/>
      <c r="BHS45" s="42"/>
      <c r="BHT45" s="43"/>
      <c r="BHU45" s="42"/>
      <c r="BHV45" s="43"/>
      <c r="BHW45" s="41"/>
      <c r="BHY45" s="838"/>
      <c r="BHZ45" s="41"/>
      <c r="BIB45" s="42"/>
      <c r="BIC45" s="43"/>
      <c r="BID45" s="42"/>
      <c r="BIE45" s="43"/>
      <c r="BIF45" s="41"/>
      <c r="BIH45" s="838"/>
      <c r="BII45" s="41"/>
      <c r="BIK45" s="42"/>
      <c r="BIL45" s="43"/>
      <c r="BIM45" s="42"/>
      <c r="BIN45" s="43"/>
      <c r="BIO45" s="41"/>
      <c r="BIQ45" s="838"/>
      <c r="BIR45" s="41"/>
      <c r="BIT45" s="42"/>
      <c r="BIU45" s="43"/>
      <c r="BIV45" s="42"/>
      <c r="BIW45" s="43"/>
      <c r="BIX45" s="41"/>
      <c r="BIZ45" s="838"/>
      <c r="BJA45" s="41"/>
      <c r="BJC45" s="42"/>
      <c r="BJD45" s="43"/>
      <c r="BJE45" s="42"/>
      <c r="BJF45" s="43"/>
      <c r="BJG45" s="41"/>
      <c r="BJI45" s="838"/>
      <c r="BJJ45" s="41"/>
      <c r="BJL45" s="42"/>
      <c r="BJM45" s="43"/>
      <c r="BJN45" s="42"/>
      <c r="BJO45" s="43"/>
      <c r="BJP45" s="41"/>
      <c r="BJR45" s="838"/>
      <c r="BJS45" s="41"/>
      <c r="BJU45" s="42"/>
      <c r="BJV45" s="43"/>
      <c r="BJW45" s="42"/>
      <c r="BJX45" s="43"/>
      <c r="BJY45" s="41"/>
      <c r="BKA45" s="838"/>
      <c r="BKB45" s="41"/>
      <c r="BKD45" s="42"/>
      <c r="BKE45" s="43"/>
      <c r="BKF45" s="42"/>
      <c r="BKG45" s="43"/>
      <c r="BKH45" s="41"/>
      <c r="BKJ45" s="838"/>
      <c r="BKK45" s="41"/>
      <c r="BKM45" s="42"/>
      <c r="BKN45" s="43"/>
      <c r="BKO45" s="42"/>
      <c r="BKP45" s="43"/>
      <c r="BKQ45" s="41"/>
      <c r="BKS45" s="838"/>
      <c r="BKT45" s="41"/>
      <c r="BKV45" s="42"/>
      <c r="BKW45" s="43"/>
      <c r="BKX45" s="42"/>
      <c r="BKY45" s="43"/>
      <c r="BKZ45" s="41"/>
      <c r="BLB45" s="838"/>
      <c r="BLC45" s="41"/>
      <c r="BLE45" s="42"/>
      <c r="BLF45" s="43"/>
      <c r="BLG45" s="42"/>
      <c r="BLH45" s="43"/>
      <c r="BLI45" s="41"/>
      <c r="BLK45" s="838"/>
      <c r="BLL45" s="41"/>
      <c r="BLN45" s="42"/>
      <c r="BLO45" s="43"/>
      <c r="BLP45" s="42"/>
      <c r="BLQ45" s="43"/>
      <c r="BLR45" s="41"/>
      <c r="BLT45" s="838"/>
      <c r="BLU45" s="41"/>
      <c r="BLW45" s="42"/>
      <c r="BLX45" s="43"/>
      <c r="BLY45" s="42"/>
      <c r="BLZ45" s="43"/>
      <c r="BMA45" s="41"/>
      <c r="BMC45" s="838"/>
      <c r="BMD45" s="41"/>
      <c r="BMF45" s="42"/>
      <c r="BMG45" s="43"/>
      <c r="BMH45" s="42"/>
      <c r="BMI45" s="43"/>
      <c r="BMJ45" s="41"/>
      <c r="BML45" s="838"/>
      <c r="BMM45" s="41"/>
      <c r="BMO45" s="42"/>
      <c r="BMP45" s="43"/>
      <c r="BMQ45" s="42"/>
      <c r="BMR45" s="43"/>
      <c r="BMS45" s="41"/>
      <c r="BMU45" s="838"/>
      <c r="BMV45" s="41"/>
      <c r="BMX45" s="42"/>
      <c r="BMY45" s="43"/>
      <c r="BMZ45" s="42"/>
      <c r="BNA45" s="43"/>
      <c r="BNB45" s="41"/>
      <c r="BND45" s="838"/>
      <c r="BNE45" s="41"/>
      <c r="BNG45" s="42"/>
      <c r="BNH45" s="43"/>
      <c r="BNI45" s="42"/>
      <c r="BNJ45" s="43"/>
      <c r="BNK45" s="41"/>
      <c r="BNM45" s="838"/>
      <c r="BNN45" s="41"/>
      <c r="BNP45" s="42"/>
      <c r="BNQ45" s="43"/>
      <c r="BNR45" s="42"/>
      <c r="BNS45" s="43"/>
      <c r="BNT45" s="41"/>
      <c r="BNV45" s="838"/>
      <c r="BNW45" s="41"/>
      <c r="BNY45" s="42"/>
      <c r="BNZ45" s="43"/>
      <c r="BOA45" s="42"/>
      <c r="BOB45" s="43"/>
      <c r="BOC45" s="41"/>
      <c r="BOE45" s="838"/>
      <c r="BOF45" s="41"/>
      <c r="BOH45" s="42"/>
      <c r="BOI45" s="43"/>
      <c r="BOJ45" s="42"/>
      <c r="BOK45" s="43"/>
      <c r="BOL45" s="41"/>
      <c r="BON45" s="838"/>
      <c r="BOO45" s="41"/>
      <c r="BOQ45" s="42"/>
      <c r="BOR45" s="43"/>
      <c r="BOS45" s="42"/>
      <c r="BOT45" s="43"/>
      <c r="BOU45" s="41"/>
      <c r="BOW45" s="838"/>
      <c r="BOX45" s="41"/>
      <c r="BOZ45" s="42"/>
      <c r="BPA45" s="43"/>
      <c r="BPB45" s="42"/>
      <c r="BPC45" s="43"/>
      <c r="BPD45" s="41"/>
      <c r="BPF45" s="838"/>
      <c r="BPG45" s="41"/>
      <c r="BPI45" s="42"/>
      <c r="BPJ45" s="43"/>
      <c r="BPK45" s="42"/>
      <c r="BPL45" s="43"/>
      <c r="BPM45" s="41"/>
      <c r="BPO45" s="838"/>
      <c r="BPP45" s="41"/>
      <c r="BPR45" s="42"/>
      <c r="BPS45" s="43"/>
      <c r="BPT45" s="42"/>
      <c r="BPU45" s="43"/>
      <c r="BPV45" s="41"/>
      <c r="BPX45" s="838"/>
      <c r="BPY45" s="41"/>
      <c r="BQA45" s="42"/>
      <c r="BQB45" s="43"/>
      <c r="BQC45" s="42"/>
      <c r="BQD45" s="43"/>
      <c r="BQE45" s="41"/>
      <c r="BQG45" s="838"/>
      <c r="BQH45" s="41"/>
      <c r="BQJ45" s="42"/>
      <c r="BQK45" s="43"/>
      <c r="BQL45" s="42"/>
      <c r="BQM45" s="43"/>
      <c r="BQN45" s="41"/>
      <c r="BQP45" s="838"/>
      <c r="BQQ45" s="41"/>
      <c r="BQS45" s="42"/>
      <c r="BQT45" s="43"/>
      <c r="BQU45" s="42"/>
      <c r="BQV45" s="43"/>
      <c r="BQW45" s="41"/>
      <c r="BQY45" s="838"/>
      <c r="BQZ45" s="41"/>
      <c r="BRB45" s="42"/>
      <c r="BRC45" s="43"/>
      <c r="BRD45" s="42"/>
      <c r="BRE45" s="43"/>
      <c r="BRF45" s="41"/>
      <c r="BRH45" s="838"/>
      <c r="BRI45" s="41"/>
      <c r="BRK45" s="42"/>
      <c r="BRL45" s="43"/>
      <c r="BRM45" s="42"/>
      <c r="BRN45" s="43"/>
      <c r="BRO45" s="41"/>
      <c r="BRQ45" s="838"/>
      <c r="BRR45" s="41"/>
      <c r="BRT45" s="42"/>
      <c r="BRU45" s="43"/>
      <c r="BRV45" s="42"/>
      <c r="BRW45" s="43"/>
      <c r="BRX45" s="41"/>
      <c r="BRZ45" s="838"/>
      <c r="BSA45" s="41"/>
      <c r="BSC45" s="42"/>
      <c r="BSD45" s="43"/>
      <c r="BSE45" s="42"/>
      <c r="BSF45" s="43"/>
      <c r="BSG45" s="41"/>
      <c r="BSI45" s="838"/>
      <c r="BSJ45" s="41"/>
      <c r="BSL45" s="42"/>
      <c r="BSM45" s="43"/>
      <c r="BSN45" s="42"/>
      <c r="BSO45" s="43"/>
      <c r="BSP45" s="41"/>
      <c r="BSR45" s="838"/>
      <c r="BSS45" s="41"/>
      <c r="BSU45" s="42"/>
      <c r="BSV45" s="43"/>
      <c r="BSW45" s="42"/>
      <c r="BSX45" s="43"/>
      <c r="BSY45" s="41"/>
      <c r="BTA45" s="838"/>
      <c r="BTB45" s="41"/>
      <c r="BTD45" s="42"/>
      <c r="BTE45" s="43"/>
      <c r="BTF45" s="42"/>
      <c r="BTG45" s="43"/>
      <c r="BTH45" s="41"/>
      <c r="BTJ45" s="838"/>
      <c r="BTK45" s="41"/>
      <c r="BTM45" s="42"/>
      <c r="BTN45" s="43"/>
      <c r="BTO45" s="42"/>
      <c r="BTP45" s="43"/>
      <c r="BTQ45" s="41"/>
      <c r="BTS45" s="838"/>
      <c r="BTT45" s="41"/>
      <c r="BTV45" s="42"/>
      <c r="BTW45" s="43"/>
      <c r="BTX45" s="42"/>
      <c r="BTY45" s="43"/>
      <c r="BTZ45" s="41"/>
      <c r="BUB45" s="838"/>
      <c r="BUC45" s="41"/>
      <c r="BUE45" s="42"/>
      <c r="BUF45" s="43"/>
      <c r="BUG45" s="42"/>
      <c r="BUH45" s="43"/>
      <c r="BUI45" s="41"/>
      <c r="BUK45" s="838"/>
      <c r="BUL45" s="41"/>
      <c r="BUN45" s="42"/>
      <c r="BUO45" s="43"/>
      <c r="BUP45" s="42"/>
      <c r="BUQ45" s="43"/>
      <c r="BUR45" s="41"/>
      <c r="BUT45" s="838"/>
      <c r="BUU45" s="41"/>
      <c r="BUW45" s="42"/>
      <c r="BUX45" s="43"/>
      <c r="BUY45" s="42"/>
      <c r="BUZ45" s="43"/>
      <c r="BVA45" s="41"/>
      <c r="BVC45" s="838"/>
      <c r="BVD45" s="41"/>
      <c r="BVF45" s="42"/>
      <c r="BVG45" s="43"/>
      <c r="BVH45" s="42"/>
      <c r="BVI45" s="43"/>
      <c r="BVJ45" s="41"/>
      <c r="BVL45" s="838"/>
      <c r="BVM45" s="41"/>
      <c r="BVO45" s="42"/>
      <c r="BVP45" s="43"/>
      <c r="BVQ45" s="42"/>
      <c r="BVR45" s="43"/>
      <c r="BVS45" s="41"/>
      <c r="BVU45" s="838"/>
      <c r="BVV45" s="41"/>
      <c r="BVX45" s="42"/>
      <c r="BVY45" s="43"/>
      <c r="BVZ45" s="42"/>
      <c r="BWA45" s="43"/>
      <c r="BWB45" s="41"/>
      <c r="BWD45" s="838"/>
      <c r="BWE45" s="41"/>
      <c r="BWG45" s="42"/>
      <c r="BWH45" s="43"/>
      <c r="BWI45" s="42"/>
      <c r="BWJ45" s="43"/>
      <c r="BWK45" s="41"/>
      <c r="BWM45" s="838"/>
      <c r="BWN45" s="41"/>
      <c r="BWP45" s="42"/>
      <c r="BWQ45" s="43"/>
      <c r="BWR45" s="42"/>
      <c r="BWS45" s="43"/>
      <c r="BWT45" s="41"/>
      <c r="BWV45" s="838"/>
      <c r="BWW45" s="41"/>
      <c r="BWY45" s="42"/>
      <c r="BWZ45" s="43"/>
      <c r="BXA45" s="42"/>
      <c r="BXB45" s="43"/>
      <c r="BXC45" s="41"/>
      <c r="BXE45" s="838"/>
      <c r="BXF45" s="41"/>
      <c r="BXH45" s="42"/>
      <c r="BXI45" s="43"/>
      <c r="BXJ45" s="42"/>
      <c r="BXK45" s="43"/>
      <c r="BXL45" s="41"/>
      <c r="BXN45" s="838"/>
      <c r="BXO45" s="41"/>
      <c r="BXQ45" s="42"/>
      <c r="BXR45" s="43"/>
      <c r="BXS45" s="42"/>
      <c r="BXT45" s="43"/>
      <c r="BXU45" s="41"/>
      <c r="BXW45" s="838"/>
      <c r="BXX45" s="41"/>
      <c r="BXZ45" s="42"/>
      <c r="BYA45" s="43"/>
      <c r="BYB45" s="42"/>
      <c r="BYC45" s="43"/>
      <c r="BYD45" s="41"/>
      <c r="BYF45" s="838"/>
      <c r="BYG45" s="41"/>
      <c r="BYI45" s="42"/>
      <c r="BYJ45" s="43"/>
      <c r="BYK45" s="42"/>
      <c r="BYL45" s="43"/>
      <c r="BYM45" s="41"/>
      <c r="BYO45" s="838"/>
      <c r="BYP45" s="41"/>
      <c r="BYR45" s="42"/>
      <c r="BYS45" s="43"/>
      <c r="BYT45" s="42"/>
      <c r="BYU45" s="43"/>
      <c r="BYV45" s="41"/>
      <c r="BYX45" s="838"/>
      <c r="BYY45" s="41"/>
      <c r="BZA45" s="42"/>
      <c r="BZB45" s="43"/>
      <c r="BZC45" s="42"/>
      <c r="BZD45" s="43"/>
      <c r="BZE45" s="41"/>
      <c r="BZG45" s="838"/>
      <c r="BZH45" s="41"/>
      <c r="BZJ45" s="42"/>
      <c r="BZK45" s="43"/>
      <c r="BZL45" s="42"/>
      <c r="BZM45" s="43"/>
      <c r="BZN45" s="41"/>
      <c r="BZP45" s="838"/>
      <c r="BZQ45" s="41"/>
      <c r="BZS45" s="42"/>
      <c r="BZT45" s="43"/>
      <c r="BZU45" s="42"/>
      <c r="BZV45" s="43"/>
      <c r="BZW45" s="41"/>
      <c r="BZY45" s="838"/>
      <c r="BZZ45" s="41"/>
      <c r="CAB45" s="42"/>
      <c r="CAC45" s="43"/>
      <c r="CAD45" s="42"/>
      <c r="CAE45" s="43"/>
      <c r="CAF45" s="41"/>
      <c r="CAH45" s="838"/>
      <c r="CAI45" s="41"/>
      <c r="CAK45" s="42"/>
      <c r="CAL45" s="43"/>
      <c r="CAM45" s="42"/>
      <c r="CAN45" s="43"/>
      <c r="CAO45" s="41"/>
      <c r="CAQ45" s="838"/>
      <c r="CAR45" s="41"/>
      <c r="CAT45" s="42"/>
      <c r="CAU45" s="43"/>
      <c r="CAV45" s="42"/>
      <c r="CAW45" s="43"/>
      <c r="CAX45" s="41"/>
      <c r="CAZ45" s="838"/>
      <c r="CBA45" s="41"/>
      <c r="CBC45" s="42"/>
      <c r="CBD45" s="43"/>
      <c r="CBE45" s="42"/>
      <c r="CBF45" s="43"/>
      <c r="CBG45" s="41"/>
      <c r="CBI45" s="838"/>
      <c r="CBJ45" s="41"/>
      <c r="CBL45" s="42"/>
      <c r="CBM45" s="43"/>
      <c r="CBN45" s="42"/>
      <c r="CBO45" s="43"/>
      <c r="CBP45" s="41"/>
      <c r="CBR45" s="838"/>
      <c r="CBS45" s="41"/>
      <c r="CBU45" s="42"/>
      <c r="CBV45" s="43"/>
      <c r="CBW45" s="42"/>
      <c r="CBX45" s="43"/>
      <c r="CBY45" s="41"/>
      <c r="CCA45" s="838"/>
      <c r="CCB45" s="41"/>
      <c r="CCD45" s="42"/>
      <c r="CCE45" s="43"/>
      <c r="CCF45" s="42"/>
      <c r="CCG45" s="43"/>
      <c r="CCH45" s="41"/>
      <c r="CCJ45" s="838"/>
      <c r="CCK45" s="41"/>
      <c r="CCM45" s="42"/>
      <c r="CCN45" s="43"/>
      <c r="CCO45" s="42"/>
      <c r="CCP45" s="43"/>
      <c r="CCQ45" s="41"/>
      <c r="CCS45" s="838"/>
      <c r="CCT45" s="41"/>
      <c r="CCV45" s="42"/>
      <c r="CCW45" s="43"/>
      <c r="CCX45" s="42"/>
      <c r="CCY45" s="43"/>
      <c r="CCZ45" s="41"/>
      <c r="CDB45" s="838"/>
      <c r="CDC45" s="41"/>
      <c r="CDE45" s="42"/>
      <c r="CDF45" s="43"/>
      <c r="CDG45" s="42"/>
      <c r="CDH45" s="43"/>
      <c r="CDI45" s="41"/>
      <c r="CDK45" s="838"/>
      <c r="CDL45" s="41"/>
      <c r="CDN45" s="42"/>
      <c r="CDO45" s="43"/>
      <c r="CDP45" s="42"/>
      <c r="CDQ45" s="43"/>
      <c r="CDR45" s="41"/>
      <c r="CDT45" s="838"/>
      <c r="CDU45" s="41"/>
      <c r="CDW45" s="42"/>
      <c r="CDX45" s="43"/>
      <c r="CDY45" s="42"/>
      <c r="CDZ45" s="43"/>
      <c r="CEA45" s="41"/>
      <c r="CEC45" s="838"/>
      <c r="CED45" s="41"/>
      <c r="CEF45" s="42"/>
      <c r="CEG45" s="43"/>
      <c r="CEH45" s="42"/>
      <c r="CEI45" s="43"/>
      <c r="CEJ45" s="41"/>
      <c r="CEL45" s="838"/>
      <c r="CEM45" s="41"/>
      <c r="CEO45" s="42"/>
      <c r="CEP45" s="43"/>
      <c r="CEQ45" s="42"/>
      <c r="CER45" s="43"/>
      <c r="CES45" s="41"/>
      <c r="CEU45" s="838"/>
      <c r="CEV45" s="41"/>
      <c r="CEX45" s="42"/>
      <c r="CEY45" s="43"/>
      <c r="CEZ45" s="42"/>
      <c r="CFA45" s="43"/>
      <c r="CFB45" s="41"/>
      <c r="CFD45" s="838"/>
      <c r="CFE45" s="41"/>
      <c r="CFG45" s="42"/>
      <c r="CFH45" s="43"/>
      <c r="CFI45" s="42"/>
      <c r="CFJ45" s="43"/>
      <c r="CFK45" s="41"/>
      <c r="CFM45" s="838"/>
      <c r="CFN45" s="41"/>
      <c r="CFP45" s="42"/>
      <c r="CFQ45" s="43"/>
      <c r="CFR45" s="42"/>
      <c r="CFS45" s="43"/>
      <c r="CFT45" s="41"/>
      <c r="CFV45" s="838"/>
      <c r="CFW45" s="41"/>
      <c r="CFY45" s="42"/>
      <c r="CFZ45" s="43"/>
      <c r="CGA45" s="42"/>
      <c r="CGB45" s="43"/>
      <c r="CGC45" s="41"/>
      <c r="CGE45" s="838"/>
      <c r="CGF45" s="41"/>
      <c r="CGH45" s="42"/>
      <c r="CGI45" s="43"/>
      <c r="CGJ45" s="42"/>
      <c r="CGK45" s="43"/>
      <c r="CGL45" s="41"/>
      <c r="CGN45" s="838"/>
      <c r="CGO45" s="41"/>
      <c r="CGQ45" s="42"/>
      <c r="CGR45" s="43"/>
      <c r="CGS45" s="42"/>
      <c r="CGT45" s="43"/>
      <c r="CGU45" s="41"/>
      <c r="CGW45" s="838"/>
      <c r="CGX45" s="41"/>
      <c r="CGZ45" s="42"/>
      <c r="CHA45" s="43"/>
      <c r="CHB45" s="42"/>
      <c r="CHC45" s="43"/>
      <c r="CHD45" s="41"/>
      <c r="CHF45" s="838"/>
      <c r="CHG45" s="41"/>
      <c r="CHI45" s="42"/>
      <c r="CHJ45" s="43"/>
      <c r="CHK45" s="42"/>
      <c r="CHL45" s="43"/>
      <c r="CHM45" s="41"/>
      <c r="CHO45" s="838"/>
      <c r="CHP45" s="41"/>
      <c r="CHR45" s="42"/>
      <c r="CHS45" s="43"/>
      <c r="CHT45" s="42"/>
      <c r="CHU45" s="43"/>
      <c r="CHV45" s="41"/>
      <c r="CHX45" s="838"/>
      <c r="CHY45" s="41"/>
      <c r="CIA45" s="42"/>
      <c r="CIB45" s="43"/>
      <c r="CIC45" s="42"/>
      <c r="CID45" s="43"/>
      <c r="CIE45" s="41"/>
      <c r="CIG45" s="838"/>
      <c r="CIH45" s="41"/>
      <c r="CIJ45" s="42"/>
      <c r="CIK45" s="43"/>
      <c r="CIL45" s="42"/>
      <c r="CIM45" s="43"/>
      <c r="CIN45" s="41"/>
      <c r="CIP45" s="838"/>
      <c r="CIQ45" s="41"/>
      <c r="CIS45" s="42"/>
      <c r="CIT45" s="43"/>
      <c r="CIU45" s="42"/>
      <c r="CIV45" s="43"/>
      <c r="CIW45" s="41"/>
      <c r="CIY45" s="838"/>
      <c r="CIZ45" s="41"/>
      <c r="CJB45" s="42"/>
      <c r="CJC45" s="43"/>
      <c r="CJD45" s="42"/>
      <c r="CJE45" s="43"/>
      <c r="CJF45" s="41"/>
      <c r="CJH45" s="838"/>
      <c r="CJI45" s="41"/>
      <c r="CJK45" s="42"/>
      <c r="CJL45" s="43"/>
      <c r="CJM45" s="42"/>
      <c r="CJN45" s="43"/>
      <c r="CJO45" s="41"/>
      <c r="CJQ45" s="838"/>
      <c r="CJR45" s="41"/>
      <c r="CJT45" s="42"/>
      <c r="CJU45" s="43"/>
      <c r="CJV45" s="42"/>
      <c r="CJW45" s="43"/>
      <c r="CJX45" s="41"/>
      <c r="CJZ45" s="838"/>
      <c r="CKA45" s="41"/>
      <c r="CKC45" s="42"/>
      <c r="CKD45" s="43"/>
      <c r="CKE45" s="42"/>
      <c r="CKF45" s="43"/>
      <c r="CKG45" s="41"/>
      <c r="CKI45" s="838"/>
      <c r="CKJ45" s="41"/>
      <c r="CKL45" s="42"/>
      <c r="CKM45" s="43"/>
      <c r="CKN45" s="42"/>
      <c r="CKO45" s="43"/>
      <c r="CKP45" s="41"/>
      <c r="CKR45" s="838"/>
      <c r="CKS45" s="41"/>
      <c r="CKU45" s="42"/>
      <c r="CKV45" s="43"/>
      <c r="CKW45" s="42"/>
      <c r="CKX45" s="43"/>
      <c r="CKY45" s="41"/>
      <c r="CLA45" s="838"/>
      <c r="CLB45" s="41"/>
      <c r="CLD45" s="42"/>
      <c r="CLE45" s="43"/>
      <c r="CLF45" s="42"/>
      <c r="CLG45" s="43"/>
      <c r="CLH45" s="41"/>
      <c r="CLJ45" s="838"/>
      <c r="CLK45" s="41"/>
      <c r="CLM45" s="42"/>
      <c r="CLN45" s="43"/>
      <c r="CLO45" s="42"/>
      <c r="CLP45" s="43"/>
      <c r="CLQ45" s="41"/>
      <c r="CLS45" s="838"/>
      <c r="CLT45" s="41"/>
      <c r="CLV45" s="42"/>
      <c r="CLW45" s="43"/>
      <c r="CLX45" s="42"/>
      <c r="CLY45" s="43"/>
      <c r="CLZ45" s="41"/>
      <c r="CMB45" s="838"/>
      <c r="CMC45" s="41"/>
      <c r="CME45" s="42"/>
      <c r="CMF45" s="43"/>
      <c r="CMG45" s="42"/>
      <c r="CMH45" s="43"/>
      <c r="CMI45" s="41"/>
      <c r="CMK45" s="838"/>
      <c r="CML45" s="41"/>
      <c r="CMN45" s="42"/>
      <c r="CMO45" s="43"/>
      <c r="CMP45" s="42"/>
      <c r="CMQ45" s="43"/>
      <c r="CMR45" s="41"/>
      <c r="CMT45" s="838"/>
      <c r="CMU45" s="41"/>
      <c r="CMW45" s="42"/>
      <c r="CMX45" s="43"/>
      <c r="CMY45" s="42"/>
      <c r="CMZ45" s="43"/>
      <c r="CNA45" s="41"/>
      <c r="CNC45" s="838"/>
      <c r="CND45" s="41"/>
      <c r="CNF45" s="42"/>
      <c r="CNG45" s="43"/>
      <c r="CNH45" s="42"/>
      <c r="CNI45" s="43"/>
      <c r="CNJ45" s="41"/>
      <c r="CNL45" s="838"/>
      <c r="CNM45" s="41"/>
      <c r="CNO45" s="42"/>
      <c r="CNP45" s="43"/>
      <c r="CNQ45" s="42"/>
      <c r="CNR45" s="43"/>
      <c r="CNS45" s="41"/>
      <c r="CNU45" s="838"/>
      <c r="CNV45" s="41"/>
      <c r="CNX45" s="42"/>
      <c r="CNY45" s="43"/>
      <c r="CNZ45" s="42"/>
      <c r="COA45" s="43"/>
      <c r="COB45" s="41"/>
      <c r="COD45" s="838"/>
      <c r="COE45" s="41"/>
      <c r="COG45" s="42"/>
      <c r="COH45" s="43"/>
      <c r="COI45" s="42"/>
      <c r="COJ45" s="43"/>
      <c r="COK45" s="41"/>
      <c r="COM45" s="838"/>
      <c r="CON45" s="41"/>
      <c r="COP45" s="42"/>
      <c r="COQ45" s="43"/>
      <c r="COR45" s="42"/>
      <c r="COS45" s="43"/>
      <c r="COT45" s="41"/>
      <c r="COV45" s="838"/>
      <c r="COW45" s="41"/>
      <c r="COY45" s="42"/>
      <c r="COZ45" s="43"/>
      <c r="CPA45" s="42"/>
      <c r="CPB45" s="43"/>
      <c r="CPC45" s="41"/>
      <c r="CPE45" s="838"/>
      <c r="CPF45" s="41"/>
      <c r="CPH45" s="42"/>
      <c r="CPI45" s="43"/>
      <c r="CPJ45" s="42"/>
      <c r="CPK45" s="43"/>
      <c r="CPL45" s="41"/>
      <c r="CPN45" s="838"/>
      <c r="CPO45" s="41"/>
      <c r="CPQ45" s="42"/>
      <c r="CPR45" s="43"/>
      <c r="CPS45" s="42"/>
      <c r="CPT45" s="43"/>
      <c r="CPU45" s="41"/>
      <c r="CPW45" s="838"/>
      <c r="CPX45" s="41"/>
      <c r="CPZ45" s="42"/>
      <c r="CQA45" s="43"/>
      <c r="CQB45" s="42"/>
      <c r="CQC45" s="43"/>
      <c r="CQD45" s="41"/>
      <c r="CQF45" s="838"/>
      <c r="CQG45" s="41"/>
      <c r="CQI45" s="42"/>
      <c r="CQJ45" s="43"/>
      <c r="CQK45" s="42"/>
      <c r="CQL45" s="43"/>
      <c r="CQM45" s="41"/>
      <c r="CQO45" s="838"/>
      <c r="CQP45" s="41"/>
      <c r="CQR45" s="42"/>
      <c r="CQS45" s="43"/>
      <c r="CQT45" s="42"/>
      <c r="CQU45" s="43"/>
      <c r="CQV45" s="41"/>
      <c r="CQX45" s="838"/>
      <c r="CQY45" s="41"/>
      <c r="CRA45" s="42"/>
      <c r="CRB45" s="43"/>
      <c r="CRC45" s="42"/>
      <c r="CRD45" s="43"/>
      <c r="CRE45" s="41"/>
      <c r="CRG45" s="838"/>
      <c r="CRH45" s="41"/>
      <c r="CRJ45" s="42"/>
      <c r="CRK45" s="43"/>
      <c r="CRL45" s="42"/>
      <c r="CRM45" s="43"/>
      <c r="CRN45" s="41"/>
      <c r="CRP45" s="838"/>
      <c r="CRQ45" s="41"/>
      <c r="CRS45" s="42"/>
      <c r="CRT45" s="43"/>
      <c r="CRU45" s="42"/>
      <c r="CRV45" s="43"/>
      <c r="CRW45" s="41"/>
      <c r="CRY45" s="838"/>
      <c r="CRZ45" s="41"/>
      <c r="CSB45" s="42"/>
      <c r="CSC45" s="43"/>
      <c r="CSD45" s="42"/>
      <c r="CSE45" s="43"/>
      <c r="CSF45" s="41"/>
      <c r="CSH45" s="838"/>
      <c r="CSI45" s="41"/>
      <c r="CSK45" s="42"/>
      <c r="CSL45" s="43"/>
      <c r="CSM45" s="42"/>
      <c r="CSN45" s="43"/>
      <c r="CSO45" s="41"/>
      <c r="CSQ45" s="838"/>
      <c r="CSR45" s="41"/>
      <c r="CST45" s="42"/>
      <c r="CSU45" s="43"/>
      <c r="CSV45" s="42"/>
      <c r="CSW45" s="43"/>
      <c r="CSX45" s="41"/>
      <c r="CSZ45" s="838"/>
      <c r="CTA45" s="41"/>
      <c r="CTC45" s="42"/>
      <c r="CTD45" s="43"/>
      <c r="CTE45" s="42"/>
      <c r="CTF45" s="43"/>
      <c r="CTG45" s="41"/>
      <c r="CTI45" s="838"/>
      <c r="CTJ45" s="41"/>
      <c r="CTL45" s="42"/>
      <c r="CTM45" s="43"/>
      <c r="CTN45" s="42"/>
      <c r="CTO45" s="43"/>
      <c r="CTP45" s="41"/>
      <c r="CTR45" s="838"/>
      <c r="CTS45" s="41"/>
      <c r="CTU45" s="42"/>
      <c r="CTV45" s="43"/>
      <c r="CTW45" s="42"/>
      <c r="CTX45" s="43"/>
      <c r="CTY45" s="41"/>
      <c r="CUA45" s="838"/>
      <c r="CUB45" s="41"/>
      <c r="CUD45" s="42"/>
      <c r="CUE45" s="43"/>
      <c r="CUF45" s="42"/>
      <c r="CUG45" s="43"/>
      <c r="CUH45" s="41"/>
      <c r="CUJ45" s="838"/>
      <c r="CUK45" s="41"/>
      <c r="CUM45" s="42"/>
      <c r="CUN45" s="43"/>
      <c r="CUO45" s="42"/>
      <c r="CUP45" s="43"/>
      <c r="CUQ45" s="41"/>
      <c r="CUS45" s="838"/>
      <c r="CUT45" s="41"/>
      <c r="CUV45" s="42"/>
      <c r="CUW45" s="43"/>
      <c r="CUX45" s="42"/>
      <c r="CUY45" s="43"/>
      <c r="CUZ45" s="41"/>
      <c r="CVB45" s="838"/>
      <c r="CVC45" s="41"/>
      <c r="CVE45" s="42"/>
      <c r="CVF45" s="43"/>
      <c r="CVG45" s="42"/>
      <c r="CVH45" s="43"/>
      <c r="CVI45" s="41"/>
      <c r="CVK45" s="838"/>
      <c r="CVL45" s="41"/>
      <c r="CVN45" s="42"/>
      <c r="CVO45" s="43"/>
      <c r="CVP45" s="42"/>
      <c r="CVQ45" s="43"/>
      <c r="CVR45" s="41"/>
      <c r="CVT45" s="838"/>
      <c r="CVU45" s="41"/>
      <c r="CVW45" s="42"/>
      <c r="CVX45" s="43"/>
      <c r="CVY45" s="42"/>
      <c r="CVZ45" s="43"/>
      <c r="CWA45" s="41"/>
      <c r="CWC45" s="838"/>
      <c r="CWD45" s="41"/>
      <c r="CWF45" s="42"/>
      <c r="CWG45" s="43"/>
      <c r="CWH45" s="42"/>
      <c r="CWI45" s="43"/>
      <c r="CWJ45" s="41"/>
      <c r="CWL45" s="838"/>
      <c r="CWM45" s="41"/>
      <c r="CWO45" s="42"/>
      <c r="CWP45" s="43"/>
      <c r="CWQ45" s="42"/>
      <c r="CWR45" s="43"/>
      <c r="CWS45" s="41"/>
      <c r="CWU45" s="838"/>
      <c r="CWV45" s="41"/>
      <c r="CWX45" s="42"/>
      <c r="CWY45" s="43"/>
      <c r="CWZ45" s="42"/>
      <c r="CXA45" s="43"/>
      <c r="CXB45" s="41"/>
      <c r="CXD45" s="838"/>
      <c r="CXE45" s="41"/>
      <c r="CXG45" s="42"/>
      <c r="CXH45" s="43"/>
      <c r="CXI45" s="42"/>
      <c r="CXJ45" s="43"/>
      <c r="CXK45" s="41"/>
      <c r="CXM45" s="838"/>
      <c r="CXN45" s="41"/>
      <c r="CXP45" s="42"/>
      <c r="CXQ45" s="43"/>
      <c r="CXR45" s="42"/>
      <c r="CXS45" s="43"/>
      <c r="CXT45" s="41"/>
      <c r="CXV45" s="838"/>
      <c r="CXW45" s="41"/>
      <c r="CXY45" s="42"/>
      <c r="CXZ45" s="43"/>
      <c r="CYA45" s="42"/>
      <c r="CYB45" s="43"/>
      <c r="CYC45" s="41"/>
      <c r="CYE45" s="838"/>
      <c r="CYF45" s="41"/>
      <c r="CYH45" s="42"/>
      <c r="CYI45" s="43"/>
      <c r="CYJ45" s="42"/>
      <c r="CYK45" s="43"/>
      <c r="CYL45" s="41"/>
      <c r="CYN45" s="838"/>
      <c r="CYO45" s="41"/>
      <c r="CYQ45" s="42"/>
      <c r="CYR45" s="43"/>
      <c r="CYS45" s="42"/>
      <c r="CYT45" s="43"/>
      <c r="CYU45" s="41"/>
      <c r="CYW45" s="838"/>
      <c r="CYX45" s="41"/>
      <c r="CYZ45" s="42"/>
      <c r="CZA45" s="43"/>
      <c r="CZB45" s="42"/>
      <c r="CZC45" s="43"/>
      <c r="CZD45" s="41"/>
      <c r="CZF45" s="838"/>
      <c r="CZG45" s="41"/>
      <c r="CZI45" s="42"/>
      <c r="CZJ45" s="43"/>
      <c r="CZK45" s="42"/>
      <c r="CZL45" s="43"/>
      <c r="CZM45" s="41"/>
      <c r="CZO45" s="838"/>
      <c r="CZP45" s="41"/>
      <c r="CZR45" s="42"/>
      <c r="CZS45" s="43"/>
      <c r="CZT45" s="42"/>
      <c r="CZU45" s="43"/>
      <c r="CZV45" s="41"/>
      <c r="CZX45" s="838"/>
      <c r="CZY45" s="41"/>
      <c r="DAA45" s="42"/>
      <c r="DAB45" s="43"/>
      <c r="DAC45" s="42"/>
      <c r="DAD45" s="43"/>
      <c r="DAE45" s="41"/>
      <c r="DAG45" s="838"/>
      <c r="DAH45" s="41"/>
      <c r="DAJ45" s="42"/>
      <c r="DAK45" s="43"/>
      <c r="DAL45" s="42"/>
      <c r="DAM45" s="43"/>
      <c r="DAN45" s="41"/>
      <c r="DAP45" s="838"/>
      <c r="DAQ45" s="41"/>
      <c r="DAS45" s="42"/>
      <c r="DAT45" s="43"/>
      <c r="DAU45" s="42"/>
      <c r="DAV45" s="43"/>
      <c r="DAW45" s="41"/>
      <c r="DAY45" s="838"/>
      <c r="DAZ45" s="41"/>
      <c r="DBB45" s="42"/>
      <c r="DBC45" s="43"/>
      <c r="DBD45" s="42"/>
      <c r="DBE45" s="43"/>
      <c r="DBF45" s="41"/>
      <c r="DBH45" s="838"/>
      <c r="DBI45" s="41"/>
      <c r="DBK45" s="42"/>
      <c r="DBL45" s="43"/>
      <c r="DBM45" s="42"/>
      <c r="DBN45" s="43"/>
      <c r="DBO45" s="41"/>
      <c r="DBQ45" s="838"/>
      <c r="DBR45" s="41"/>
      <c r="DBT45" s="42"/>
      <c r="DBU45" s="43"/>
      <c r="DBV45" s="42"/>
      <c r="DBW45" s="43"/>
      <c r="DBX45" s="41"/>
      <c r="DBZ45" s="838"/>
      <c r="DCA45" s="41"/>
      <c r="DCC45" s="42"/>
      <c r="DCD45" s="43"/>
      <c r="DCE45" s="42"/>
      <c r="DCF45" s="43"/>
      <c r="DCG45" s="41"/>
      <c r="DCI45" s="838"/>
      <c r="DCJ45" s="41"/>
      <c r="DCL45" s="42"/>
      <c r="DCM45" s="43"/>
      <c r="DCN45" s="42"/>
      <c r="DCO45" s="43"/>
      <c r="DCP45" s="41"/>
      <c r="DCR45" s="838"/>
      <c r="DCS45" s="41"/>
      <c r="DCU45" s="42"/>
      <c r="DCV45" s="43"/>
      <c r="DCW45" s="42"/>
      <c r="DCX45" s="43"/>
      <c r="DCY45" s="41"/>
      <c r="DDA45" s="838"/>
      <c r="DDB45" s="41"/>
      <c r="DDD45" s="42"/>
      <c r="DDE45" s="43"/>
      <c r="DDF45" s="42"/>
      <c r="DDG45" s="43"/>
      <c r="DDH45" s="41"/>
      <c r="DDJ45" s="838"/>
      <c r="DDK45" s="41"/>
      <c r="DDM45" s="42"/>
      <c r="DDN45" s="43"/>
      <c r="DDO45" s="42"/>
      <c r="DDP45" s="43"/>
      <c r="DDQ45" s="41"/>
      <c r="DDS45" s="838"/>
      <c r="DDT45" s="41"/>
      <c r="DDV45" s="42"/>
      <c r="DDW45" s="43"/>
      <c r="DDX45" s="42"/>
      <c r="DDY45" s="43"/>
      <c r="DDZ45" s="41"/>
      <c r="DEB45" s="838"/>
      <c r="DEC45" s="41"/>
      <c r="DEE45" s="42"/>
      <c r="DEF45" s="43"/>
      <c r="DEG45" s="42"/>
      <c r="DEH45" s="43"/>
      <c r="DEI45" s="41"/>
      <c r="DEK45" s="838"/>
      <c r="DEL45" s="41"/>
      <c r="DEN45" s="42"/>
      <c r="DEO45" s="43"/>
      <c r="DEP45" s="42"/>
      <c r="DEQ45" s="43"/>
      <c r="DER45" s="41"/>
      <c r="DET45" s="838"/>
      <c r="DEU45" s="41"/>
      <c r="DEW45" s="42"/>
      <c r="DEX45" s="43"/>
      <c r="DEY45" s="42"/>
      <c r="DEZ45" s="43"/>
      <c r="DFA45" s="41"/>
      <c r="DFC45" s="838"/>
      <c r="DFD45" s="41"/>
      <c r="DFF45" s="42"/>
      <c r="DFG45" s="43"/>
      <c r="DFH45" s="42"/>
      <c r="DFI45" s="43"/>
      <c r="DFJ45" s="41"/>
      <c r="DFL45" s="838"/>
      <c r="DFM45" s="41"/>
      <c r="DFO45" s="42"/>
      <c r="DFP45" s="43"/>
      <c r="DFQ45" s="42"/>
      <c r="DFR45" s="43"/>
      <c r="DFS45" s="41"/>
      <c r="DFU45" s="838"/>
      <c r="DFV45" s="41"/>
      <c r="DFX45" s="42"/>
      <c r="DFY45" s="43"/>
      <c r="DFZ45" s="42"/>
      <c r="DGA45" s="43"/>
      <c r="DGB45" s="41"/>
      <c r="DGD45" s="838"/>
      <c r="DGE45" s="41"/>
      <c r="DGG45" s="42"/>
      <c r="DGH45" s="43"/>
      <c r="DGI45" s="42"/>
      <c r="DGJ45" s="43"/>
      <c r="DGK45" s="41"/>
      <c r="DGM45" s="838"/>
      <c r="DGN45" s="41"/>
      <c r="DGP45" s="42"/>
      <c r="DGQ45" s="43"/>
      <c r="DGR45" s="42"/>
      <c r="DGS45" s="43"/>
      <c r="DGT45" s="41"/>
      <c r="DGV45" s="838"/>
      <c r="DGW45" s="41"/>
      <c r="DGY45" s="42"/>
      <c r="DGZ45" s="43"/>
      <c r="DHA45" s="42"/>
      <c r="DHB45" s="43"/>
      <c r="DHC45" s="41"/>
      <c r="DHE45" s="838"/>
      <c r="DHF45" s="41"/>
      <c r="DHH45" s="42"/>
      <c r="DHI45" s="43"/>
      <c r="DHJ45" s="42"/>
      <c r="DHK45" s="43"/>
      <c r="DHL45" s="41"/>
      <c r="DHN45" s="838"/>
      <c r="DHO45" s="41"/>
      <c r="DHQ45" s="42"/>
      <c r="DHR45" s="43"/>
      <c r="DHS45" s="42"/>
      <c r="DHT45" s="43"/>
      <c r="DHU45" s="41"/>
      <c r="DHW45" s="838"/>
      <c r="DHX45" s="41"/>
      <c r="DHZ45" s="42"/>
      <c r="DIA45" s="43"/>
      <c r="DIB45" s="42"/>
      <c r="DIC45" s="43"/>
      <c r="DID45" s="41"/>
      <c r="DIF45" s="838"/>
      <c r="DIG45" s="41"/>
      <c r="DII45" s="42"/>
      <c r="DIJ45" s="43"/>
      <c r="DIK45" s="42"/>
      <c r="DIL45" s="43"/>
      <c r="DIM45" s="41"/>
      <c r="DIO45" s="838"/>
      <c r="DIP45" s="41"/>
      <c r="DIR45" s="42"/>
      <c r="DIS45" s="43"/>
      <c r="DIT45" s="42"/>
      <c r="DIU45" s="43"/>
      <c r="DIV45" s="41"/>
      <c r="DIX45" s="838"/>
      <c r="DIY45" s="41"/>
      <c r="DJA45" s="42"/>
      <c r="DJB45" s="43"/>
      <c r="DJC45" s="42"/>
      <c r="DJD45" s="43"/>
      <c r="DJE45" s="41"/>
      <c r="DJG45" s="838"/>
      <c r="DJH45" s="41"/>
      <c r="DJJ45" s="42"/>
      <c r="DJK45" s="43"/>
      <c r="DJL45" s="42"/>
      <c r="DJM45" s="43"/>
      <c r="DJN45" s="41"/>
      <c r="DJP45" s="838"/>
      <c r="DJQ45" s="41"/>
      <c r="DJS45" s="42"/>
      <c r="DJT45" s="43"/>
      <c r="DJU45" s="42"/>
      <c r="DJV45" s="43"/>
      <c r="DJW45" s="41"/>
      <c r="DJY45" s="838"/>
      <c r="DJZ45" s="41"/>
      <c r="DKB45" s="42"/>
      <c r="DKC45" s="43"/>
      <c r="DKD45" s="42"/>
      <c r="DKE45" s="43"/>
      <c r="DKF45" s="41"/>
      <c r="DKH45" s="838"/>
      <c r="DKI45" s="41"/>
      <c r="DKK45" s="42"/>
      <c r="DKL45" s="43"/>
      <c r="DKM45" s="42"/>
      <c r="DKN45" s="43"/>
      <c r="DKO45" s="41"/>
      <c r="DKQ45" s="838"/>
      <c r="DKR45" s="41"/>
      <c r="DKT45" s="42"/>
      <c r="DKU45" s="43"/>
      <c r="DKV45" s="42"/>
      <c r="DKW45" s="43"/>
      <c r="DKX45" s="41"/>
      <c r="DKZ45" s="838"/>
      <c r="DLA45" s="41"/>
      <c r="DLC45" s="42"/>
      <c r="DLD45" s="43"/>
      <c r="DLE45" s="42"/>
      <c r="DLF45" s="43"/>
      <c r="DLG45" s="41"/>
      <c r="DLI45" s="838"/>
      <c r="DLJ45" s="41"/>
      <c r="DLL45" s="42"/>
      <c r="DLM45" s="43"/>
      <c r="DLN45" s="42"/>
      <c r="DLO45" s="43"/>
      <c r="DLP45" s="41"/>
      <c r="DLR45" s="838"/>
      <c r="DLS45" s="41"/>
      <c r="DLU45" s="42"/>
      <c r="DLV45" s="43"/>
      <c r="DLW45" s="42"/>
      <c r="DLX45" s="43"/>
      <c r="DLY45" s="41"/>
      <c r="DMA45" s="838"/>
      <c r="DMB45" s="41"/>
      <c r="DMD45" s="42"/>
      <c r="DME45" s="43"/>
      <c r="DMF45" s="42"/>
      <c r="DMG45" s="43"/>
      <c r="DMH45" s="41"/>
      <c r="DMJ45" s="838"/>
      <c r="DMK45" s="41"/>
      <c r="DMM45" s="42"/>
      <c r="DMN45" s="43"/>
      <c r="DMO45" s="42"/>
      <c r="DMP45" s="43"/>
      <c r="DMQ45" s="41"/>
      <c r="DMS45" s="838"/>
      <c r="DMT45" s="41"/>
      <c r="DMV45" s="42"/>
      <c r="DMW45" s="43"/>
      <c r="DMX45" s="42"/>
      <c r="DMY45" s="43"/>
      <c r="DMZ45" s="41"/>
      <c r="DNB45" s="838"/>
      <c r="DNC45" s="41"/>
      <c r="DNE45" s="42"/>
      <c r="DNF45" s="43"/>
      <c r="DNG45" s="42"/>
      <c r="DNH45" s="43"/>
      <c r="DNI45" s="41"/>
      <c r="DNK45" s="838"/>
      <c r="DNL45" s="41"/>
      <c r="DNN45" s="42"/>
      <c r="DNO45" s="43"/>
      <c r="DNP45" s="42"/>
      <c r="DNQ45" s="43"/>
      <c r="DNR45" s="41"/>
      <c r="DNT45" s="838"/>
      <c r="DNU45" s="41"/>
      <c r="DNW45" s="42"/>
      <c r="DNX45" s="43"/>
      <c r="DNY45" s="42"/>
      <c r="DNZ45" s="43"/>
      <c r="DOA45" s="41"/>
      <c r="DOC45" s="838"/>
      <c r="DOD45" s="41"/>
      <c r="DOF45" s="42"/>
      <c r="DOG45" s="43"/>
      <c r="DOH45" s="42"/>
      <c r="DOI45" s="43"/>
      <c r="DOJ45" s="41"/>
      <c r="DOL45" s="838"/>
      <c r="DOM45" s="41"/>
      <c r="DOO45" s="42"/>
      <c r="DOP45" s="43"/>
      <c r="DOQ45" s="42"/>
      <c r="DOR45" s="43"/>
      <c r="DOS45" s="41"/>
      <c r="DOU45" s="838"/>
      <c r="DOV45" s="41"/>
      <c r="DOX45" s="42"/>
      <c r="DOY45" s="43"/>
      <c r="DOZ45" s="42"/>
      <c r="DPA45" s="43"/>
      <c r="DPB45" s="41"/>
      <c r="DPD45" s="838"/>
      <c r="DPE45" s="41"/>
      <c r="DPG45" s="42"/>
      <c r="DPH45" s="43"/>
      <c r="DPI45" s="42"/>
      <c r="DPJ45" s="43"/>
      <c r="DPK45" s="41"/>
      <c r="DPM45" s="838"/>
      <c r="DPN45" s="41"/>
      <c r="DPP45" s="42"/>
      <c r="DPQ45" s="43"/>
      <c r="DPR45" s="42"/>
      <c r="DPS45" s="43"/>
      <c r="DPT45" s="41"/>
      <c r="DPV45" s="838"/>
      <c r="DPW45" s="41"/>
      <c r="DPY45" s="42"/>
      <c r="DPZ45" s="43"/>
      <c r="DQA45" s="42"/>
      <c r="DQB45" s="43"/>
      <c r="DQC45" s="41"/>
      <c r="DQE45" s="838"/>
      <c r="DQF45" s="41"/>
      <c r="DQH45" s="42"/>
      <c r="DQI45" s="43"/>
      <c r="DQJ45" s="42"/>
      <c r="DQK45" s="43"/>
      <c r="DQL45" s="41"/>
      <c r="DQN45" s="838"/>
      <c r="DQO45" s="41"/>
      <c r="DQQ45" s="42"/>
      <c r="DQR45" s="43"/>
      <c r="DQS45" s="42"/>
      <c r="DQT45" s="43"/>
      <c r="DQU45" s="41"/>
      <c r="DQW45" s="838"/>
      <c r="DQX45" s="41"/>
      <c r="DQZ45" s="42"/>
      <c r="DRA45" s="43"/>
      <c r="DRB45" s="42"/>
      <c r="DRC45" s="43"/>
      <c r="DRD45" s="41"/>
      <c r="DRF45" s="838"/>
      <c r="DRG45" s="41"/>
      <c r="DRI45" s="42"/>
      <c r="DRJ45" s="43"/>
      <c r="DRK45" s="42"/>
      <c r="DRL45" s="43"/>
      <c r="DRM45" s="41"/>
      <c r="DRO45" s="838"/>
      <c r="DRP45" s="41"/>
      <c r="DRR45" s="42"/>
      <c r="DRS45" s="43"/>
      <c r="DRT45" s="42"/>
      <c r="DRU45" s="43"/>
      <c r="DRV45" s="41"/>
      <c r="DRX45" s="838"/>
      <c r="DRY45" s="41"/>
      <c r="DSA45" s="42"/>
      <c r="DSB45" s="43"/>
      <c r="DSC45" s="42"/>
      <c r="DSD45" s="43"/>
      <c r="DSE45" s="41"/>
      <c r="DSG45" s="838"/>
      <c r="DSH45" s="41"/>
      <c r="DSJ45" s="42"/>
      <c r="DSK45" s="43"/>
      <c r="DSL45" s="42"/>
      <c r="DSM45" s="43"/>
      <c r="DSN45" s="41"/>
      <c r="DSP45" s="838"/>
      <c r="DSQ45" s="41"/>
      <c r="DSS45" s="42"/>
      <c r="DST45" s="43"/>
      <c r="DSU45" s="42"/>
      <c r="DSV45" s="43"/>
      <c r="DSW45" s="41"/>
      <c r="DSY45" s="838"/>
      <c r="DSZ45" s="41"/>
      <c r="DTB45" s="42"/>
      <c r="DTC45" s="43"/>
      <c r="DTD45" s="42"/>
      <c r="DTE45" s="43"/>
      <c r="DTF45" s="41"/>
      <c r="DTH45" s="838"/>
      <c r="DTI45" s="41"/>
      <c r="DTK45" s="42"/>
      <c r="DTL45" s="43"/>
      <c r="DTM45" s="42"/>
      <c r="DTN45" s="43"/>
      <c r="DTO45" s="41"/>
      <c r="DTQ45" s="838"/>
      <c r="DTR45" s="41"/>
      <c r="DTT45" s="42"/>
      <c r="DTU45" s="43"/>
      <c r="DTV45" s="42"/>
      <c r="DTW45" s="43"/>
      <c r="DTX45" s="41"/>
      <c r="DTZ45" s="838"/>
      <c r="DUA45" s="41"/>
      <c r="DUC45" s="42"/>
      <c r="DUD45" s="43"/>
      <c r="DUE45" s="42"/>
      <c r="DUF45" s="43"/>
      <c r="DUG45" s="41"/>
      <c r="DUI45" s="838"/>
      <c r="DUJ45" s="41"/>
      <c r="DUL45" s="42"/>
      <c r="DUM45" s="43"/>
      <c r="DUN45" s="42"/>
      <c r="DUO45" s="43"/>
      <c r="DUP45" s="41"/>
      <c r="DUR45" s="838"/>
      <c r="DUS45" s="41"/>
      <c r="DUU45" s="42"/>
      <c r="DUV45" s="43"/>
      <c r="DUW45" s="42"/>
      <c r="DUX45" s="43"/>
      <c r="DUY45" s="41"/>
      <c r="DVA45" s="838"/>
      <c r="DVB45" s="41"/>
      <c r="DVD45" s="42"/>
      <c r="DVE45" s="43"/>
      <c r="DVF45" s="42"/>
      <c r="DVG45" s="43"/>
      <c r="DVH45" s="41"/>
      <c r="DVJ45" s="838"/>
      <c r="DVK45" s="41"/>
      <c r="DVM45" s="42"/>
      <c r="DVN45" s="43"/>
      <c r="DVO45" s="42"/>
      <c r="DVP45" s="43"/>
      <c r="DVQ45" s="41"/>
      <c r="DVS45" s="838"/>
      <c r="DVT45" s="41"/>
      <c r="DVV45" s="42"/>
      <c r="DVW45" s="43"/>
      <c r="DVX45" s="42"/>
      <c r="DVY45" s="43"/>
      <c r="DVZ45" s="41"/>
      <c r="DWB45" s="838"/>
      <c r="DWC45" s="41"/>
      <c r="DWE45" s="42"/>
      <c r="DWF45" s="43"/>
      <c r="DWG45" s="42"/>
      <c r="DWH45" s="43"/>
      <c r="DWI45" s="41"/>
      <c r="DWK45" s="838"/>
      <c r="DWL45" s="41"/>
      <c r="DWN45" s="42"/>
      <c r="DWO45" s="43"/>
      <c r="DWP45" s="42"/>
      <c r="DWQ45" s="43"/>
      <c r="DWR45" s="41"/>
      <c r="DWT45" s="838"/>
      <c r="DWU45" s="41"/>
      <c r="DWW45" s="42"/>
      <c r="DWX45" s="43"/>
      <c r="DWY45" s="42"/>
      <c r="DWZ45" s="43"/>
      <c r="DXA45" s="41"/>
      <c r="DXC45" s="838"/>
      <c r="DXD45" s="41"/>
      <c r="DXF45" s="42"/>
      <c r="DXG45" s="43"/>
      <c r="DXH45" s="42"/>
      <c r="DXI45" s="43"/>
      <c r="DXJ45" s="41"/>
      <c r="DXL45" s="838"/>
      <c r="DXM45" s="41"/>
      <c r="DXO45" s="42"/>
      <c r="DXP45" s="43"/>
      <c r="DXQ45" s="42"/>
      <c r="DXR45" s="43"/>
      <c r="DXS45" s="41"/>
      <c r="DXU45" s="838"/>
      <c r="DXV45" s="41"/>
      <c r="DXX45" s="42"/>
      <c r="DXY45" s="43"/>
      <c r="DXZ45" s="42"/>
      <c r="DYA45" s="43"/>
      <c r="DYB45" s="41"/>
      <c r="DYD45" s="838"/>
      <c r="DYE45" s="41"/>
      <c r="DYG45" s="42"/>
      <c r="DYH45" s="43"/>
      <c r="DYI45" s="42"/>
      <c r="DYJ45" s="43"/>
      <c r="DYK45" s="41"/>
      <c r="DYM45" s="838"/>
      <c r="DYN45" s="41"/>
      <c r="DYP45" s="42"/>
      <c r="DYQ45" s="43"/>
      <c r="DYR45" s="42"/>
      <c r="DYS45" s="43"/>
      <c r="DYT45" s="41"/>
      <c r="DYV45" s="838"/>
      <c r="DYW45" s="41"/>
      <c r="DYY45" s="42"/>
      <c r="DYZ45" s="43"/>
      <c r="DZA45" s="42"/>
      <c r="DZB45" s="43"/>
      <c r="DZC45" s="41"/>
      <c r="DZE45" s="838"/>
      <c r="DZF45" s="41"/>
      <c r="DZH45" s="42"/>
      <c r="DZI45" s="43"/>
      <c r="DZJ45" s="42"/>
      <c r="DZK45" s="43"/>
      <c r="DZL45" s="41"/>
      <c r="DZN45" s="838"/>
      <c r="DZO45" s="41"/>
      <c r="DZQ45" s="42"/>
      <c r="DZR45" s="43"/>
      <c r="DZS45" s="42"/>
      <c r="DZT45" s="43"/>
      <c r="DZU45" s="41"/>
      <c r="DZW45" s="838"/>
      <c r="DZX45" s="41"/>
      <c r="DZZ45" s="42"/>
      <c r="EAA45" s="43"/>
      <c r="EAB45" s="42"/>
      <c r="EAC45" s="43"/>
      <c r="EAD45" s="41"/>
      <c r="EAF45" s="838"/>
      <c r="EAG45" s="41"/>
      <c r="EAI45" s="42"/>
      <c r="EAJ45" s="43"/>
      <c r="EAK45" s="42"/>
      <c r="EAL45" s="43"/>
      <c r="EAM45" s="41"/>
      <c r="EAO45" s="838"/>
      <c r="EAP45" s="41"/>
      <c r="EAR45" s="42"/>
      <c r="EAS45" s="43"/>
      <c r="EAT45" s="42"/>
      <c r="EAU45" s="43"/>
      <c r="EAV45" s="41"/>
      <c r="EAX45" s="838"/>
      <c r="EAY45" s="41"/>
      <c r="EBA45" s="42"/>
      <c r="EBB45" s="43"/>
      <c r="EBC45" s="42"/>
      <c r="EBD45" s="43"/>
      <c r="EBE45" s="41"/>
      <c r="EBG45" s="838"/>
      <c r="EBH45" s="41"/>
      <c r="EBJ45" s="42"/>
      <c r="EBK45" s="43"/>
      <c r="EBL45" s="42"/>
      <c r="EBM45" s="43"/>
      <c r="EBN45" s="41"/>
      <c r="EBP45" s="838"/>
      <c r="EBQ45" s="41"/>
      <c r="EBS45" s="42"/>
      <c r="EBT45" s="43"/>
      <c r="EBU45" s="42"/>
      <c r="EBV45" s="43"/>
      <c r="EBW45" s="41"/>
      <c r="EBY45" s="838"/>
      <c r="EBZ45" s="41"/>
      <c r="ECB45" s="42"/>
      <c r="ECC45" s="43"/>
      <c r="ECD45" s="42"/>
      <c r="ECE45" s="43"/>
      <c r="ECF45" s="41"/>
      <c r="ECH45" s="838"/>
      <c r="ECI45" s="41"/>
      <c r="ECK45" s="42"/>
      <c r="ECL45" s="43"/>
      <c r="ECM45" s="42"/>
      <c r="ECN45" s="43"/>
      <c r="ECO45" s="41"/>
      <c r="ECQ45" s="838"/>
      <c r="ECR45" s="41"/>
      <c r="ECT45" s="42"/>
      <c r="ECU45" s="43"/>
      <c r="ECV45" s="42"/>
      <c r="ECW45" s="43"/>
      <c r="ECX45" s="41"/>
      <c r="ECZ45" s="838"/>
      <c r="EDA45" s="41"/>
      <c r="EDC45" s="42"/>
      <c r="EDD45" s="43"/>
      <c r="EDE45" s="42"/>
      <c r="EDF45" s="43"/>
      <c r="EDG45" s="41"/>
      <c r="EDI45" s="838"/>
      <c r="EDJ45" s="41"/>
      <c r="EDL45" s="42"/>
      <c r="EDM45" s="43"/>
      <c r="EDN45" s="42"/>
      <c r="EDO45" s="43"/>
      <c r="EDP45" s="41"/>
      <c r="EDR45" s="838"/>
      <c r="EDS45" s="41"/>
      <c r="EDU45" s="42"/>
      <c r="EDV45" s="43"/>
      <c r="EDW45" s="42"/>
      <c r="EDX45" s="43"/>
      <c r="EDY45" s="41"/>
      <c r="EEA45" s="838"/>
      <c r="EEB45" s="41"/>
      <c r="EED45" s="42"/>
      <c r="EEE45" s="43"/>
      <c r="EEF45" s="42"/>
      <c r="EEG45" s="43"/>
      <c r="EEH45" s="41"/>
      <c r="EEJ45" s="838"/>
      <c r="EEK45" s="41"/>
      <c r="EEM45" s="42"/>
      <c r="EEN45" s="43"/>
      <c r="EEO45" s="42"/>
      <c r="EEP45" s="43"/>
      <c r="EEQ45" s="41"/>
      <c r="EES45" s="838"/>
      <c r="EET45" s="41"/>
      <c r="EEV45" s="42"/>
      <c r="EEW45" s="43"/>
      <c r="EEX45" s="42"/>
      <c r="EEY45" s="43"/>
      <c r="EEZ45" s="41"/>
      <c r="EFB45" s="838"/>
      <c r="EFC45" s="41"/>
      <c r="EFE45" s="42"/>
      <c r="EFF45" s="43"/>
      <c r="EFG45" s="42"/>
      <c r="EFH45" s="43"/>
      <c r="EFI45" s="41"/>
      <c r="EFK45" s="838"/>
      <c r="EFL45" s="41"/>
      <c r="EFN45" s="42"/>
      <c r="EFO45" s="43"/>
      <c r="EFP45" s="42"/>
      <c r="EFQ45" s="43"/>
      <c r="EFR45" s="41"/>
      <c r="EFT45" s="838"/>
      <c r="EFU45" s="41"/>
      <c r="EFW45" s="42"/>
      <c r="EFX45" s="43"/>
      <c r="EFY45" s="42"/>
      <c r="EFZ45" s="43"/>
      <c r="EGA45" s="41"/>
      <c r="EGC45" s="838"/>
      <c r="EGD45" s="41"/>
      <c r="EGF45" s="42"/>
      <c r="EGG45" s="43"/>
      <c r="EGH45" s="42"/>
      <c r="EGI45" s="43"/>
      <c r="EGJ45" s="41"/>
      <c r="EGL45" s="838"/>
      <c r="EGM45" s="41"/>
      <c r="EGO45" s="42"/>
      <c r="EGP45" s="43"/>
      <c r="EGQ45" s="42"/>
      <c r="EGR45" s="43"/>
      <c r="EGS45" s="41"/>
      <c r="EGU45" s="838"/>
      <c r="EGV45" s="41"/>
      <c r="EGX45" s="42"/>
      <c r="EGY45" s="43"/>
      <c r="EGZ45" s="42"/>
      <c r="EHA45" s="43"/>
      <c r="EHB45" s="41"/>
      <c r="EHD45" s="838"/>
      <c r="EHE45" s="41"/>
      <c r="EHG45" s="42"/>
      <c r="EHH45" s="43"/>
      <c r="EHI45" s="42"/>
      <c r="EHJ45" s="43"/>
      <c r="EHK45" s="41"/>
      <c r="EHM45" s="838"/>
      <c r="EHN45" s="41"/>
      <c r="EHP45" s="42"/>
      <c r="EHQ45" s="43"/>
      <c r="EHR45" s="42"/>
      <c r="EHS45" s="43"/>
      <c r="EHT45" s="41"/>
      <c r="EHV45" s="838"/>
      <c r="EHW45" s="41"/>
      <c r="EHY45" s="42"/>
      <c r="EHZ45" s="43"/>
      <c r="EIA45" s="42"/>
      <c r="EIB45" s="43"/>
      <c r="EIC45" s="41"/>
      <c r="EIE45" s="838"/>
      <c r="EIF45" s="41"/>
      <c r="EIH45" s="42"/>
      <c r="EII45" s="43"/>
      <c r="EIJ45" s="42"/>
      <c r="EIK45" s="43"/>
      <c r="EIL45" s="41"/>
      <c r="EIN45" s="838"/>
      <c r="EIO45" s="41"/>
      <c r="EIQ45" s="42"/>
      <c r="EIR45" s="43"/>
      <c r="EIS45" s="42"/>
      <c r="EIT45" s="43"/>
      <c r="EIU45" s="41"/>
      <c r="EIW45" s="838"/>
      <c r="EIX45" s="41"/>
      <c r="EIZ45" s="42"/>
      <c r="EJA45" s="43"/>
      <c r="EJB45" s="42"/>
      <c r="EJC45" s="43"/>
      <c r="EJD45" s="41"/>
      <c r="EJF45" s="838"/>
      <c r="EJG45" s="41"/>
      <c r="EJI45" s="42"/>
      <c r="EJJ45" s="43"/>
      <c r="EJK45" s="42"/>
      <c r="EJL45" s="43"/>
      <c r="EJM45" s="41"/>
      <c r="EJO45" s="838"/>
      <c r="EJP45" s="41"/>
      <c r="EJR45" s="42"/>
      <c r="EJS45" s="43"/>
      <c r="EJT45" s="42"/>
      <c r="EJU45" s="43"/>
      <c r="EJV45" s="41"/>
      <c r="EJX45" s="838"/>
      <c r="EJY45" s="41"/>
      <c r="EKA45" s="42"/>
      <c r="EKB45" s="43"/>
      <c r="EKC45" s="42"/>
      <c r="EKD45" s="43"/>
      <c r="EKE45" s="41"/>
      <c r="EKG45" s="838"/>
      <c r="EKH45" s="41"/>
      <c r="EKJ45" s="42"/>
      <c r="EKK45" s="43"/>
      <c r="EKL45" s="42"/>
      <c r="EKM45" s="43"/>
      <c r="EKN45" s="41"/>
      <c r="EKP45" s="838"/>
      <c r="EKQ45" s="41"/>
      <c r="EKS45" s="42"/>
      <c r="EKT45" s="43"/>
      <c r="EKU45" s="42"/>
      <c r="EKV45" s="43"/>
      <c r="EKW45" s="41"/>
      <c r="EKY45" s="838"/>
      <c r="EKZ45" s="41"/>
      <c r="ELB45" s="42"/>
      <c r="ELC45" s="43"/>
      <c r="ELD45" s="42"/>
      <c r="ELE45" s="43"/>
      <c r="ELF45" s="41"/>
      <c r="ELH45" s="838"/>
      <c r="ELI45" s="41"/>
      <c r="ELK45" s="42"/>
      <c r="ELL45" s="43"/>
      <c r="ELM45" s="42"/>
      <c r="ELN45" s="43"/>
      <c r="ELO45" s="41"/>
      <c r="ELQ45" s="838"/>
      <c r="ELR45" s="41"/>
      <c r="ELT45" s="42"/>
      <c r="ELU45" s="43"/>
      <c r="ELV45" s="42"/>
      <c r="ELW45" s="43"/>
      <c r="ELX45" s="41"/>
      <c r="ELZ45" s="838"/>
      <c r="EMA45" s="41"/>
      <c r="EMC45" s="42"/>
      <c r="EMD45" s="43"/>
      <c r="EME45" s="42"/>
      <c r="EMF45" s="43"/>
      <c r="EMG45" s="41"/>
      <c r="EMI45" s="838"/>
      <c r="EMJ45" s="41"/>
      <c r="EML45" s="42"/>
      <c r="EMM45" s="43"/>
      <c r="EMN45" s="42"/>
      <c r="EMO45" s="43"/>
      <c r="EMP45" s="41"/>
      <c r="EMR45" s="838"/>
      <c r="EMS45" s="41"/>
      <c r="EMU45" s="42"/>
      <c r="EMV45" s="43"/>
      <c r="EMW45" s="42"/>
      <c r="EMX45" s="43"/>
      <c r="EMY45" s="41"/>
      <c r="ENA45" s="838"/>
      <c r="ENB45" s="41"/>
      <c r="END45" s="42"/>
      <c r="ENE45" s="43"/>
      <c r="ENF45" s="42"/>
      <c r="ENG45" s="43"/>
      <c r="ENH45" s="41"/>
      <c r="ENJ45" s="838"/>
      <c r="ENK45" s="41"/>
      <c r="ENM45" s="42"/>
      <c r="ENN45" s="43"/>
      <c r="ENO45" s="42"/>
      <c r="ENP45" s="43"/>
      <c r="ENQ45" s="41"/>
      <c r="ENS45" s="838"/>
      <c r="ENT45" s="41"/>
      <c r="ENV45" s="42"/>
      <c r="ENW45" s="43"/>
      <c r="ENX45" s="42"/>
      <c r="ENY45" s="43"/>
      <c r="ENZ45" s="41"/>
      <c r="EOB45" s="838"/>
      <c r="EOC45" s="41"/>
      <c r="EOE45" s="42"/>
      <c r="EOF45" s="43"/>
      <c r="EOG45" s="42"/>
      <c r="EOH45" s="43"/>
      <c r="EOI45" s="41"/>
      <c r="EOK45" s="838"/>
      <c r="EOL45" s="41"/>
      <c r="EON45" s="42"/>
      <c r="EOO45" s="43"/>
      <c r="EOP45" s="42"/>
      <c r="EOQ45" s="43"/>
      <c r="EOR45" s="41"/>
      <c r="EOT45" s="838"/>
      <c r="EOU45" s="41"/>
      <c r="EOW45" s="42"/>
      <c r="EOX45" s="43"/>
      <c r="EOY45" s="42"/>
      <c r="EOZ45" s="43"/>
      <c r="EPA45" s="41"/>
      <c r="EPC45" s="838"/>
      <c r="EPD45" s="41"/>
      <c r="EPF45" s="42"/>
      <c r="EPG45" s="43"/>
      <c r="EPH45" s="42"/>
      <c r="EPI45" s="43"/>
      <c r="EPJ45" s="41"/>
      <c r="EPL45" s="838"/>
      <c r="EPM45" s="41"/>
      <c r="EPO45" s="42"/>
      <c r="EPP45" s="43"/>
      <c r="EPQ45" s="42"/>
      <c r="EPR45" s="43"/>
      <c r="EPS45" s="41"/>
      <c r="EPU45" s="838"/>
      <c r="EPV45" s="41"/>
      <c r="EPX45" s="42"/>
      <c r="EPY45" s="43"/>
      <c r="EPZ45" s="42"/>
      <c r="EQA45" s="43"/>
      <c r="EQB45" s="41"/>
      <c r="EQD45" s="838"/>
      <c r="EQE45" s="41"/>
      <c r="EQG45" s="42"/>
      <c r="EQH45" s="43"/>
      <c r="EQI45" s="42"/>
      <c r="EQJ45" s="43"/>
      <c r="EQK45" s="41"/>
      <c r="EQM45" s="838"/>
      <c r="EQN45" s="41"/>
      <c r="EQP45" s="42"/>
      <c r="EQQ45" s="43"/>
      <c r="EQR45" s="42"/>
      <c r="EQS45" s="43"/>
      <c r="EQT45" s="41"/>
      <c r="EQV45" s="838"/>
      <c r="EQW45" s="41"/>
      <c r="EQY45" s="42"/>
      <c r="EQZ45" s="43"/>
      <c r="ERA45" s="42"/>
      <c r="ERB45" s="43"/>
      <c r="ERC45" s="41"/>
      <c r="ERE45" s="838"/>
      <c r="ERF45" s="41"/>
      <c r="ERH45" s="42"/>
      <c r="ERI45" s="43"/>
      <c r="ERJ45" s="42"/>
      <c r="ERK45" s="43"/>
      <c r="ERL45" s="41"/>
      <c r="ERN45" s="838"/>
      <c r="ERO45" s="41"/>
      <c r="ERQ45" s="42"/>
      <c r="ERR45" s="43"/>
      <c r="ERS45" s="42"/>
      <c r="ERT45" s="43"/>
      <c r="ERU45" s="41"/>
      <c r="ERW45" s="838"/>
      <c r="ERX45" s="41"/>
      <c r="ERZ45" s="42"/>
      <c r="ESA45" s="43"/>
      <c r="ESB45" s="42"/>
      <c r="ESC45" s="43"/>
      <c r="ESD45" s="41"/>
      <c r="ESF45" s="838"/>
      <c r="ESG45" s="41"/>
      <c r="ESI45" s="42"/>
      <c r="ESJ45" s="43"/>
      <c r="ESK45" s="42"/>
      <c r="ESL45" s="43"/>
      <c r="ESM45" s="41"/>
      <c r="ESO45" s="838"/>
      <c r="ESP45" s="41"/>
      <c r="ESR45" s="42"/>
      <c r="ESS45" s="43"/>
      <c r="EST45" s="42"/>
      <c r="ESU45" s="43"/>
      <c r="ESV45" s="41"/>
      <c r="ESX45" s="838"/>
      <c r="ESY45" s="41"/>
      <c r="ETA45" s="42"/>
      <c r="ETB45" s="43"/>
      <c r="ETC45" s="42"/>
      <c r="ETD45" s="43"/>
      <c r="ETE45" s="41"/>
      <c r="ETG45" s="838"/>
      <c r="ETH45" s="41"/>
      <c r="ETJ45" s="42"/>
      <c r="ETK45" s="43"/>
      <c r="ETL45" s="42"/>
      <c r="ETM45" s="43"/>
      <c r="ETN45" s="41"/>
      <c r="ETP45" s="838"/>
      <c r="ETQ45" s="41"/>
      <c r="ETS45" s="42"/>
      <c r="ETT45" s="43"/>
      <c r="ETU45" s="42"/>
      <c r="ETV45" s="43"/>
      <c r="ETW45" s="41"/>
      <c r="ETY45" s="838"/>
      <c r="ETZ45" s="41"/>
      <c r="EUB45" s="42"/>
      <c r="EUC45" s="43"/>
      <c r="EUD45" s="42"/>
      <c r="EUE45" s="43"/>
      <c r="EUF45" s="41"/>
      <c r="EUH45" s="838"/>
      <c r="EUI45" s="41"/>
      <c r="EUK45" s="42"/>
      <c r="EUL45" s="43"/>
      <c r="EUM45" s="42"/>
      <c r="EUN45" s="43"/>
      <c r="EUO45" s="41"/>
      <c r="EUQ45" s="838"/>
      <c r="EUR45" s="41"/>
      <c r="EUT45" s="42"/>
      <c r="EUU45" s="43"/>
      <c r="EUV45" s="42"/>
      <c r="EUW45" s="43"/>
      <c r="EUX45" s="41"/>
      <c r="EUZ45" s="838"/>
      <c r="EVA45" s="41"/>
      <c r="EVC45" s="42"/>
      <c r="EVD45" s="43"/>
      <c r="EVE45" s="42"/>
      <c r="EVF45" s="43"/>
      <c r="EVG45" s="41"/>
      <c r="EVI45" s="838"/>
      <c r="EVJ45" s="41"/>
      <c r="EVL45" s="42"/>
      <c r="EVM45" s="43"/>
      <c r="EVN45" s="42"/>
      <c r="EVO45" s="43"/>
      <c r="EVP45" s="41"/>
      <c r="EVR45" s="838"/>
      <c r="EVS45" s="41"/>
      <c r="EVU45" s="42"/>
      <c r="EVV45" s="43"/>
      <c r="EVW45" s="42"/>
      <c r="EVX45" s="43"/>
      <c r="EVY45" s="41"/>
      <c r="EWA45" s="838"/>
      <c r="EWB45" s="41"/>
      <c r="EWD45" s="42"/>
      <c r="EWE45" s="43"/>
      <c r="EWF45" s="42"/>
      <c r="EWG45" s="43"/>
      <c r="EWH45" s="41"/>
      <c r="EWJ45" s="838"/>
      <c r="EWK45" s="41"/>
      <c r="EWM45" s="42"/>
      <c r="EWN45" s="43"/>
      <c r="EWO45" s="42"/>
      <c r="EWP45" s="43"/>
      <c r="EWQ45" s="41"/>
      <c r="EWS45" s="838"/>
      <c r="EWT45" s="41"/>
      <c r="EWV45" s="42"/>
      <c r="EWW45" s="43"/>
      <c r="EWX45" s="42"/>
      <c r="EWY45" s="43"/>
      <c r="EWZ45" s="41"/>
      <c r="EXB45" s="838"/>
      <c r="EXC45" s="41"/>
      <c r="EXE45" s="42"/>
      <c r="EXF45" s="43"/>
      <c r="EXG45" s="42"/>
      <c r="EXH45" s="43"/>
      <c r="EXI45" s="41"/>
      <c r="EXK45" s="838"/>
      <c r="EXL45" s="41"/>
      <c r="EXN45" s="42"/>
      <c r="EXO45" s="43"/>
      <c r="EXP45" s="42"/>
      <c r="EXQ45" s="43"/>
      <c r="EXR45" s="41"/>
      <c r="EXT45" s="838"/>
      <c r="EXU45" s="41"/>
      <c r="EXW45" s="42"/>
      <c r="EXX45" s="43"/>
      <c r="EXY45" s="42"/>
      <c r="EXZ45" s="43"/>
      <c r="EYA45" s="41"/>
      <c r="EYC45" s="838"/>
      <c r="EYD45" s="41"/>
      <c r="EYF45" s="42"/>
      <c r="EYG45" s="43"/>
      <c r="EYH45" s="42"/>
      <c r="EYI45" s="43"/>
      <c r="EYJ45" s="41"/>
      <c r="EYL45" s="838"/>
      <c r="EYM45" s="41"/>
      <c r="EYO45" s="42"/>
      <c r="EYP45" s="43"/>
      <c r="EYQ45" s="42"/>
      <c r="EYR45" s="43"/>
      <c r="EYS45" s="41"/>
      <c r="EYU45" s="838"/>
      <c r="EYV45" s="41"/>
      <c r="EYX45" s="42"/>
      <c r="EYY45" s="43"/>
      <c r="EYZ45" s="42"/>
      <c r="EZA45" s="43"/>
      <c r="EZB45" s="41"/>
      <c r="EZD45" s="838"/>
      <c r="EZE45" s="41"/>
      <c r="EZG45" s="42"/>
      <c r="EZH45" s="43"/>
      <c r="EZI45" s="42"/>
      <c r="EZJ45" s="43"/>
      <c r="EZK45" s="41"/>
      <c r="EZM45" s="838"/>
      <c r="EZN45" s="41"/>
      <c r="EZP45" s="42"/>
      <c r="EZQ45" s="43"/>
      <c r="EZR45" s="42"/>
      <c r="EZS45" s="43"/>
      <c r="EZT45" s="41"/>
      <c r="EZV45" s="838"/>
      <c r="EZW45" s="41"/>
      <c r="EZY45" s="42"/>
      <c r="EZZ45" s="43"/>
      <c r="FAA45" s="42"/>
      <c r="FAB45" s="43"/>
      <c r="FAC45" s="41"/>
      <c r="FAE45" s="838"/>
      <c r="FAF45" s="41"/>
      <c r="FAH45" s="42"/>
      <c r="FAI45" s="43"/>
      <c r="FAJ45" s="42"/>
      <c r="FAK45" s="43"/>
      <c r="FAL45" s="41"/>
      <c r="FAN45" s="838"/>
      <c r="FAO45" s="41"/>
      <c r="FAQ45" s="42"/>
      <c r="FAR45" s="43"/>
      <c r="FAS45" s="42"/>
      <c r="FAT45" s="43"/>
      <c r="FAU45" s="41"/>
      <c r="FAW45" s="838"/>
      <c r="FAX45" s="41"/>
      <c r="FAZ45" s="42"/>
      <c r="FBA45" s="43"/>
      <c r="FBB45" s="42"/>
      <c r="FBC45" s="43"/>
      <c r="FBD45" s="41"/>
      <c r="FBF45" s="838"/>
      <c r="FBG45" s="41"/>
      <c r="FBI45" s="42"/>
      <c r="FBJ45" s="43"/>
      <c r="FBK45" s="42"/>
      <c r="FBL45" s="43"/>
      <c r="FBM45" s="41"/>
      <c r="FBO45" s="838"/>
      <c r="FBP45" s="41"/>
      <c r="FBR45" s="42"/>
      <c r="FBS45" s="43"/>
      <c r="FBT45" s="42"/>
      <c r="FBU45" s="43"/>
      <c r="FBV45" s="41"/>
      <c r="FBX45" s="838"/>
      <c r="FBY45" s="41"/>
      <c r="FCA45" s="42"/>
      <c r="FCB45" s="43"/>
      <c r="FCC45" s="42"/>
      <c r="FCD45" s="43"/>
      <c r="FCE45" s="41"/>
      <c r="FCG45" s="838"/>
      <c r="FCH45" s="41"/>
      <c r="FCJ45" s="42"/>
      <c r="FCK45" s="43"/>
      <c r="FCL45" s="42"/>
      <c r="FCM45" s="43"/>
      <c r="FCN45" s="41"/>
      <c r="FCP45" s="838"/>
      <c r="FCQ45" s="41"/>
      <c r="FCS45" s="42"/>
      <c r="FCT45" s="43"/>
      <c r="FCU45" s="42"/>
      <c r="FCV45" s="43"/>
      <c r="FCW45" s="41"/>
      <c r="FCY45" s="838"/>
      <c r="FCZ45" s="41"/>
      <c r="FDB45" s="42"/>
      <c r="FDC45" s="43"/>
      <c r="FDD45" s="42"/>
      <c r="FDE45" s="43"/>
      <c r="FDF45" s="41"/>
      <c r="FDH45" s="838"/>
      <c r="FDI45" s="41"/>
      <c r="FDK45" s="42"/>
      <c r="FDL45" s="43"/>
      <c r="FDM45" s="42"/>
      <c r="FDN45" s="43"/>
      <c r="FDO45" s="41"/>
      <c r="FDQ45" s="838"/>
      <c r="FDR45" s="41"/>
      <c r="FDT45" s="42"/>
      <c r="FDU45" s="43"/>
      <c r="FDV45" s="42"/>
      <c r="FDW45" s="43"/>
      <c r="FDX45" s="41"/>
      <c r="FDZ45" s="838"/>
      <c r="FEA45" s="41"/>
      <c r="FEC45" s="42"/>
      <c r="FED45" s="43"/>
      <c r="FEE45" s="42"/>
      <c r="FEF45" s="43"/>
      <c r="FEG45" s="41"/>
      <c r="FEI45" s="838"/>
      <c r="FEJ45" s="41"/>
      <c r="FEL45" s="42"/>
      <c r="FEM45" s="43"/>
      <c r="FEN45" s="42"/>
      <c r="FEO45" s="43"/>
      <c r="FEP45" s="41"/>
      <c r="FER45" s="838"/>
      <c r="FES45" s="41"/>
      <c r="FEU45" s="42"/>
      <c r="FEV45" s="43"/>
      <c r="FEW45" s="42"/>
      <c r="FEX45" s="43"/>
      <c r="FEY45" s="41"/>
      <c r="FFA45" s="838"/>
      <c r="FFB45" s="41"/>
      <c r="FFD45" s="42"/>
      <c r="FFE45" s="43"/>
      <c r="FFF45" s="42"/>
      <c r="FFG45" s="43"/>
      <c r="FFH45" s="41"/>
      <c r="FFJ45" s="838"/>
      <c r="FFK45" s="41"/>
      <c r="FFM45" s="42"/>
      <c r="FFN45" s="43"/>
      <c r="FFO45" s="42"/>
      <c r="FFP45" s="43"/>
      <c r="FFQ45" s="41"/>
      <c r="FFS45" s="838"/>
      <c r="FFT45" s="41"/>
      <c r="FFV45" s="42"/>
      <c r="FFW45" s="43"/>
      <c r="FFX45" s="42"/>
      <c r="FFY45" s="43"/>
      <c r="FFZ45" s="41"/>
      <c r="FGB45" s="838"/>
      <c r="FGC45" s="41"/>
      <c r="FGE45" s="42"/>
      <c r="FGF45" s="43"/>
      <c r="FGG45" s="42"/>
      <c r="FGH45" s="43"/>
      <c r="FGI45" s="41"/>
      <c r="FGK45" s="838"/>
      <c r="FGL45" s="41"/>
      <c r="FGN45" s="42"/>
      <c r="FGO45" s="43"/>
      <c r="FGP45" s="42"/>
      <c r="FGQ45" s="43"/>
      <c r="FGR45" s="41"/>
      <c r="FGT45" s="838"/>
      <c r="FGU45" s="41"/>
      <c r="FGW45" s="42"/>
      <c r="FGX45" s="43"/>
      <c r="FGY45" s="42"/>
      <c r="FGZ45" s="43"/>
      <c r="FHA45" s="41"/>
      <c r="FHC45" s="838"/>
      <c r="FHD45" s="41"/>
      <c r="FHF45" s="42"/>
      <c r="FHG45" s="43"/>
      <c r="FHH45" s="42"/>
      <c r="FHI45" s="43"/>
      <c r="FHJ45" s="41"/>
      <c r="FHL45" s="838"/>
      <c r="FHM45" s="41"/>
      <c r="FHO45" s="42"/>
      <c r="FHP45" s="43"/>
      <c r="FHQ45" s="42"/>
      <c r="FHR45" s="43"/>
      <c r="FHS45" s="41"/>
      <c r="FHU45" s="838"/>
      <c r="FHV45" s="41"/>
      <c r="FHX45" s="42"/>
      <c r="FHY45" s="43"/>
      <c r="FHZ45" s="42"/>
      <c r="FIA45" s="43"/>
      <c r="FIB45" s="41"/>
      <c r="FID45" s="838"/>
      <c r="FIE45" s="41"/>
      <c r="FIG45" s="42"/>
      <c r="FIH45" s="43"/>
      <c r="FII45" s="42"/>
      <c r="FIJ45" s="43"/>
      <c r="FIK45" s="41"/>
      <c r="FIM45" s="838"/>
      <c r="FIN45" s="41"/>
      <c r="FIP45" s="42"/>
      <c r="FIQ45" s="43"/>
      <c r="FIR45" s="42"/>
      <c r="FIS45" s="43"/>
      <c r="FIT45" s="41"/>
      <c r="FIV45" s="838"/>
      <c r="FIW45" s="41"/>
      <c r="FIY45" s="42"/>
      <c r="FIZ45" s="43"/>
      <c r="FJA45" s="42"/>
      <c r="FJB45" s="43"/>
      <c r="FJC45" s="41"/>
      <c r="FJE45" s="838"/>
      <c r="FJF45" s="41"/>
      <c r="FJH45" s="42"/>
      <c r="FJI45" s="43"/>
      <c r="FJJ45" s="42"/>
      <c r="FJK45" s="43"/>
      <c r="FJL45" s="41"/>
      <c r="FJN45" s="838"/>
      <c r="FJO45" s="41"/>
      <c r="FJQ45" s="42"/>
      <c r="FJR45" s="43"/>
      <c r="FJS45" s="42"/>
      <c r="FJT45" s="43"/>
      <c r="FJU45" s="41"/>
      <c r="FJW45" s="838"/>
      <c r="FJX45" s="41"/>
      <c r="FJZ45" s="42"/>
      <c r="FKA45" s="43"/>
      <c r="FKB45" s="42"/>
      <c r="FKC45" s="43"/>
      <c r="FKD45" s="41"/>
      <c r="FKF45" s="838"/>
      <c r="FKG45" s="41"/>
      <c r="FKI45" s="42"/>
      <c r="FKJ45" s="43"/>
      <c r="FKK45" s="42"/>
      <c r="FKL45" s="43"/>
      <c r="FKM45" s="41"/>
      <c r="FKO45" s="838"/>
      <c r="FKP45" s="41"/>
      <c r="FKR45" s="42"/>
      <c r="FKS45" s="43"/>
      <c r="FKT45" s="42"/>
      <c r="FKU45" s="43"/>
      <c r="FKV45" s="41"/>
      <c r="FKX45" s="838"/>
      <c r="FKY45" s="41"/>
      <c r="FLA45" s="42"/>
      <c r="FLB45" s="43"/>
      <c r="FLC45" s="42"/>
      <c r="FLD45" s="43"/>
      <c r="FLE45" s="41"/>
      <c r="FLG45" s="838"/>
      <c r="FLH45" s="41"/>
      <c r="FLJ45" s="42"/>
      <c r="FLK45" s="43"/>
      <c r="FLL45" s="42"/>
      <c r="FLM45" s="43"/>
      <c r="FLN45" s="41"/>
      <c r="FLP45" s="838"/>
      <c r="FLQ45" s="41"/>
      <c r="FLS45" s="42"/>
      <c r="FLT45" s="43"/>
      <c r="FLU45" s="42"/>
      <c r="FLV45" s="43"/>
      <c r="FLW45" s="41"/>
      <c r="FLY45" s="838"/>
      <c r="FLZ45" s="41"/>
      <c r="FMB45" s="42"/>
      <c r="FMC45" s="43"/>
      <c r="FMD45" s="42"/>
      <c r="FME45" s="43"/>
      <c r="FMF45" s="41"/>
      <c r="FMH45" s="838"/>
      <c r="FMI45" s="41"/>
      <c r="FMK45" s="42"/>
      <c r="FML45" s="43"/>
      <c r="FMM45" s="42"/>
      <c r="FMN45" s="43"/>
      <c r="FMO45" s="41"/>
      <c r="FMQ45" s="838"/>
      <c r="FMR45" s="41"/>
      <c r="FMT45" s="42"/>
      <c r="FMU45" s="43"/>
      <c r="FMV45" s="42"/>
      <c r="FMW45" s="43"/>
      <c r="FMX45" s="41"/>
      <c r="FMZ45" s="838"/>
      <c r="FNA45" s="41"/>
      <c r="FNC45" s="42"/>
      <c r="FND45" s="43"/>
      <c r="FNE45" s="42"/>
      <c r="FNF45" s="43"/>
      <c r="FNG45" s="41"/>
      <c r="FNI45" s="838"/>
      <c r="FNJ45" s="41"/>
      <c r="FNL45" s="42"/>
      <c r="FNM45" s="43"/>
      <c r="FNN45" s="42"/>
      <c r="FNO45" s="43"/>
      <c r="FNP45" s="41"/>
      <c r="FNR45" s="838"/>
      <c r="FNS45" s="41"/>
      <c r="FNU45" s="42"/>
      <c r="FNV45" s="43"/>
      <c r="FNW45" s="42"/>
      <c r="FNX45" s="43"/>
      <c r="FNY45" s="41"/>
      <c r="FOA45" s="838"/>
      <c r="FOB45" s="41"/>
      <c r="FOD45" s="42"/>
      <c r="FOE45" s="43"/>
      <c r="FOF45" s="42"/>
      <c r="FOG45" s="43"/>
      <c r="FOH45" s="41"/>
      <c r="FOJ45" s="838"/>
      <c r="FOK45" s="41"/>
      <c r="FOM45" s="42"/>
      <c r="FON45" s="43"/>
      <c r="FOO45" s="42"/>
      <c r="FOP45" s="43"/>
      <c r="FOQ45" s="41"/>
      <c r="FOS45" s="838"/>
      <c r="FOT45" s="41"/>
      <c r="FOV45" s="42"/>
      <c r="FOW45" s="43"/>
      <c r="FOX45" s="42"/>
      <c r="FOY45" s="43"/>
      <c r="FOZ45" s="41"/>
      <c r="FPB45" s="838"/>
      <c r="FPC45" s="41"/>
      <c r="FPE45" s="42"/>
      <c r="FPF45" s="43"/>
      <c r="FPG45" s="42"/>
      <c r="FPH45" s="43"/>
      <c r="FPI45" s="41"/>
      <c r="FPK45" s="838"/>
      <c r="FPL45" s="41"/>
      <c r="FPN45" s="42"/>
      <c r="FPO45" s="43"/>
      <c r="FPP45" s="42"/>
      <c r="FPQ45" s="43"/>
      <c r="FPR45" s="41"/>
      <c r="FPT45" s="838"/>
      <c r="FPU45" s="41"/>
      <c r="FPW45" s="42"/>
      <c r="FPX45" s="43"/>
      <c r="FPY45" s="42"/>
      <c r="FPZ45" s="43"/>
      <c r="FQA45" s="41"/>
      <c r="FQC45" s="838"/>
      <c r="FQD45" s="41"/>
      <c r="FQF45" s="42"/>
      <c r="FQG45" s="43"/>
      <c r="FQH45" s="42"/>
      <c r="FQI45" s="43"/>
      <c r="FQJ45" s="41"/>
      <c r="FQL45" s="838"/>
      <c r="FQM45" s="41"/>
      <c r="FQO45" s="42"/>
      <c r="FQP45" s="43"/>
      <c r="FQQ45" s="42"/>
      <c r="FQR45" s="43"/>
      <c r="FQS45" s="41"/>
      <c r="FQU45" s="838"/>
      <c r="FQV45" s="41"/>
      <c r="FQX45" s="42"/>
      <c r="FQY45" s="43"/>
      <c r="FQZ45" s="42"/>
      <c r="FRA45" s="43"/>
      <c r="FRB45" s="41"/>
      <c r="FRD45" s="838"/>
      <c r="FRE45" s="41"/>
      <c r="FRG45" s="42"/>
      <c r="FRH45" s="43"/>
      <c r="FRI45" s="42"/>
      <c r="FRJ45" s="43"/>
      <c r="FRK45" s="41"/>
      <c r="FRM45" s="838"/>
      <c r="FRN45" s="41"/>
      <c r="FRP45" s="42"/>
      <c r="FRQ45" s="43"/>
      <c r="FRR45" s="42"/>
      <c r="FRS45" s="43"/>
      <c r="FRT45" s="41"/>
      <c r="FRV45" s="838"/>
      <c r="FRW45" s="41"/>
      <c r="FRY45" s="42"/>
      <c r="FRZ45" s="43"/>
      <c r="FSA45" s="42"/>
      <c r="FSB45" s="43"/>
      <c r="FSC45" s="41"/>
      <c r="FSE45" s="838"/>
      <c r="FSF45" s="41"/>
      <c r="FSH45" s="42"/>
      <c r="FSI45" s="43"/>
      <c r="FSJ45" s="42"/>
      <c r="FSK45" s="43"/>
      <c r="FSL45" s="41"/>
      <c r="FSN45" s="838"/>
      <c r="FSO45" s="41"/>
      <c r="FSQ45" s="42"/>
      <c r="FSR45" s="43"/>
      <c r="FSS45" s="42"/>
      <c r="FST45" s="43"/>
      <c r="FSU45" s="41"/>
      <c r="FSW45" s="838"/>
      <c r="FSX45" s="41"/>
      <c r="FSZ45" s="42"/>
      <c r="FTA45" s="43"/>
      <c r="FTB45" s="42"/>
      <c r="FTC45" s="43"/>
      <c r="FTD45" s="41"/>
      <c r="FTF45" s="838"/>
      <c r="FTG45" s="41"/>
      <c r="FTI45" s="42"/>
      <c r="FTJ45" s="43"/>
      <c r="FTK45" s="42"/>
      <c r="FTL45" s="43"/>
      <c r="FTM45" s="41"/>
      <c r="FTO45" s="838"/>
      <c r="FTP45" s="41"/>
      <c r="FTR45" s="42"/>
      <c r="FTS45" s="43"/>
      <c r="FTT45" s="42"/>
      <c r="FTU45" s="43"/>
      <c r="FTV45" s="41"/>
      <c r="FTX45" s="838"/>
      <c r="FTY45" s="41"/>
      <c r="FUA45" s="42"/>
      <c r="FUB45" s="43"/>
      <c r="FUC45" s="42"/>
      <c r="FUD45" s="43"/>
      <c r="FUE45" s="41"/>
      <c r="FUG45" s="838"/>
      <c r="FUH45" s="41"/>
      <c r="FUJ45" s="42"/>
      <c r="FUK45" s="43"/>
      <c r="FUL45" s="42"/>
      <c r="FUM45" s="43"/>
      <c r="FUN45" s="41"/>
      <c r="FUP45" s="838"/>
      <c r="FUQ45" s="41"/>
      <c r="FUS45" s="42"/>
      <c r="FUT45" s="43"/>
      <c r="FUU45" s="42"/>
      <c r="FUV45" s="43"/>
      <c r="FUW45" s="41"/>
      <c r="FUY45" s="838"/>
      <c r="FUZ45" s="41"/>
      <c r="FVB45" s="42"/>
      <c r="FVC45" s="43"/>
      <c r="FVD45" s="42"/>
      <c r="FVE45" s="43"/>
      <c r="FVF45" s="41"/>
      <c r="FVH45" s="838"/>
      <c r="FVI45" s="41"/>
      <c r="FVK45" s="42"/>
      <c r="FVL45" s="43"/>
      <c r="FVM45" s="42"/>
      <c r="FVN45" s="43"/>
      <c r="FVO45" s="41"/>
      <c r="FVQ45" s="838"/>
      <c r="FVR45" s="41"/>
      <c r="FVT45" s="42"/>
      <c r="FVU45" s="43"/>
      <c r="FVV45" s="42"/>
      <c r="FVW45" s="43"/>
      <c r="FVX45" s="41"/>
      <c r="FVZ45" s="838"/>
      <c r="FWA45" s="41"/>
      <c r="FWC45" s="42"/>
      <c r="FWD45" s="43"/>
      <c r="FWE45" s="42"/>
      <c r="FWF45" s="43"/>
      <c r="FWG45" s="41"/>
      <c r="FWI45" s="838"/>
      <c r="FWJ45" s="41"/>
      <c r="FWL45" s="42"/>
      <c r="FWM45" s="43"/>
      <c r="FWN45" s="42"/>
      <c r="FWO45" s="43"/>
      <c r="FWP45" s="41"/>
      <c r="FWR45" s="838"/>
      <c r="FWS45" s="41"/>
      <c r="FWU45" s="42"/>
      <c r="FWV45" s="43"/>
      <c r="FWW45" s="42"/>
      <c r="FWX45" s="43"/>
      <c r="FWY45" s="41"/>
      <c r="FXA45" s="838"/>
      <c r="FXB45" s="41"/>
      <c r="FXD45" s="42"/>
      <c r="FXE45" s="43"/>
      <c r="FXF45" s="42"/>
      <c r="FXG45" s="43"/>
      <c r="FXH45" s="41"/>
      <c r="FXJ45" s="838"/>
      <c r="FXK45" s="41"/>
      <c r="FXM45" s="42"/>
      <c r="FXN45" s="43"/>
      <c r="FXO45" s="42"/>
      <c r="FXP45" s="43"/>
      <c r="FXQ45" s="41"/>
      <c r="FXS45" s="838"/>
      <c r="FXT45" s="41"/>
      <c r="FXV45" s="42"/>
      <c r="FXW45" s="43"/>
      <c r="FXX45" s="42"/>
      <c r="FXY45" s="43"/>
      <c r="FXZ45" s="41"/>
      <c r="FYB45" s="838"/>
      <c r="FYC45" s="41"/>
      <c r="FYE45" s="42"/>
      <c r="FYF45" s="43"/>
      <c r="FYG45" s="42"/>
      <c r="FYH45" s="43"/>
      <c r="FYI45" s="41"/>
      <c r="FYK45" s="838"/>
      <c r="FYL45" s="41"/>
      <c r="FYN45" s="42"/>
      <c r="FYO45" s="43"/>
      <c r="FYP45" s="42"/>
      <c r="FYQ45" s="43"/>
      <c r="FYR45" s="41"/>
      <c r="FYT45" s="838"/>
      <c r="FYU45" s="41"/>
      <c r="FYW45" s="42"/>
      <c r="FYX45" s="43"/>
      <c r="FYY45" s="42"/>
      <c r="FYZ45" s="43"/>
      <c r="FZA45" s="41"/>
      <c r="FZC45" s="838"/>
      <c r="FZD45" s="41"/>
      <c r="FZF45" s="42"/>
      <c r="FZG45" s="43"/>
      <c r="FZH45" s="42"/>
      <c r="FZI45" s="43"/>
      <c r="FZJ45" s="41"/>
      <c r="FZL45" s="838"/>
      <c r="FZM45" s="41"/>
      <c r="FZO45" s="42"/>
      <c r="FZP45" s="43"/>
      <c r="FZQ45" s="42"/>
      <c r="FZR45" s="43"/>
      <c r="FZS45" s="41"/>
      <c r="FZU45" s="838"/>
      <c r="FZV45" s="41"/>
      <c r="FZX45" s="42"/>
      <c r="FZY45" s="43"/>
      <c r="FZZ45" s="42"/>
      <c r="GAA45" s="43"/>
      <c r="GAB45" s="41"/>
      <c r="GAD45" s="838"/>
      <c r="GAE45" s="41"/>
      <c r="GAG45" s="42"/>
      <c r="GAH45" s="43"/>
      <c r="GAI45" s="42"/>
      <c r="GAJ45" s="43"/>
      <c r="GAK45" s="41"/>
      <c r="GAM45" s="838"/>
      <c r="GAN45" s="41"/>
      <c r="GAP45" s="42"/>
      <c r="GAQ45" s="43"/>
      <c r="GAR45" s="42"/>
      <c r="GAS45" s="43"/>
      <c r="GAT45" s="41"/>
      <c r="GAV45" s="838"/>
      <c r="GAW45" s="41"/>
      <c r="GAY45" s="42"/>
      <c r="GAZ45" s="43"/>
      <c r="GBA45" s="42"/>
      <c r="GBB45" s="43"/>
      <c r="GBC45" s="41"/>
      <c r="GBE45" s="838"/>
      <c r="GBF45" s="41"/>
      <c r="GBH45" s="42"/>
      <c r="GBI45" s="43"/>
      <c r="GBJ45" s="42"/>
      <c r="GBK45" s="43"/>
      <c r="GBL45" s="41"/>
      <c r="GBN45" s="838"/>
      <c r="GBO45" s="41"/>
      <c r="GBQ45" s="42"/>
      <c r="GBR45" s="43"/>
      <c r="GBS45" s="42"/>
      <c r="GBT45" s="43"/>
      <c r="GBU45" s="41"/>
      <c r="GBW45" s="838"/>
      <c r="GBX45" s="41"/>
      <c r="GBZ45" s="42"/>
      <c r="GCA45" s="43"/>
      <c r="GCB45" s="42"/>
      <c r="GCC45" s="43"/>
      <c r="GCD45" s="41"/>
      <c r="GCF45" s="838"/>
      <c r="GCG45" s="41"/>
      <c r="GCI45" s="42"/>
      <c r="GCJ45" s="43"/>
      <c r="GCK45" s="42"/>
      <c r="GCL45" s="43"/>
      <c r="GCM45" s="41"/>
      <c r="GCO45" s="838"/>
      <c r="GCP45" s="41"/>
      <c r="GCR45" s="42"/>
      <c r="GCS45" s="43"/>
      <c r="GCT45" s="42"/>
      <c r="GCU45" s="43"/>
      <c r="GCV45" s="41"/>
      <c r="GCX45" s="838"/>
      <c r="GCY45" s="41"/>
      <c r="GDA45" s="42"/>
      <c r="GDB45" s="43"/>
      <c r="GDC45" s="42"/>
      <c r="GDD45" s="43"/>
      <c r="GDE45" s="41"/>
      <c r="GDG45" s="838"/>
      <c r="GDH45" s="41"/>
      <c r="GDJ45" s="42"/>
      <c r="GDK45" s="43"/>
      <c r="GDL45" s="42"/>
      <c r="GDM45" s="43"/>
      <c r="GDN45" s="41"/>
      <c r="GDP45" s="838"/>
      <c r="GDQ45" s="41"/>
      <c r="GDS45" s="42"/>
      <c r="GDT45" s="43"/>
      <c r="GDU45" s="42"/>
      <c r="GDV45" s="43"/>
      <c r="GDW45" s="41"/>
      <c r="GDY45" s="838"/>
      <c r="GDZ45" s="41"/>
      <c r="GEB45" s="42"/>
      <c r="GEC45" s="43"/>
      <c r="GED45" s="42"/>
      <c r="GEE45" s="43"/>
      <c r="GEF45" s="41"/>
      <c r="GEH45" s="838"/>
      <c r="GEI45" s="41"/>
      <c r="GEK45" s="42"/>
      <c r="GEL45" s="43"/>
      <c r="GEM45" s="42"/>
      <c r="GEN45" s="43"/>
      <c r="GEO45" s="41"/>
      <c r="GEQ45" s="838"/>
      <c r="GER45" s="41"/>
      <c r="GET45" s="42"/>
      <c r="GEU45" s="43"/>
      <c r="GEV45" s="42"/>
      <c r="GEW45" s="43"/>
      <c r="GEX45" s="41"/>
      <c r="GEZ45" s="838"/>
      <c r="GFA45" s="41"/>
      <c r="GFC45" s="42"/>
      <c r="GFD45" s="43"/>
      <c r="GFE45" s="42"/>
      <c r="GFF45" s="43"/>
      <c r="GFG45" s="41"/>
      <c r="GFI45" s="838"/>
      <c r="GFJ45" s="41"/>
      <c r="GFL45" s="42"/>
      <c r="GFM45" s="43"/>
      <c r="GFN45" s="42"/>
      <c r="GFO45" s="43"/>
      <c r="GFP45" s="41"/>
      <c r="GFR45" s="838"/>
      <c r="GFS45" s="41"/>
      <c r="GFU45" s="42"/>
      <c r="GFV45" s="43"/>
      <c r="GFW45" s="42"/>
      <c r="GFX45" s="43"/>
      <c r="GFY45" s="41"/>
      <c r="GGA45" s="838"/>
      <c r="GGB45" s="41"/>
      <c r="GGD45" s="42"/>
      <c r="GGE45" s="43"/>
      <c r="GGF45" s="42"/>
      <c r="GGG45" s="43"/>
      <c r="GGH45" s="41"/>
      <c r="GGJ45" s="838"/>
      <c r="GGK45" s="41"/>
      <c r="GGM45" s="42"/>
      <c r="GGN45" s="43"/>
      <c r="GGO45" s="42"/>
      <c r="GGP45" s="43"/>
      <c r="GGQ45" s="41"/>
      <c r="GGS45" s="838"/>
      <c r="GGT45" s="41"/>
      <c r="GGV45" s="42"/>
      <c r="GGW45" s="43"/>
      <c r="GGX45" s="42"/>
      <c r="GGY45" s="43"/>
      <c r="GGZ45" s="41"/>
      <c r="GHB45" s="838"/>
      <c r="GHC45" s="41"/>
      <c r="GHE45" s="42"/>
      <c r="GHF45" s="43"/>
      <c r="GHG45" s="42"/>
      <c r="GHH45" s="43"/>
      <c r="GHI45" s="41"/>
      <c r="GHK45" s="838"/>
      <c r="GHL45" s="41"/>
      <c r="GHN45" s="42"/>
      <c r="GHO45" s="43"/>
      <c r="GHP45" s="42"/>
      <c r="GHQ45" s="43"/>
      <c r="GHR45" s="41"/>
      <c r="GHT45" s="838"/>
      <c r="GHU45" s="41"/>
      <c r="GHW45" s="42"/>
      <c r="GHX45" s="43"/>
      <c r="GHY45" s="42"/>
      <c r="GHZ45" s="43"/>
      <c r="GIA45" s="41"/>
      <c r="GIC45" s="838"/>
      <c r="GID45" s="41"/>
      <c r="GIF45" s="42"/>
      <c r="GIG45" s="43"/>
      <c r="GIH45" s="42"/>
      <c r="GII45" s="43"/>
      <c r="GIJ45" s="41"/>
      <c r="GIL45" s="838"/>
      <c r="GIM45" s="41"/>
      <c r="GIO45" s="42"/>
      <c r="GIP45" s="43"/>
      <c r="GIQ45" s="42"/>
      <c r="GIR45" s="43"/>
      <c r="GIS45" s="41"/>
      <c r="GIU45" s="838"/>
      <c r="GIV45" s="41"/>
      <c r="GIX45" s="42"/>
      <c r="GIY45" s="43"/>
      <c r="GIZ45" s="42"/>
      <c r="GJA45" s="43"/>
      <c r="GJB45" s="41"/>
      <c r="GJD45" s="838"/>
      <c r="GJE45" s="41"/>
      <c r="GJG45" s="42"/>
      <c r="GJH45" s="43"/>
      <c r="GJI45" s="42"/>
      <c r="GJJ45" s="43"/>
      <c r="GJK45" s="41"/>
      <c r="GJM45" s="838"/>
      <c r="GJN45" s="41"/>
      <c r="GJP45" s="42"/>
      <c r="GJQ45" s="43"/>
      <c r="GJR45" s="42"/>
      <c r="GJS45" s="43"/>
      <c r="GJT45" s="41"/>
      <c r="GJV45" s="838"/>
      <c r="GJW45" s="41"/>
      <c r="GJY45" s="42"/>
      <c r="GJZ45" s="43"/>
      <c r="GKA45" s="42"/>
      <c r="GKB45" s="43"/>
      <c r="GKC45" s="41"/>
      <c r="GKE45" s="838"/>
      <c r="GKF45" s="41"/>
      <c r="GKH45" s="42"/>
      <c r="GKI45" s="43"/>
      <c r="GKJ45" s="42"/>
      <c r="GKK45" s="43"/>
      <c r="GKL45" s="41"/>
      <c r="GKN45" s="838"/>
      <c r="GKO45" s="41"/>
      <c r="GKQ45" s="42"/>
      <c r="GKR45" s="43"/>
      <c r="GKS45" s="42"/>
      <c r="GKT45" s="43"/>
      <c r="GKU45" s="41"/>
      <c r="GKW45" s="838"/>
      <c r="GKX45" s="41"/>
      <c r="GKZ45" s="42"/>
      <c r="GLA45" s="43"/>
      <c r="GLB45" s="42"/>
      <c r="GLC45" s="43"/>
      <c r="GLD45" s="41"/>
      <c r="GLF45" s="838"/>
      <c r="GLG45" s="41"/>
      <c r="GLI45" s="42"/>
      <c r="GLJ45" s="43"/>
      <c r="GLK45" s="42"/>
      <c r="GLL45" s="43"/>
      <c r="GLM45" s="41"/>
      <c r="GLO45" s="838"/>
      <c r="GLP45" s="41"/>
      <c r="GLR45" s="42"/>
      <c r="GLS45" s="43"/>
      <c r="GLT45" s="42"/>
      <c r="GLU45" s="43"/>
      <c r="GLV45" s="41"/>
      <c r="GLX45" s="838"/>
      <c r="GLY45" s="41"/>
      <c r="GMA45" s="42"/>
      <c r="GMB45" s="43"/>
      <c r="GMC45" s="42"/>
      <c r="GMD45" s="43"/>
      <c r="GME45" s="41"/>
      <c r="GMG45" s="838"/>
      <c r="GMH45" s="41"/>
      <c r="GMJ45" s="42"/>
      <c r="GMK45" s="43"/>
      <c r="GML45" s="42"/>
      <c r="GMM45" s="43"/>
      <c r="GMN45" s="41"/>
      <c r="GMP45" s="838"/>
      <c r="GMQ45" s="41"/>
      <c r="GMS45" s="42"/>
      <c r="GMT45" s="43"/>
      <c r="GMU45" s="42"/>
      <c r="GMV45" s="43"/>
      <c r="GMW45" s="41"/>
      <c r="GMY45" s="838"/>
      <c r="GMZ45" s="41"/>
      <c r="GNB45" s="42"/>
      <c r="GNC45" s="43"/>
      <c r="GND45" s="42"/>
      <c r="GNE45" s="43"/>
      <c r="GNF45" s="41"/>
      <c r="GNH45" s="838"/>
      <c r="GNI45" s="41"/>
      <c r="GNK45" s="42"/>
      <c r="GNL45" s="43"/>
      <c r="GNM45" s="42"/>
      <c r="GNN45" s="43"/>
      <c r="GNO45" s="41"/>
      <c r="GNQ45" s="838"/>
      <c r="GNR45" s="41"/>
      <c r="GNT45" s="42"/>
      <c r="GNU45" s="43"/>
      <c r="GNV45" s="42"/>
      <c r="GNW45" s="43"/>
      <c r="GNX45" s="41"/>
      <c r="GNZ45" s="838"/>
      <c r="GOA45" s="41"/>
      <c r="GOC45" s="42"/>
      <c r="GOD45" s="43"/>
      <c r="GOE45" s="42"/>
      <c r="GOF45" s="43"/>
      <c r="GOG45" s="41"/>
      <c r="GOI45" s="838"/>
      <c r="GOJ45" s="41"/>
      <c r="GOL45" s="42"/>
      <c r="GOM45" s="43"/>
      <c r="GON45" s="42"/>
      <c r="GOO45" s="43"/>
      <c r="GOP45" s="41"/>
      <c r="GOR45" s="838"/>
      <c r="GOS45" s="41"/>
      <c r="GOU45" s="42"/>
      <c r="GOV45" s="43"/>
      <c r="GOW45" s="42"/>
      <c r="GOX45" s="43"/>
      <c r="GOY45" s="41"/>
      <c r="GPA45" s="838"/>
      <c r="GPB45" s="41"/>
      <c r="GPD45" s="42"/>
      <c r="GPE45" s="43"/>
      <c r="GPF45" s="42"/>
      <c r="GPG45" s="43"/>
      <c r="GPH45" s="41"/>
      <c r="GPJ45" s="838"/>
      <c r="GPK45" s="41"/>
      <c r="GPM45" s="42"/>
      <c r="GPN45" s="43"/>
      <c r="GPO45" s="42"/>
      <c r="GPP45" s="43"/>
      <c r="GPQ45" s="41"/>
      <c r="GPS45" s="838"/>
      <c r="GPT45" s="41"/>
      <c r="GPV45" s="42"/>
      <c r="GPW45" s="43"/>
      <c r="GPX45" s="42"/>
      <c r="GPY45" s="43"/>
      <c r="GPZ45" s="41"/>
      <c r="GQB45" s="838"/>
      <c r="GQC45" s="41"/>
      <c r="GQE45" s="42"/>
      <c r="GQF45" s="43"/>
      <c r="GQG45" s="42"/>
      <c r="GQH45" s="43"/>
      <c r="GQI45" s="41"/>
      <c r="GQK45" s="838"/>
      <c r="GQL45" s="41"/>
      <c r="GQN45" s="42"/>
      <c r="GQO45" s="43"/>
      <c r="GQP45" s="42"/>
      <c r="GQQ45" s="43"/>
      <c r="GQR45" s="41"/>
      <c r="GQT45" s="838"/>
      <c r="GQU45" s="41"/>
      <c r="GQW45" s="42"/>
      <c r="GQX45" s="43"/>
      <c r="GQY45" s="42"/>
      <c r="GQZ45" s="43"/>
      <c r="GRA45" s="41"/>
      <c r="GRC45" s="838"/>
      <c r="GRD45" s="41"/>
      <c r="GRF45" s="42"/>
      <c r="GRG45" s="43"/>
      <c r="GRH45" s="42"/>
      <c r="GRI45" s="43"/>
      <c r="GRJ45" s="41"/>
      <c r="GRL45" s="838"/>
      <c r="GRM45" s="41"/>
      <c r="GRO45" s="42"/>
      <c r="GRP45" s="43"/>
      <c r="GRQ45" s="42"/>
      <c r="GRR45" s="43"/>
      <c r="GRS45" s="41"/>
      <c r="GRU45" s="838"/>
      <c r="GRV45" s="41"/>
      <c r="GRX45" s="42"/>
      <c r="GRY45" s="43"/>
      <c r="GRZ45" s="42"/>
      <c r="GSA45" s="43"/>
      <c r="GSB45" s="41"/>
      <c r="GSD45" s="838"/>
      <c r="GSE45" s="41"/>
      <c r="GSG45" s="42"/>
      <c r="GSH45" s="43"/>
      <c r="GSI45" s="42"/>
      <c r="GSJ45" s="43"/>
      <c r="GSK45" s="41"/>
      <c r="GSM45" s="838"/>
      <c r="GSN45" s="41"/>
      <c r="GSP45" s="42"/>
      <c r="GSQ45" s="43"/>
      <c r="GSR45" s="42"/>
      <c r="GSS45" s="43"/>
      <c r="GST45" s="41"/>
      <c r="GSV45" s="838"/>
      <c r="GSW45" s="41"/>
      <c r="GSY45" s="42"/>
      <c r="GSZ45" s="43"/>
      <c r="GTA45" s="42"/>
      <c r="GTB45" s="43"/>
      <c r="GTC45" s="41"/>
      <c r="GTE45" s="838"/>
      <c r="GTF45" s="41"/>
      <c r="GTH45" s="42"/>
      <c r="GTI45" s="43"/>
      <c r="GTJ45" s="42"/>
      <c r="GTK45" s="43"/>
      <c r="GTL45" s="41"/>
      <c r="GTN45" s="838"/>
      <c r="GTO45" s="41"/>
      <c r="GTQ45" s="42"/>
      <c r="GTR45" s="43"/>
      <c r="GTS45" s="42"/>
      <c r="GTT45" s="43"/>
      <c r="GTU45" s="41"/>
      <c r="GTW45" s="838"/>
      <c r="GTX45" s="41"/>
      <c r="GTZ45" s="42"/>
      <c r="GUA45" s="43"/>
      <c r="GUB45" s="42"/>
      <c r="GUC45" s="43"/>
      <c r="GUD45" s="41"/>
      <c r="GUF45" s="838"/>
      <c r="GUG45" s="41"/>
      <c r="GUI45" s="42"/>
      <c r="GUJ45" s="43"/>
      <c r="GUK45" s="42"/>
      <c r="GUL45" s="43"/>
      <c r="GUM45" s="41"/>
      <c r="GUO45" s="838"/>
      <c r="GUP45" s="41"/>
      <c r="GUR45" s="42"/>
      <c r="GUS45" s="43"/>
      <c r="GUT45" s="42"/>
      <c r="GUU45" s="43"/>
      <c r="GUV45" s="41"/>
      <c r="GUX45" s="838"/>
      <c r="GUY45" s="41"/>
      <c r="GVA45" s="42"/>
      <c r="GVB45" s="43"/>
      <c r="GVC45" s="42"/>
      <c r="GVD45" s="43"/>
      <c r="GVE45" s="41"/>
      <c r="GVG45" s="838"/>
      <c r="GVH45" s="41"/>
      <c r="GVJ45" s="42"/>
      <c r="GVK45" s="43"/>
      <c r="GVL45" s="42"/>
      <c r="GVM45" s="43"/>
      <c r="GVN45" s="41"/>
      <c r="GVP45" s="838"/>
      <c r="GVQ45" s="41"/>
      <c r="GVS45" s="42"/>
      <c r="GVT45" s="43"/>
      <c r="GVU45" s="42"/>
      <c r="GVV45" s="43"/>
      <c r="GVW45" s="41"/>
      <c r="GVY45" s="838"/>
      <c r="GVZ45" s="41"/>
      <c r="GWB45" s="42"/>
      <c r="GWC45" s="43"/>
      <c r="GWD45" s="42"/>
      <c r="GWE45" s="43"/>
      <c r="GWF45" s="41"/>
      <c r="GWH45" s="838"/>
      <c r="GWI45" s="41"/>
      <c r="GWK45" s="42"/>
      <c r="GWL45" s="43"/>
      <c r="GWM45" s="42"/>
      <c r="GWN45" s="43"/>
      <c r="GWO45" s="41"/>
      <c r="GWQ45" s="838"/>
      <c r="GWR45" s="41"/>
      <c r="GWT45" s="42"/>
      <c r="GWU45" s="43"/>
      <c r="GWV45" s="42"/>
      <c r="GWW45" s="43"/>
      <c r="GWX45" s="41"/>
      <c r="GWZ45" s="838"/>
      <c r="GXA45" s="41"/>
      <c r="GXC45" s="42"/>
      <c r="GXD45" s="43"/>
      <c r="GXE45" s="42"/>
      <c r="GXF45" s="43"/>
      <c r="GXG45" s="41"/>
      <c r="GXI45" s="838"/>
      <c r="GXJ45" s="41"/>
      <c r="GXL45" s="42"/>
      <c r="GXM45" s="43"/>
      <c r="GXN45" s="42"/>
      <c r="GXO45" s="43"/>
      <c r="GXP45" s="41"/>
      <c r="GXR45" s="838"/>
      <c r="GXS45" s="41"/>
      <c r="GXU45" s="42"/>
      <c r="GXV45" s="43"/>
      <c r="GXW45" s="42"/>
      <c r="GXX45" s="43"/>
      <c r="GXY45" s="41"/>
      <c r="GYA45" s="838"/>
      <c r="GYB45" s="41"/>
      <c r="GYD45" s="42"/>
      <c r="GYE45" s="43"/>
      <c r="GYF45" s="42"/>
      <c r="GYG45" s="43"/>
      <c r="GYH45" s="41"/>
      <c r="GYJ45" s="838"/>
      <c r="GYK45" s="41"/>
      <c r="GYM45" s="42"/>
      <c r="GYN45" s="43"/>
      <c r="GYO45" s="42"/>
      <c r="GYP45" s="43"/>
      <c r="GYQ45" s="41"/>
      <c r="GYS45" s="838"/>
      <c r="GYT45" s="41"/>
      <c r="GYV45" s="42"/>
      <c r="GYW45" s="43"/>
      <c r="GYX45" s="42"/>
      <c r="GYY45" s="43"/>
      <c r="GYZ45" s="41"/>
      <c r="GZB45" s="838"/>
      <c r="GZC45" s="41"/>
      <c r="GZE45" s="42"/>
      <c r="GZF45" s="43"/>
      <c r="GZG45" s="42"/>
      <c r="GZH45" s="43"/>
      <c r="GZI45" s="41"/>
      <c r="GZK45" s="838"/>
      <c r="GZL45" s="41"/>
      <c r="GZN45" s="42"/>
      <c r="GZO45" s="43"/>
      <c r="GZP45" s="42"/>
      <c r="GZQ45" s="43"/>
      <c r="GZR45" s="41"/>
      <c r="GZT45" s="838"/>
      <c r="GZU45" s="41"/>
      <c r="GZW45" s="42"/>
      <c r="GZX45" s="43"/>
      <c r="GZY45" s="42"/>
      <c r="GZZ45" s="43"/>
      <c r="HAA45" s="41"/>
      <c r="HAC45" s="838"/>
      <c r="HAD45" s="41"/>
      <c r="HAF45" s="42"/>
      <c r="HAG45" s="43"/>
      <c r="HAH45" s="42"/>
      <c r="HAI45" s="43"/>
      <c r="HAJ45" s="41"/>
      <c r="HAL45" s="838"/>
      <c r="HAM45" s="41"/>
      <c r="HAO45" s="42"/>
      <c r="HAP45" s="43"/>
      <c r="HAQ45" s="42"/>
      <c r="HAR45" s="43"/>
      <c r="HAS45" s="41"/>
      <c r="HAU45" s="838"/>
      <c r="HAV45" s="41"/>
      <c r="HAX45" s="42"/>
      <c r="HAY45" s="43"/>
      <c r="HAZ45" s="42"/>
      <c r="HBA45" s="43"/>
      <c r="HBB45" s="41"/>
      <c r="HBD45" s="838"/>
      <c r="HBE45" s="41"/>
      <c r="HBG45" s="42"/>
      <c r="HBH45" s="43"/>
      <c r="HBI45" s="42"/>
      <c r="HBJ45" s="43"/>
      <c r="HBK45" s="41"/>
      <c r="HBM45" s="838"/>
      <c r="HBN45" s="41"/>
      <c r="HBP45" s="42"/>
      <c r="HBQ45" s="43"/>
      <c r="HBR45" s="42"/>
      <c r="HBS45" s="43"/>
      <c r="HBT45" s="41"/>
      <c r="HBV45" s="838"/>
      <c r="HBW45" s="41"/>
      <c r="HBY45" s="42"/>
      <c r="HBZ45" s="43"/>
      <c r="HCA45" s="42"/>
      <c r="HCB45" s="43"/>
      <c r="HCC45" s="41"/>
      <c r="HCE45" s="838"/>
      <c r="HCF45" s="41"/>
      <c r="HCH45" s="42"/>
      <c r="HCI45" s="43"/>
      <c r="HCJ45" s="42"/>
      <c r="HCK45" s="43"/>
      <c r="HCL45" s="41"/>
      <c r="HCN45" s="838"/>
      <c r="HCO45" s="41"/>
      <c r="HCQ45" s="42"/>
      <c r="HCR45" s="43"/>
      <c r="HCS45" s="42"/>
      <c r="HCT45" s="43"/>
      <c r="HCU45" s="41"/>
      <c r="HCW45" s="838"/>
      <c r="HCX45" s="41"/>
      <c r="HCZ45" s="42"/>
      <c r="HDA45" s="43"/>
      <c r="HDB45" s="42"/>
      <c r="HDC45" s="43"/>
      <c r="HDD45" s="41"/>
      <c r="HDF45" s="838"/>
      <c r="HDG45" s="41"/>
      <c r="HDI45" s="42"/>
      <c r="HDJ45" s="43"/>
      <c r="HDK45" s="42"/>
      <c r="HDL45" s="43"/>
      <c r="HDM45" s="41"/>
      <c r="HDO45" s="838"/>
      <c r="HDP45" s="41"/>
      <c r="HDR45" s="42"/>
      <c r="HDS45" s="43"/>
      <c r="HDT45" s="42"/>
      <c r="HDU45" s="43"/>
      <c r="HDV45" s="41"/>
      <c r="HDX45" s="838"/>
      <c r="HDY45" s="41"/>
      <c r="HEA45" s="42"/>
      <c r="HEB45" s="43"/>
      <c r="HEC45" s="42"/>
      <c r="HED45" s="43"/>
      <c r="HEE45" s="41"/>
      <c r="HEG45" s="838"/>
      <c r="HEH45" s="41"/>
      <c r="HEJ45" s="42"/>
      <c r="HEK45" s="43"/>
      <c r="HEL45" s="42"/>
      <c r="HEM45" s="43"/>
      <c r="HEN45" s="41"/>
      <c r="HEP45" s="838"/>
      <c r="HEQ45" s="41"/>
      <c r="HES45" s="42"/>
      <c r="HET45" s="43"/>
      <c r="HEU45" s="42"/>
      <c r="HEV45" s="43"/>
      <c r="HEW45" s="41"/>
      <c r="HEY45" s="838"/>
      <c r="HEZ45" s="41"/>
      <c r="HFB45" s="42"/>
      <c r="HFC45" s="43"/>
      <c r="HFD45" s="42"/>
      <c r="HFE45" s="43"/>
      <c r="HFF45" s="41"/>
      <c r="HFH45" s="838"/>
      <c r="HFI45" s="41"/>
      <c r="HFK45" s="42"/>
      <c r="HFL45" s="43"/>
      <c r="HFM45" s="42"/>
      <c r="HFN45" s="43"/>
      <c r="HFO45" s="41"/>
      <c r="HFQ45" s="838"/>
      <c r="HFR45" s="41"/>
      <c r="HFT45" s="42"/>
      <c r="HFU45" s="43"/>
      <c r="HFV45" s="42"/>
      <c r="HFW45" s="43"/>
      <c r="HFX45" s="41"/>
      <c r="HFZ45" s="838"/>
      <c r="HGA45" s="41"/>
      <c r="HGC45" s="42"/>
      <c r="HGD45" s="43"/>
      <c r="HGE45" s="42"/>
      <c r="HGF45" s="43"/>
      <c r="HGG45" s="41"/>
      <c r="HGI45" s="838"/>
      <c r="HGJ45" s="41"/>
      <c r="HGL45" s="42"/>
      <c r="HGM45" s="43"/>
      <c r="HGN45" s="42"/>
      <c r="HGO45" s="43"/>
      <c r="HGP45" s="41"/>
      <c r="HGR45" s="838"/>
      <c r="HGS45" s="41"/>
      <c r="HGU45" s="42"/>
      <c r="HGV45" s="43"/>
      <c r="HGW45" s="42"/>
      <c r="HGX45" s="43"/>
      <c r="HGY45" s="41"/>
      <c r="HHA45" s="838"/>
      <c r="HHB45" s="41"/>
      <c r="HHD45" s="42"/>
      <c r="HHE45" s="43"/>
      <c r="HHF45" s="42"/>
      <c r="HHG45" s="43"/>
      <c r="HHH45" s="41"/>
      <c r="HHJ45" s="838"/>
      <c r="HHK45" s="41"/>
      <c r="HHM45" s="42"/>
      <c r="HHN45" s="43"/>
      <c r="HHO45" s="42"/>
      <c r="HHP45" s="43"/>
      <c r="HHQ45" s="41"/>
      <c r="HHS45" s="838"/>
      <c r="HHT45" s="41"/>
      <c r="HHV45" s="42"/>
      <c r="HHW45" s="43"/>
      <c r="HHX45" s="42"/>
      <c r="HHY45" s="43"/>
      <c r="HHZ45" s="41"/>
      <c r="HIB45" s="838"/>
      <c r="HIC45" s="41"/>
      <c r="HIE45" s="42"/>
      <c r="HIF45" s="43"/>
      <c r="HIG45" s="42"/>
      <c r="HIH45" s="43"/>
      <c r="HII45" s="41"/>
      <c r="HIK45" s="838"/>
      <c r="HIL45" s="41"/>
      <c r="HIN45" s="42"/>
      <c r="HIO45" s="43"/>
      <c r="HIP45" s="42"/>
      <c r="HIQ45" s="43"/>
      <c r="HIR45" s="41"/>
      <c r="HIT45" s="838"/>
      <c r="HIU45" s="41"/>
      <c r="HIW45" s="42"/>
      <c r="HIX45" s="43"/>
      <c r="HIY45" s="42"/>
      <c r="HIZ45" s="43"/>
      <c r="HJA45" s="41"/>
      <c r="HJC45" s="838"/>
      <c r="HJD45" s="41"/>
      <c r="HJF45" s="42"/>
      <c r="HJG45" s="43"/>
      <c r="HJH45" s="42"/>
      <c r="HJI45" s="43"/>
      <c r="HJJ45" s="41"/>
      <c r="HJL45" s="838"/>
      <c r="HJM45" s="41"/>
      <c r="HJO45" s="42"/>
      <c r="HJP45" s="43"/>
      <c r="HJQ45" s="42"/>
      <c r="HJR45" s="43"/>
      <c r="HJS45" s="41"/>
      <c r="HJU45" s="838"/>
      <c r="HJV45" s="41"/>
      <c r="HJX45" s="42"/>
      <c r="HJY45" s="43"/>
      <c r="HJZ45" s="42"/>
      <c r="HKA45" s="43"/>
      <c r="HKB45" s="41"/>
      <c r="HKD45" s="838"/>
      <c r="HKE45" s="41"/>
      <c r="HKG45" s="42"/>
      <c r="HKH45" s="43"/>
      <c r="HKI45" s="42"/>
      <c r="HKJ45" s="43"/>
      <c r="HKK45" s="41"/>
      <c r="HKM45" s="838"/>
      <c r="HKN45" s="41"/>
      <c r="HKP45" s="42"/>
      <c r="HKQ45" s="43"/>
      <c r="HKR45" s="42"/>
      <c r="HKS45" s="43"/>
      <c r="HKT45" s="41"/>
      <c r="HKV45" s="838"/>
      <c r="HKW45" s="41"/>
      <c r="HKY45" s="42"/>
      <c r="HKZ45" s="43"/>
      <c r="HLA45" s="42"/>
      <c r="HLB45" s="43"/>
      <c r="HLC45" s="41"/>
      <c r="HLE45" s="838"/>
      <c r="HLF45" s="41"/>
      <c r="HLH45" s="42"/>
      <c r="HLI45" s="43"/>
      <c r="HLJ45" s="42"/>
      <c r="HLK45" s="43"/>
      <c r="HLL45" s="41"/>
      <c r="HLN45" s="838"/>
      <c r="HLO45" s="41"/>
      <c r="HLQ45" s="42"/>
      <c r="HLR45" s="43"/>
      <c r="HLS45" s="42"/>
      <c r="HLT45" s="43"/>
      <c r="HLU45" s="41"/>
      <c r="HLW45" s="838"/>
      <c r="HLX45" s="41"/>
      <c r="HLZ45" s="42"/>
      <c r="HMA45" s="43"/>
      <c r="HMB45" s="42"/>
      <c r="HMC45" s="43"/>
      <c r="HMD45" s="41"/>
      <c r="HMF45" s="838"/>
      <c r="HMG45" s="41"/>
      <c r="HMI45" s="42"/>
      <c r="HMJ45" s="43"/>
      <c r="HMK45" s="42"/>
      <c r="HML45" s="43"/>
      <c r="HMM45" s="41"/>
      <c r="HMO45" s="838"/>
      <c r="HMP45" s="41"/>
      <c r="HMR45" s="42"/>
      <c r="HMS45" s="43"/>
      <c r="HMT45" s="42"/>
      <c r="HMU45" s="43"/>
      <c r="HMV45" s="41"/>
      <c r="HMX45" s="838"/>
      <c r="HMY45" s="41"/>
      <c r="HNA45" s="42"/>
      <c r="HNB45" s="43"/>
      <c r="HNC45" s="42"/>
      <c r="HND45" s="43"/>
      <c r="HNE45" s="41"/>
      <c r="HNG45" s="838"/>
      <c r="HNH45" s="41"/>
      <c r="HNJ45" s="42"/>
      <c r="HNK45" s="43"/>
      <c r="HNL45" s="42"/>
      <c r="HNM45" s="43"/>
      <c r="HNN45" s="41"/>
      <c r="HNP45" s="838"/>
      <c r="HNQ45" s="41"/>
      <c r="HNS45" s="42"/>
      <c r="HNT45" s="43"/>
      <c r="HNU45" s="42"/>
      <c r="HNV45" s="43"/>
      <c r="HNW45" s="41"/>
      <c r="HNY45" s="838"/>
      <c r="HNZ45" s="41"/>
      <c r="HOB45" s="42"/>
      <c r="HOC45" s="43"/>
      <c r="HOD45" s="42"/>
      <c r="HOE45" s="43"/>
      <c r="HOF45" s="41"/>
      <c r="HOH45" s="838"/>
      <c r="HOI45" s="41"/>
      <c r="HOK45" s="42"/>
      <c r="HOL45" s="43"/>
      <c r="HOM45" s="42"/>
      <c r="HON45" s="43"/>
      <c r="HOO45" s="41"/>
      <c r="HOQ45" s="838"/>
      <c r="HOR45" s="41"/>
      <c r="HOT45" s="42"/>
      <c r="HOU45" s="43"/>
      <c r="HOV45" s="42"/>
      <c r="HOW45" s="43"/>
      <c r="HOX45" s="41"/>
      <c r="HOZ45" s="838"/>
      <c r="HPA45" s="41"/>
      <c r="HPC45" s="42"/>
      <c r="HPD45" s="43"/>
      <c r="HPE45" s="42"/>
      <c r="HPF45" s="43"/>
      <c r="HPG45" s="41"/>
      <c r="HPI45" s="838"/>
      <c r="HPJ45" s="41"/>
      <c r="HPL45" s="42"/>
      <c r="HPM45" s="43"/>
      <c r="HPN45" s="42"/>
      <c r="HPO45" s="43"/>
      <c r="HPP45" s="41"/>
      <c r="HPR45" s="838"/>
      <c r="HPS45" s="41"/>
      <c r="HPU45" s="42"/>
      <c r="HPV45" s="43"/>
      <c r="HPW45" s="42"/>
      <c r="HPX45" s="43"/>
      <c r="HPY45" s="41"/>
      <c r="HQA45" s="838"/>
      <c r="HQB45" s="41"/>
      <c r="HQD45" s="42"/>
      <c r="HQE45" s="43"/>
      <c r="HQF45" s="42"/>
      <c r="HQG45" s="43"/>
      <c r="HQH45" s="41"/>
      <c r="HQJ45" s="838"/>
      <c r="HQK45" s="41"/>
      <c r="HQM45" s="42"/>
      <c r="HQN45" s="43"/>
      <c r="HQO45" s="42"/>
      <c r="HQP45" s="43"/>
      <c r="HQQ45" s="41"/>
      <c r="HQS45" s="838"/>
      <c r="HQT45" s="41"/>
      <c r="HQV45" s="42"/>
      <c r="HQW45" s="43"/>
      <c r="HQX45" s="42"/>
      <c r="HQY45" s="43"/>
      <c r="HQZ45" s="41"/>
      <c r="HRB45" s="838"/>
      <c r="HRC45" s="41"/>
      <c r="HRE45" s="42"/>
      <c r="HRF45" s="43"/>
      <c r="HRG45" s="42"/>
      <c r="HRH45" s="43"/>
      <c r="HRI45" s="41"/>
      <c r="HRK45" s="838"/>
      <c r="HRL45" s="41"/>
      <c r="HRN45" s="42"/>
      <c r="HRO45" s="43"/>
      <c r="HRP45" s="42"/>
      <c r="HRQ45" s="43"/>
      <c r="HRR45" s="41"/>
      <c r="HRT45" s="838"/>
      <c r="HRU45" s="41"/>
      <c r="HRW45" s="42"/>
      <c r="HRX45" s="43"/>
      <c r="HRY45" s="42"/>
      <c r="HRZ45" s="43"/>
      <c r="HSA45" s="41"/>
      <c r="HSC45" s="838"/>
      <c r="HSD45" s="41"/>
      <c r="HSF45" s="42"/>
      <c r="HSG45" s="43"/>
      <c r="HSH45" s="42"/>
      <c r="HSI45" s="43"/>
      <c r="HSJ45" s="41"/>
      <c r="HSL45" s="838"/>
      <c r="HSM45" s="41"/>
      <c r="HSO45" s="42"/>
      <c r="HSP45" s="43"/>
      <c r="HSQ45" s="42"/>
      <c r="HSR45" s="43"/>
      <c r="HSS45" s="41"/>
      <c r="HSU45" s="838"/>
      <c r="HSV45" s="41"/>
      <c r="HSX45" s="42"/>
      <c r="HSY45" s="43"/>
      <c r="HSZ45" s="42"/>
      <c r="HTA45" s="43"/>
      <c r="HTB45" s="41"/>
      <c r="HTD45" s="838"/>
      <c r="HTE45" s="41"/>
      <c r="HTG45" s="42"/>
      <c r="HTH45" s="43"/>
      <c r="HTI45" s="42"/>
      <c r="HTJ45" s="43"/>
      <c r="HTK45" s="41"/>
      <c r="HTM45" s="838"/>
      <c r="HTN45" s="41"/>
      <c r="HTP45" s="42"/>
      <c r="HTQ45" s="43"/>
      <c r="HTR45" s="42"/>
      <c r="HTS45" s="43"/>
      <c r="HTT45" s="41"/>
      <c r="HTV45" s="838"/>
      <c r="HTW45" s="41"/>
      <c r="HTY45" s="42"/>
      <c r="HTZ45" s="43"/>
      <c r="HUA45" s="42"/>
      <c r="HUB45" s="43"/>
      <c r="HUC45" s="41"/>
      <c r="HUE45" s="838"/>
      <c r="HUF45" s="41"/>
      <c r="HUH45" s="42"/>
      <c r="HUI45" s="43"/>
      <c r="HUJ45" s="42"/>
      <c r="HUK45" s="43"/>
      <c r="HUL45" s="41"/>
      <c r="HUN45" s="838"/>
      <c r="HUO45" s="41"/>
      <c r="HUQ45" s="42"/>
      <c r="HUR45" s="43"/>
      <c r="HUS45" s="42"/>
      <c r="HUT45" s="43"/>
      <c r="HUU45" s="41"/>
      <c r="HUW45" s="838"/>
      <c r="HUX45" s="41"/>
      <c r="HUZ45" s="42"/>
      <c r="HVA45" s="43"/>
      <c r="HVB45" s="42"/>
      <c r="HVC45" s="43"/>
      <c r="HVD45" s="41"/>
      <c r="HVF45" s="838"/>
      <c r="HVG45" s="41"/>
      <c r="HVI45" s="42"/>
      <c r="HVJ45" s="43"/>
      <c r="HVK45" s="42"/>
      <c r="HVL45" s="43"/>
      <c r="HVM45" s="41"/>
      <c r="HVO45" s="838"/>
      <c r="HVP45" s="41"/>
      <c r="HVR45" s="42"/>
      <c r="HVS45" s="43"/>
      <c r="HVT45" s="42"/>
      <c r="HVU45" s="43"/>
      <c r="HVV45" s="41"/>
      <c r="HVX45" s="838"/>
      <c r="HVY45" s="41"/>
      <c r="HWA45" s="42"/>
      <c r="HWB45" s="43"/>
      <c r="HWC45" s="42"/>
      <c r="HWD45" s="43"/>
      <c r="HWE45" s="41"/>
      <c r="HWG45" s="838"/>
      <c r="HWH45" s="41"/>
      <c r="HWJ45" s="42"/>
      <c r="HWK45" s="43"/>
      <c r="HWL45" s="42"/>
      <c r="HWM45" s="43"/>
      <c r="HWN45" s="41"/>
      <c r="HWP45" s="838"/>
      <c r="HWQ45" s="41"/>
      <c r="HWS45" s="42"/>
      <c r="HWT45" s="43"/>
      <c r="HWU45" s="42"/>
      <c r="HWV45" s="43"/>
      <c r="HWW45" s="41"/>
      <c r="HWY45" s="838"/>
      <c r="HWZ45" s="41"/>
      <c r="HXB45" s="42"/>
      <c r="HXC45" s="43"/>
      <c r="HXD45" s="42"/>
      <c r="HXE45" s="43"/>
      <c r="HXF45" s="41"/>
      <c r="HXH45" s="838"/>
      <c r="HXI45" s="41"/>
      <c r="HXK45" s="42"/>
      <c r="HXL45" s="43"/>
      <c r="HXM45" s="42"/>
      <c r="HXN45" s="43"/>
      <c r="HXO45" s="41"/>
      <c r="HXQ45" s="838"/>
      <c r="HXR45" s="41"/>
      <c r="HXT45" s="42"/>
      <c r="HXU45" s="43"/>
      <c r="HXV45" s="42"/>
      <c r="HXW45" s="43"/>
      <c r="HXX45" s="41"/>
      <c r="HXZ45" s="838"/>
      <c r="HYA45" s="41"/>
      <c r="HYC45" s="42"/>
      <c r="HYD45" s="43"/>
      <c r="HYE45" s="42"/>
      <c r="HYF45" s="43"/>
      <c r="HYG45" s="41"/>
      <c r="HYI45" s="838"/>
      <c r="HYJ45" s="41"/>
      <c r="HYL45" s="42"/>
      <c r="HYM45" s="43"/>
      <c r="HYN45" s="42"/>
      <c r="HYO45" s="43"/>
      <c r="HYP45" s="41"/>
      <c r="HYR45" s="838"/>
      <c r="HYS45" s="41"/>
      <c r="HYU45" s="42"/>
      <c r="HYV45" s="43"/>
      <c r="HYW45" s="42"/>
      <c r="HYX45" s="43"/>
      <c r="HYY45" s="41"/>
      <c r="HZA45" s="838"/>
      <c r="HZB45" s="41"/>
      <c r="HZD45" s="42"/>
      <c r="HZE45" s="43"/>
      <c r="HZF45" s="42"/>
      <c r="HZG45" s="43"/>
      <c r="HZH45" s="41"/>
      <c r="HZJ45" s="838"/>
      <c r="HZK45" s="41"/>
      <c r="HZM45" s="42"/>
      <c r="HZN45" s="43"/>
      <c r="HZO45" s="42"/>
      <c r="HZP45" s="43"/>
      <c r="HZQ45" s="41"/>
      <c r="HZS45" s="838"/>
      <c r="HZT45" s="41"/>
      <c r="HZV45" s="42"/>
      <c r="HZW45" s="43"/>
      <c r="HZX45" s="42"/>
      <c r="HZY45" s="43"/>
      <c r="HZZ45" s="41"/>
      <c r="IAB45" s="838"/>
      <c r="IAC45" s="41"/>
      <c r="IAE45" s="42"/>
      <c r="IAF45" s="43"/>
      <c r="IAG45" s="42"/>
      <c r="IAH45" s="43"/>
      <c r="IAI45" s="41"/>
      <c r="IAK45" s="838"/>
      <c r="IAL45" s="41"/>
      <c r="IAN45" s="42"/>
      <c r="IAO45" s="43"/>
      <c r="IAP45" s="42"/>
      <c r="IAQ45" s="43"/>
      <c r="IAR45" s="41"/>
      <c r="IAT45" s="838"/>
      <c r="IAU45" s="41"/>
      <c r="IAW45" s="42"/>
      <c r="IAX45" s="43"/>
      <c r="IAY45" s="42"/>
      <c r="IAZ45" s="43"/>
      <c r="IBA45" s="41"/>
      <c r="IBC45" s="838"/>
      <c r="IBD45" s="41"/>
      <c r="IBF45" s="42"/>
      <c r="IBG45" s="43"/>
      <c r="IBH45" s="42"/>
      <c r="IBI45" s="43"/>
      <c r="IBJ45" s="41"/>
      <c r="IBL45" s="838"/>
      <c r="IBM45" s="41"/>
      <c r="IBO45" s="42"/>
      <c r="IBP45" s="43"/>
      <c r="IBQ45" s="42"/>
      <c r="IBR45" s="43"/>
      <c r="IBS45" s="41"/>
      <c r="IBU45" s="838"/>
      <c r="IBV45" s="41"/>
      <c r="IBX45" s="42"/>
      <c r="IBY45" s="43"/>
      <c r="IBZ45" s="42"/>
      <c r="ICA45" s="43"/>
      <c r="ICB45" s="41"/>
      <c r="ICD45" s="838"/>
      <c r="ICE45" s="41"/>
      <c r="ICG45" s="42"/>
      <c r="ICH45" s="43"/>
      <c r="ICI45" s="42"/>
      <c r="ICJ45" s="43"/>
      <c r="ICK45" s="41"/>
      <c r="ICM45" s="838"/>
      <c r="ICN45" s="41"/>
      <c r="ICP45" s="42"/>
      <c r="ICQ45" s="43"/>
      <c r="ICR45" s="42"/>
      <c r="ICS45" s="43"/>
      <c r="ICT45" s="41"/>
      <c r="ICV45" s="838"/>
      <c r="ICW45" s="41"/>
      <c r="ICY45" s="42"/>
      <c r="ICZ45" s="43"/>
      <c r="IDA45" s="42"/>
      <c r="IDB45" s="43"/>
      <c r="IDC45" s="41"/>
      <c r="IDE45" s="838"/>
      <c r="IDF45" s="41"/>
      <c r="IDH45" s="42"/>
      <c r="IDI45" s="43"/>
      <c r="IDJ45" s="42"/>
      <c r="IDK45" s="43"/>
      <c r="IDL45" s="41"/>
      <c r="IDN45" s="838"/>
      <c r="IDO45" s="41"/>
      <c r="IDQ45" s="42"/>
      <c r="IDR45" s="43"/>
      <c r="IDS45" s="42"/>
      <c r="IDT45" s="43"/>
      <c r="IDU45" s="41"/>
      <c r="IDW45" s="838"/>
      <c r="IDX45" s="41"/>
      <c r="IDZ45" s="42"/>
      <c r="IEA45" s="43"/>
      <c r="IEB45" s="42"/>
      <c r="IEC45" s="43"/>
      <c r="IED45" s="41"/>
      <c r="IEF45" s="838"/>
      <c r="IEG45" s="41"/>
      <c r="IEI45" s="42"/>
      <c r="IEJ45" s="43"/>
      <c r="IEK45" s="42"/>
      <c r="IEL45" s="43"/>
      <c r="IEM45" s="41"/>
      <c r="IEO45" s="838"/>
      <c r="IEP45" s="41"/>
      <c r="IER45" s="42"/>
      <c r="IES45" s="43"/>
      <c r="IET45" s="42"/>
      <c r="IEU45" s="43"/>
      <c r="IEV45" s="41"/>
      <c r="IEX45" s="838"/>
      <c r="IEY45" s="41"/>
      <c r="IFA45" s="42"/>
      <c r="IFB45" s="43"/>
      <c r="IFC45" s="42"/>
      <c r="IFD45" s="43"/>
      <c r="IFE45" s="41"/>
      <c r="IFG45" s="838"/>
      <c r="IFH45" s="41"/>
      <c r="IFJ45" s="42"/>
      <c r="IFK45" s="43"/>
      <c r="IFL45" s="42"/>
      <c r="IFM45" s="43"/>
      <c r="IFN45" s="41"/>
      <c r="IFP45" s="838"/>
      <c r="IFQ45" s="41"/>
      <c r="IFS45" s="42"/>
      <c r="IFT45" s="43"/>
      <c r="IFU45" s="42"/>
      <c r="IFV45" s="43"/>
      <c r="IFW45" s="41"/>
      <c r="IFY45" s="838"/>
      <c r="IFZ45" s="41"/>
      <c r="IGB45" s="42"/>
      <c r="IGC45" s="43"/>
      <c r="IGD45" s="42"/>
      <c r="IGE45" s="43"/>
      <c r="IGF45" s="41"/>
      <c r="IGH45" s="838"/>
      <c r="IGI45" s="41"/>
      <c r="IGK45" s="42"/>
      <c r="IGL45" s="43"/>
      <c r="IGM45" s="42"/>
      <c r="IGN45" s="43"/>
      <c r="IGO45" s="41"/>
      <c r="IGQ45" s="838"/>
      <c r="IGR45" s="41"/>
      <c r="IGT45" s="42"/>
      <c r="IGU45" s="43"/>
      <c r="IGV45" s="42"/>
      <c r="IGW45" s="43"/>
      <c r="IGX45" s="41"/>
      <c r="IGZ45" s="838"/>
      <c r="IHA45" s="41"/>
      <c r="IHC45" s="42"/>
      <c r="IHD45" s="43"/>
      <c r="IHE45" s="42"/>
      <c r="IHF45" s="43"/>
      <c r="IHG45" s="41"/>
      <c r="IHI45" s="838"/>
      <c r="IHJ45" s="41"/>
      <c r="IHL45" s="42"/>
      <c r="IHM45" s="43"/>
      <c r="IHN45" s="42"/>
      <c r="IHO45" s="43"/>
      <c r="IHP45" s="41"/>
      <c r="IHR45" s="838"/>
      <c r="IHS45" s="41"/>
      <c r="IHU45" s="42"/>
      <c r="IHV45" s="43"/>
      <c r="IHW45" s="42"/>
      <c r="IHX45" s="43"/>
      <c r="IHY45" s="41"/>
      <c r="IIA45" s="838"/>
      <c r="IIB45" s="41"/>
      <c r="IID45" s="42"/>
      <c r="IIE45" s="43"/>
      <c r="IIF45" s="42"/>
      <c r="IIG45" s="43"/>
      <c r="IIH45" s="41"/>
      <c r="IIJ45" s="838"/>
      <c r="IIK45" s="41"/>
      <c r="IIM45" s="42"/>
      <c r="IIN45" s="43"/>
      <c r="IIO45" s="42"/>
      <c r="IIP45" s="43"/>
      <c r="IIQ45" s="41"/>
      <c r="IIS45" s="838"/>
      <c r="IIT45" s="41"/>
      <c r="IIV45" s="42"/>
      <c r="IIW45" s="43"/>
      <c r="IIX45" s="42"/>
      <c r="IIY45" s="43"/>
      <c r="IIZ45" s="41"/>
      <c r="IJB45" s="838"/>
      <c r="IJC45" s="41"/>
      <c r="IJE45" s="42"/>
      <c r="IJF45" s="43"/>
      <c r="IJG45" s="42"/>
      <c r="IJH45" s="43"/>
      <c r="IJI45" s="41"/>
      <c r="IJK45" s="838"/>
      <c r="IJL45" s="41"/>
      <c r="IJN45" s="42"/>
      <c r="IJO45" s="43"/>
      <c r="IJP45" s="42"/>
      <c r="IJQ45" s="43"/>
      <c r="IJR45" s="41"/>
      <c r="IJT45" s="838"/>
      <c r="IJU45" s="41"/>
      <c r="IJW45" s="42"/>
      <c r="IJX45" s="43"/>
      <c r="IJY45" s="42"/>
      <c r="IJZ45" s="43"/>
      <c r="IKA45" s="41"/>
      <c r="IKC45" s="838"/>
      <c r="IKD45" s="41"/>
      <c r="IKF45" s="42"/>
      <c r="IKG45" s="43"/>
      <c r="IKH45" s="42"/>
      <c r="IKI45" s="43"/>
      <c r="IKJ45" s="41"/>
      <c r="IKL45" s="838"/>
      <c r="IKM45" s="41"/>
      <c r="IKO45" s="42"/>
      <c r="IKP45" s="43"/>
      <c r="IKQ45" s="42"/>
      <c r="IKR45" s="43"/>
      <c r="IKS45" s="41"/>
      <c r="IKU45" s="838"/>
      <c r="IKV45" s="41"/>
      <c r="IKX45" s="42"/>
      <c r="IKY45" s="43"/>
      <c r="IKZ45" s="42"/>
      <c r="ILA45" s="43"/>
      <c r="ILB45" s="41"/>
      <c r="ILD45" s="838"/>
      <c r="ILE45" s="41"/>
      <c r="ILG45" s="42"/>
      <c r="ILH45" s="43"/>
      <c r="ILI45" s="42"/>
      <c r="ILJ45" s="43"/>
      <c r="ILK45" s="41"/>
      <c r="ILM45" s="838"/>
      <c r="ILN45" s="41"/>
      <c r="ILP45" s="42"/>
      <c r="ILQ45" s="43"/>
      <c r="ILR45" s="42"/>
      <c r="ILS45" s="43"/>
      <c r="ILT45" s="41"/>
      <c r="ILV45" s="838"/>
      <c r="ILW45" s="41"/>
      <c r="ILY45" s="42"/>
      <c r="ILZ45" s="43"/>
      <c r="IMA45" s="42"/>
      <c r="IMB45" s="43"/>
      <c r="IMC45" s="41"/>
      <c r="IME45" s="838"/>
      <c r="IMF45" s="41"/>
      <c r="IMH45" s="42"/>
      <c r="IMI45" s="43"/>
      <c r="IMJ45" s="42"/>
      <c r="IMK45" s="43"/>
      <c r="IML45" s="41"/>
      <c r="IMN45" s="838"/>
      <c r="IMO45" s="41"/>
      <c r="IMQ45" s="42"/>
      <c r="IMR45" s="43"/>
      <c r="IMS45" s="42"/>
      <c r="IMT45" s="43"/>
      <c r="IMU45" s="41"/>
      <c r="IMW45" s="838"/>
      <c r="IMX45" s="41"/>
      <c r="IMZ45" s="42"/>
      <c r="INA45" s="43"/>
      <c r="INB45" s="42"/>
      <c r="INC45" s="43"/>
      <c r="IND45" s="41"/>
      <c r="INF45" s="838"/>
      <c r="ING45" s="41"/>
      <c r="INI45" s="42"/>
      <c r="INJ45" s="43"/>
      <c r="INK45" s="42"/>
      <c r="INL45" s="43"/>
      <c r="INM45" s="41"/>
      <c r="INO45" s="838"/>
      <c r="INP45" s="41"/>
      <c r="INR45" s="42"/>
      <c r="INS45" s="43"/>
      <c r="INT45" s="42"/>
      <c r="INU45" s="43"/>
      <c r="INV45" s="41"/>
      <c r="INX45" s="838"/>
      <c r="INY45" s="41"/>
      <c r="IOA45" s="42"/>
      <c r="IOB45" s="43"/>
      <c r="IOC45" s="42"/>
      <c r="IOD45" s="43"/>
      <c r="IOE45" s="41"/>
      <c r="IOG45" s="838"/>
      <c r="IOH45" s="41"/>
      <c r="IOJ45" s="42"/>
      <c r="IOK45" s="43"/>
      <c r="IOL45" s="42"/>
      <c r="IOM45" s="43"/>
      <c r="ION45" s="41"/>
      <c r="IOP45" s="838"/>
      <c r="IOQ45" s="41"/>
      <c r="IOS45" s="42"/>
      <c r="IOT45" s="43"/>
      <c r="IOU45" s="42"/>
      <c r="IOV45" s="43"/>
      <c r="IOW45" s="41"/>
      <c r="IOY45" s="838"/>
      <c r="IOZ45" s="41"/>
      <c r="IPB45" s="42"/>
      <c r="IPC45" s="43"/>
      <c r="IPD45" s="42"/>
      <c r="IPE45" s="43"/>
      <c r="IPF45" s="41"/>
      <c r="IPH45" s="838"/>
      <c r="IPI45" s="41"/>
      <c r="IPK45" s="42"/>
      <c r="IPL45" s="43"/>
      <c r="IPM45" s="42"/>
      <c r="IPN45" s="43"/>
      <c r="IPO45" s="41"/>
      <c r="IPQ45" s="838"/>
      <c r="IPR45" s="41"/>
      <c r="IPT45" s="42"/>
      <c r="IPU45" s="43"/>
      <c r="IPV45" s="42"/>
      <c r="IPW45" s="43"/>
      <c r="IPX45" s="41"/>
      <c r="IPZ45" s="838"/>
      <c r="IQA45" s="41"/>
      <c r="IQC45" s="42"/>
      <c r="IQD45" s="43"/>
      <c r="IQE45" s="42"/>
      <c r="IQF45" s="43"/>
      <c r="IQG45" s="41"/>
      <c r="IQI45" s="838"/>
      <c r="IQJ45" s="41"/>
      <c r="IQL45" s="42"/>
      <c r="IQM45" s="43"/>
      <c r="IQN45" s="42"/>
      <c r="IQO45" s="43"/>
      <c r="IQP45" s="41"/>
      <c r="IQR45" s="838"/>
      <c r="IQS45" s="41"/>
      <c r="IQU45" s="42"/>
      <c r="IQV45" s="43"/>
      <c r="IQW45" s="42"/>
      <c r="IQX45" s="43"/>
      <c r="IQY45" s="41"/>
      <c r="IRA45" s="838"/>
      <c r="IRB45" s="41"/>
      <c r="IRD45" s="42"/>
      <c r="IRE45" s="43"/>
      <c r="IRF45" s="42"/>
      <c r="IRG45" s="43"/>
      <c r="IRH45" s="41"/>
      <c r="IRJ45" s="838"/>
      <c r="IRK45" s="41"/>
      <c r="IRM45" s="42"/>
      <c r="IRN45" s="43"/>
      <c r="IRO45" s="42"/>
      <c r="IRP45" s="43"/>
      <c r="IRQ45" s="41"/>
      <c r="IRS45" s="838"/>
      <c r="IRT45" s="41"/>
      <c r="IRV45" s="42"/>
      <c r="IRW45" s="43"/>
      <c r="IRX45" s="42"/>
      <c r="IRY45" s="43"/>
      <c r="IRZ45" s="41"/>
      <c r="ISB45" s="838"/>
      <c r="ISC45" s="41"/>
      <c r="ISE45" s="42"/>
      <c r="ISF45" s="43"/>
      <c r="ISG45" s="42"/>
      <c r="ISH45" s="43"/>
      <c r="ISI45" s="41"/>
      <c r="ISK45" s="838"/>
      <c r="ISL45" s="41"/>
      <c r="ISN45" s="42"/>
      <c r="ISO45" s="43"/>
      <c r="ISP45" s="42"/>
      <c r="ISQ45" s="43"/>
      <c r="ISR45" s="41"/>
      <c r="IST45" s="838"/>
      <c r="ISU45" s="41"/>
      <c r="ISW45" s="42"/>
      <c r="ISX45" s="43"/>
      <c r="ISY45" s="42"/>
      <c r="ISZ45" s="43"/>
      <c r="ITA45" s="41"/>
      <c r="ITC45" s="838"/>
      <c r="ITD45" s="41"/>
      <c r="ITF45" s="42"/>
      <c r="ITG45" s="43"/>
      <c r="ITH45" s="42"/>
      <c r="ITI45" s="43"/>
      <c r="ITJ45" s="41"/>
      <c r="ITL45" s="838"/>
      <c r="ITM45" s="41"/>
      <c r="ITO45" s="42"/>
      <c r="ITP45" s="43"/>
      <c r="ITQ45" s="42"/>
      <c r="ITR45" s="43"/>
      <c r="ITS45" s="41"/>
      <c r="ITU45" s="838"/>
      <c r="ITV45" s="41"/>
      <c r="ITX45" s="42"/>
      <c r="ITY45" s="43"/>
      <c r="ITZ45" s="42"/>
      <c r="IUA45" s="43"/>
      <c r="IUB45" s="41"/>
      <c r="IUD45" s="838"/>
      <c r="IUE45" s="41"/>
      <c r="IUG45" s="42"/>
      <c r="IUH45" s="43"/>
      <c r="IUI45" s="42"/>
      <c r="IUJ45" s="43"/>
      <c r="IUK45" s="41"/>
      <c r="IUM45" s="838"/>
      <c r="IUN45" s="41"/>
      <c r="IUP45" s="42"/>
      <c r="IUQ45" s="43"/>
      <c r="IUR45" s="42"/>
      <c r="IUS45" s="43"/>
      <c r="IUT45" s="41"/>
      <c r="IUV45" s="838"/>
      <c r="IUW45" s="41"/>
      <c r="IUY45" s="42"/>
      <c r="IUZ45" s="43"/>
      <c r="IVA45" s="42"/>
      <c r="IVB45" s="43"/>
      <c r="IVC45" s="41"/>
      <c r="IVE45" s="838"/>
      <c r="IVF45" s="41"/>
      <c r="IVH45" s="42"/>
      <c r="IVI45" s="43"/>
      <c r="IVJ45" s="42"/>
      <c r="IVK45" s="43"/>
      <c r="IVL45" s="41"/>
      <c r="IVN45" s="838"/>
      <c r="IVO45" s="41"/>
      <c r="IVQ45" s="42"/>
      <c r="IVR45" s="43"/>
      <c r="IVS45" s="42"/>
      <c r="IVT45" s="43"/>
      <c r="IVU45" s="41"/>
      <c r="IVW45" s="838"/>
      <c r="IVX45" s="41"/>
      <c r="IVZ45" s="42"/>
      <c r="IWA45" s="43"/>
      <c r="IWB45" s="42"/>
      <c r="IWC45" s="43"/>
      <c r="IWD45" s="41"/>
      <c r="IWF45" s="838"/>
      <c r="IWG45" s="41"/>
      <c r="IWI45" s="42"/>
      <c r="IWJ45" s="43"/>
      <c r="IWK45" s="42"/>
      <c r="IWL45" s="43"/>
      <c r="IWM45" s="41"/>
      <c r="IWO45" s="838"/>
      <c r="IWP45" s="41"/>
      <c r="IWR45" s="42"/>
      <c r="IWS45" s="43"/>
      <c r="IWT45" s="42"/>
      <c r="IWU45" s="43"/>
      <c r="IWV45" s="41"/>
      <c r="IWX45" s="838"/>
      <c r="IWY45" s="41"/>
      <c r="IXA45" s="42"/>
      <c r="IXB45" s="43"/>
      <c r="IXC45" s="42"/>
      <c r="IXD45" s="43"/>
      <c r="IXE45" s="41"/>
      <c r="IXG45" s="838"/>
      <c r="IXH45" s="41"/>
      <c r="IXJ45" s="42"/>
      <c r="IXK45" s="43"/>
      <c r="IXL45" s="42"/>
      <c r="IXM45" s="43"/>
      <c r="IXN45" s="41"/>
      <c r="IXP45" s="838"/>
      <c r="IXQ45" s="41"/>
      <c r="IXS45" s="42"/>
      <c r="IXT45" s="43"/>
      <c r="IXU45" s="42"/>
      <c r="IXV45" s="43"/>
      <c r="IXW45" s="41"/>
      <c r="IXY45" s="838"/>
      <c r="IXZ45" s="41"/>
      <c r="IYB45" s="42"/>
      <c r="IYC45" s="43"/>
      <c r="IYD45" s="42"/>
      <c r="IYE45" s="43"/>
      <c r="IYF45" s="41"/>
      <c r="IYH45" s="838"/>
      <c r="IYI45" s="41"/>
      <c r="IYK45" s="42"/>
      <c r="IYL45" s="43"/>
      <c r="IYM45" s="42"/>
      <c r="IYN45" s="43"/>
      <c r="IYO45" s="41"/>
      <c r="IYQ45" s="838"/>
      <c r="IYR45" s="41"/>
      <c r="IYT45" s="42"/>
      <c r="IYU45" s="43"/>
      <c r="IYV45" s="42"/>
      <c r="IYW45" s="43"/>
      <c r="IYX45" s="41"/>
      <c r="IYZ45" s="838"/>
      <c r="IZA45" s="41"/>
      <c r="IZC45" s="42"/>
      <c r="IZD45" s="43"/>
      <c r="IZE45" s="42"/>
      <c r="IZF45" s="43"/>
      <c r="IZG45" s="41"/>
      <c r="IZI45" s="838"/>
      <c r="IZJ45" s="41"/>
      <c r="IZL45" s="42"/>
      <c r="IZM45" s="43"/>
      <c r="IZN45" s="42"/>
      <c r="IZO45" s="43"/>
      <c r="IZP45" s="41"/>
      <c r="IZR45" s="838"/>
      <c r="IZS45" s="41"/>
      <c r="IZU45" s="42"/>
      <c r="IZV45" s="43"/>
      <c r="IZW45" s="42"/>
      <c r="IZX45" s="43"/>
      <c r="IZY45" s="41"/>
      <c r="JAA45" s="838"/>
      <c r="JAB45" s="41"/>
      <c r="JAD45" s="42"/>
      <c r="JAE45" s="43"/>
      <c r="JAF45" s="42"/>
      <c r="JAG45" s="43"/>
      <c r="JAH45" s="41"/>
      <c r="JAJ45" s="838"/>
      <c r="JAK45" s="41"/>
      <c r="JAM45" s="42"/>
      <c r="JAN45" s="43"/>
      <c r="JAO45" s="42"/>
      <c r="JAP45" s="43"/>
      <c r="JAQ45" s="41"/>
      <c r="JAS45" s="838"/>
      <c r="JAT45" s="41"/>
      <c r="JAV45" s="42"/>
      <c r="JAW45" s="43"/>
      <c r="JAX45" s="42"/>
      <c r="JAY45" s="43"/>
      <c r="JAZ45" s="41"/>
      <c r="JBB45" s="838"/>
      <c r="JBC45" s="41"/>
      <c r="JBE45" s="42"/>
      <c r="JBF45" s="43"/>
      <c r="JBG45" s="42"/>
      <c r="JBH45" s="43"/>
      <c r="JBI45" s="41"/>
      <c r="JBK45" s="838"/>
      <c r="JBL45" s="41"/>
      <c r="JBN45" s="42"/>
      <c r="JBO45" s="43"/>
      <c r="JBP45" s="42"/>
      <c r="JBQ45" s="43"/>
      <c r="JBR45" s="41"/>
      <c r="JBT45" s="838"/>
      <c r="JBU45" s="41"/>
      <c r="JBW45" s="42"/>
      <c r="JBX45" s="43"/>
      <c r="JBY45" s="42"/>
      <c r="JBZ45" s="43"/>
      <c r="JCA45" s="41"/>
      <c r="JCC45" s="838"/>
      <c r="JCD45" s="41"/>
      <c r="JCF45" s="42"/>
      <c r="JCG45" s="43"/>
      <c r="JCH45" s="42"/>
      <c r="JCI45" s="43"/>
      <c r="JCJ45" s="41"/>
      <c r="JCL45" s="838"/>
      <c r="JCM45" s="41"/>
      <c r="JCO45" s="42"/>
      <c r="JCP45" s="43"/>
      <c r="JCQ45" s="42"/>
      <c r="JCR45" s="43"/>
      <c r="JCS45" s="41"/>
      <c r="JCU45" s="838"/>
      <c r="JCV45" s="41"/>
      <c r="JCX45" s="42"/>
      <c r="JCY45" s="43"/>
      <c r="JCZ45" s="42"/>
      <c r="JDA45" s="43"/>
      <c r="JDB45" s="41"/>
      <c r="JDD45" s="838"/>
      <c r="JDE45" s="41"/>
      <c r="JDG45" s="42"/>
      <c r="JDH45" s="43"/>
      <c r="JDI45" s="42"/>
      <c r="JDJ45" s="43"/>
      <c r="JDK45" s="41"/>
      <c r="JDM45" s="838"/>
      <c r="JDN45" s="41"/>
      <c r="JDP45" s="42"/>
      <c r="JDQ45" s="43"/>
      <c r="JDR45" s="42"/>
      <c r="JDS45" s="43"/>
      <c r="JDT45" s="41"/>
      <c r="JDV45" s="838"/>
      <c r="JDW45" s="41"/>
      <c r="JDY45" s="42"/>
      <c r="JDZ45" s="43"/>
      <c r="JEA45" s="42"/>
      <c r="JEB45" s="43"/>
      <c r="JEC45" s="41"/>
      <c r="JEE45" s="838"/>
      <c r="JEF45" s="41"/>
      <c r="JEH45" s="42"/>
      <c r="JEI45" s="43"/>
      <c r="JEJ45" s="42"/>
      <c r="JEK45" s="43"/>
      <c r="JEL45" s="41"/>
      <c r="JEN45" s="838"/>
      <c r="JEO45" s="41"/>
      <c r="JEQ45" s="42"/>
      <c r="JER45" s="43"/>
      <c r="JES45" s="42"/>
      <c r="JET45" s="43"/>
      <c r="JEU45" s="41"/>
      <c r="JEW45" s="838"/>
      <c r="JEX45" s="41"/>
      <c r="JEZ45" s="42"/>
      <c r="JFA45" s="43"/>
      <c r="JFB45" s="42"/>
      <c r="JFC45" s="43"/>
      <c r="JFD45" s="41"/>
      <c r="JFF45" s="838"/>
      <c r="JFG45" s="41"/>
      <c r="JFI45" s="42"/>
      <c r="JFJ45" s="43"/>
      <c r="JFK45" s="42"/>
      <c r="JFL45" s="43"/>
      <c r="JFM45" s="41"/>
      <c r="JFO45" s="838"/>
      <c r="JFP45" s="41"/>
      <c r="JFR45" s="42"/>
      <c r="JFS45" s="43"/>
      <c r="JFT45" s="42"/>
      <c r="JFU45" s="43"/>
      <c r="JFV45" s="41"/>
      <c r="JFX45" s="838"/>
      <c r="JFY45" s="41"/>
      <c r="JGA45" s="42"/>
      <c r="JGB45" s="43"/>
      <c r="JGC45" s="42"/>
      <c r="JGD45" s="43"/>
      <c r="JGE45" s="41"/>
      <c r="JGG45" s="838"/>
      <c r="JGH45" s="41"/>
      <c r="JGJ45" s="42"/>
      <c r="JGK45" s="43"/>
      <c r="JGL45" s="42"/>
      <c r="JGM45" s="43"/>
      <c r="JGN45" s="41"/>
      <c r="JGP45" s="838"/>
      <c r="JGQ45" s="41"/>
      <c r="JGS45" s="42"/>
      <c r="JGT45" s="43"/>
      <c r="JGU45" s="42"/>
      <c r="JGV45" s="43"/>
      <c r="JGW45" s="41"/>
      <c r="JGY45" s="838"/>
      <c r="JGZ45" s="41"/>
      <c r="JHB45" s="42"/>
      <c r="JHC45" s="43"/>
      <c r="JHD45" s="42"/>
      <c r="JHE45" s="43"/>
      <c r="JHF45" s="41"/>
      <c r="JHH45" s="838"/>
      <c r="JHI45" s="41"/>
      <c r="JHK45" s="42"/>
      <c r="JHL45" s="43"/>
      <c r="JHM45" s="42"/>
      <c r="JHN45" s="43"/>
      <c r="JHO45" s="41"/>
      <c r="JHQ45" s="838"/>
      <c r="JHR45" s="41"/>
      <c r="JHT45" s="42"/>
      <c r="JHU45" s="43"/>
      <c r="JHV45" s="42"/>
      <c r="JHW45" s="43"/>
      <c r="JHX45" s="41"/>
      <c r="JHZ45" s="838"/>
      <c r="JIA45" s="41"/>
      <c r="JIC45" s="42"/>
      <c r="JID45" s="43"/>
      <c r="JIE45" s="42"/>
      <c r="JIF45" s="43"/>
      <c r="JIG45" s="41"/>
      <c r="JII45" s="838"/>
      <c r="JIJ45" s="41"/>
      <c r="JIL45" s="42"/>
      <c r="JIM45" s="43"/>
      <c r="JIN45" s="42"/>
      <c r="JIO45" s="43"/>
      <c r="JIP45" s="41"/>
      <c r="JIR45" s="838"/>
      <c r="JIS45" s="41"/>
      <c r="JIU45" s="42"/>
      <c r="JIV45" s="43"/>
      <c r="JIW45" s="42"/>
      <c r="JIX45" s="43"/>
      <c r="JIY45" s="41"/>
      <c r="JJA45" s="838"/>
      <c r="JJB45" s="41"/>
      <c r="JJD45" s="42"/>
      <c r="JJE45" s="43"/>
      <c r="JJF45" s="42"/>
      <c r="JJG45" s="43"/>
      <c r="JJH45" s="41"/>
      <c r="JJJ45" s="838"/>
      <c r="JJK45" s="41"/>
      <c r="JJM45" s="42"/>
      <c r="JJN45" s="43"/>
      <c r="JJO45" s="42"/>
      <c r="JJP45" s="43"/>
      <c r="JJQ45" s="41"/>
      <c r="JJS45" s="838"/>
      <c r="JJT45" s="41"/>
      <c r="JJV45" s="42"/>
      <c r="JJW45" s="43"/>
      <c r="JJX45" s="42"/>
      <c r="JJY45" s="43"/>
      <c r="JJZ45" s="41"/>
      <c r="JKB45" s="838"/>
      <c r="JKC45" s="41"/>
      <c r="JKE45" s="42"/>
      <c r="JKF45" s="43"/>
      <c r="JKG45" s="42"/>
      <c r="JKH45" s="43"/>
      <c r="JKI45" s="41"/>
      <c r="JKK45" s="838"/>
      <c r="JKL45" s="41"/>
      <c r="JKN45" s="42"/>
      <c r="JKO45" s="43"/>
      <c r="JKP45" s="42"/>
      <c r="JKQ45" s="43"/>
      <c r="JKR45" s="41"/>
      <c r="JKT45" s="838"/>
      <c r="JKU45" s="41"/>
      <c r="JKW45" s="42"/>
      <c r="JKX45" s="43"/>
      <c r="JKY45" s="42"/>
      <c r="JKZ45" s="43"/>
      <c r="JLA45" s="41"/>
      <c r="JLC45" s="838"/>
      <c r="JLD45" s="41"/>
      <c r="JLF45" s="42"/>
      <c r="JLG45" s="43"/>
      <c r="JLH45" s="42"/>
      <c r="JLI45" s="43"/>
      <c r="JLJ45" s="41"/>
      <c r="JLL45" s="838"/>
      <c r="JLM45" s="41"/>
      <c r="JLO45" s="42"/>
      <c r="JLP45" s="43"/>
      <c r="JLQ45" s="42"/>
      <c r="JLR45" s="43"/>
      <c r="JLS45" s="41"/>
      <c r="JLU45" s="838"/>
      <c r="JLV45" s="41"/>
      <c r="JLX45" s="42"/>
      <c r="JLY45" s="43"/>
      <c r="JLZ45" s="42"/>
      <c r="JMA45" s="43"/>
      <c r="JMB45" s="41"/>
      <c r="JMD45" s="838"/>
      <c r="JME45" s="41"/>
      <c r="JMG45" s="42"/>
      <c r="JMH45" s="43"/>
      <c r="JMI45" s="42"/>
      <c r="JMJ45" s="43"/>
      <c r="JMK45" s="41"/>
      <c r="JMM45" s="838"/>
      <c r="JMN45" s="41"/>
      <c r="JMP45" s="42"/>
      <c r="JMQ45" s="43"/>
      <c r="JMR45" s="42"/>
      <c r="JMS45" s="43"/>
      <c r="JMT45" s="41"/>
      <c r="JMV45" s="838"/>
      <c r="JMW45" s="41"/>
      <c r="JMY45" s="42"/>
      <c r="JMZ45" s="43"/>
      <c r="JNA45" s="42"/>
      <c r="JNB45" s="43"/>
      <c r="JNC45" s="41"/>
      <c r="JNE45" s="838"/>
      <c r="JNF45" s="41"/>
      <c r="JNH45" s="42"/>
      <c r="JNI45" s="43"/>
      <c r="JNJ45" s="42"/>
      <c r="JNK45" s="43"/>
      <c r="JNL45" s="41"/>
      <c r="JNN45" s="838"/>
      <c r="JNO45" s="41"/>
      <c r="JNQ45" s="42"/>
      <c r="JNR45" s="43"/>
      <c r="JNS45" s="42"/>
      <c r="JNT45" s="43"/>
      <c r="JNU45" s="41"/>
      <c r="JNW45" s="838"/>
      <c r="JNX45" s="41"/>
      <c r="JNZ45" s="42"/>
      <c r="JOA45" s="43"/>
      <c r="JOB45" s="42"/>
      <c r="JOC45" s="43"/>
      <c r="JOD45" s="41"/>
      <c r="JOF45" s="838"/>
      <c r="JOG45" s="41"/>
      <c r="JOI45" s="42"/>
      <c r="JOJ45" s="43"/>
      <c r="JOK45" s="42"/>
      <c r="JOL45" s="43"/>
      <c r="JOM45" s="41"/>
      <c r="JOO45" s="838"/>
      <c r="JOP45" s="41"/>
      <c r="JOR45" s="42"/>
      <c r="JOS45" s="43"/>
      <c r="JOT45" s="42"/>
      <c r="JOU45" s="43"/>
      <c r="JOV45" s="41"/>
      <c r="JOX45" s="838"/>
      <c r="JOY45" s="41"/>
      <c r="JPA45" s="42"/>
      <c r="JPB45" s="43"/>
      <c r="JPC45" s="42"/>
      <c r="JPD45" s="43"/>
      <c r="JPE45" s="41"/>
      <c r="JPG45" s="838"/>
      <c r="JPH45" s="41"/>
      <c r="JPJ45" s="42"/>
      <c r="JPK45" s="43"/>
      <c r="JPL45" s="42"/>
      <c r="JPM45" s="43"/>
      <c r="JPN45" s="41"/>
      <c r="JPP45" s="838"/>
      <c r="JPQ45" s="41"/>
      <c r="JPS45" s="42"/>
      <c r="JPT45" s="43"/>
      <c r="JPU45" s="42"/>
      <c r="JPV45" s="43"/>
      <c r="JPW45" s="41"/>
      <c r="JPY45" s="838"/>
      <c r="JPZ45" s="41"/>
      <c r="JQB45" s="42"/>
      <c r="JQC45" s="43"/>
      <c r="JQD45" s="42"/>
      <c r="JQE45" s="43"/>
      <c r="JQF45" s="41"/>
      <c r="JQH45" s="838"/>
      <c r="JQI45" s="41"/>
      <c r="JQK45" s="42"/>
      <c r="JQL45" s="43"/>
      <c r="JQM45" s="42"/>
      <c r="JQN45" s="43"/>
      <c r="JQO45" s="41"/>
      <c r="JQQ45" s="838"/>
      <c r="JQR45" s="41"/>
      <c r="JQT45" s="42"/>
      <c r="JQU45" s="43"/>
      <c r="JQV45" s="42"/>
      <c r="JQW45" s="43"/>
      <c r="JQX45" s="41"/>
      <c r="JQZ45" s="838"/>
      <c r="JRA45" s="41"/>
      <c r="JRC45" s="42"/>
      <c r="JRD45" s="43"/>
      <c r="JRE45" s="42"/>
      <c r="JRF45" s="43"/>
      <c r="JRG45" s="41"/>
      <c r="JRI45" s="838"/>
      <c r="JRJ45" s="41"/>
      <c r="JRL45" s="42"/>
      <c r="JRM45" s="43"/>
      <c r="JRN45" s="42"/>
      <c r="JRO45" s="43"/>
      <c r="JRP45" s="41"/>
      <c r="JRR45" s="838"/>
      <c r="JRS45" s="41"/>
      <c r="JRU45" s="42"/>
      <c r="JRV45" s="43"/>
      <c r="JRW45" s="42"/>
      <c r="JRX45" s="43"/>
      <c r="JRY45" s="41"/>
      <c r="JSA45" s="838"/>
      <c r="JSB45" s="41"/>
      <c r="JSD45" s="42"/>
      <c r="JSE45" s="43"/>
      <c r="JSF45" s="42"/>
      <c r="JSG45" s="43"/>
      <c r="JSH45" s="41"/>
      <c r="JSJ45" s="838"/>
      <c r="JSK45" s="41"/>
      <c r="JSM45" s="42"/>
      <c r="JSN45" s="43"/>
      <c r="JSO45" s="42"/>
      <c r="JSP45" s="43"/>
      <c r="JSQ45" s="41"/>
      <c r="JSS45" s="838"/>
      <c r="JST45" s="41"/>
      <c r="JSV45" s="42"/>
      <c r="JSW45" s="43"/>
      <c r="JSX45" s="42"/>
      <c r="JSY45" s="43"/>
      <c r="JSZ45" s="41"/>
      <c r="JTB45" s="838"/>
      <c r="JTC45" s="41"/>
      <c r="JTE45" s="42"/>
      <c r="JTF45" s="43"/>
      <c r="JTG45" s="42"/>
      <c r="JTH45" s="43"/>
      <c r="JTI45" s="41"/>
      <c r="JTK45" s="838"/>
      <c r="JTL45" s="41"/>
      <c r="JTN45" s="42"/>
      <c r="JTO45" s="43"/>
      <c r="JTP45" s="42"/>
      <c r="JTQ45" s="43"/>
      <c r="JTR45" s="41"/>
      <c r="JTT45" s="838"/>
      <c r="JTU45" s="41"/>
      <c r="JTW45" s="42"/>
      <c r="JTX45" s="43"/>
      <c r="JTY45" s="42"/>
      <c r="JTZ45" s="43"/>
      <c r="JUA45" s="41"/>
      <c r="JUC45" s="838"/>
      <c r="JUD45" s="41"/>
      <c r="JUF45" s="42"/>
      <c r="JUG45" s="43"/>
      <c r="JUH45" s="42"/>
      <c r="JUI45" s="43"/>
      <c r="JUJ45" s="41"/>
      <c r="JUL45" s="838"/>
      <c r="JUM45" s="41"/>
      <c r="JUO45" s="42"/>
      <c r="JUP45" s="43"/>
      <c r="JUQ45" s="42"/>
      <c r="JUR45" s="43"/>
      <c r="JUS45" s="41"/>
      <c r="JUU45" s="838"/>
      <c r="JUV45" s="41"/>
      <c r="JUX45" s="42"/>
      <c r="JUY45" s="43"/>
      <c r="JUZ45" s="42"/>
      <c r="JVA45" s="43"/>
      <c r="JVB45" s="41"/>
      <c r="JVD45" s="838"/>
      <c r="JVE45" s="41"/>
      <c r="JVG45" s="42"/>
      <c r="JVH45" s="43"/>
      <c r="JVI45" s="42"/>
      <c r="JVJ45" s="43"/>
      <c r="JVK45" s="41"/>
      <c r="JVM45" s="838"/>
      <c r="JVN45" s="41"/>
      <c r="JVP45" s="42"/>
      <c r="JVQ45" s="43"/>
      <c r="JVR45" s="42"/>
      <c r="JVS45" s="43"/>
      <c r="JVT45" s="41"/>
      <c r="JVV45" s="838"/>
      <c r="JVW45" s="41"/>
      <c r="JVY45" s="42"/>
      <c r="JVZ45" s="43"/>
      <c r="JWA45" s="42"/>
      <c r="JWB45" s="43"/>
      <c r="JWC45" s="41"/>
      <c r="JWE45" s="838"/>
      <c r="JWF45" s="41"/>
      <c r="JWH45" s="42"/>
      <c r="JWI45" s="43"/>
      <c r="JWJ45" s="42"/>
      <c r="JWK45" s="43"/>
      <c r="JWL45" s="41"/>
      <c r="JWN45" s="838"/>
      <c r="JWO45" s="41"/>
      <c r="JWQ45" s="42"/>
      <c r="JWR45" s="43"/>
      <c r="JWS45" s="42"/>
      <c r="JWT45" s="43"/>
      <c r="JWU45" s="41"/>
      <c r="JWW45" s="838"/>
      <c r="JWX45" s="41"/>
      <c r="JWZ45" s="42"/>
      <c r="JXA45" s="43"/>
      <c r="JXB45" s="42"/>
      <c r="JXC45" s="43"/>
      <c r="JXD45" s="41"/>
      <c r="JXF45" s="838"/>
      <c r="JXG45" s="41"/>
      <c r="JXI45" s="42"/>
      <c r="JXJ45" s="43"/>
      <c r="JXK45" s="42"/>
      <c r="JXL45" s="43"/>
      <c r="JXM45" s="41"/>
      <c r="JXO45" s="838"/>
      <c r="JXP45" s="41"/>
      <c r="JXR45" s="42"/>
      <c r="JXS45" s="43"/>
      <c r="JXT45" s="42"/>
      <c r="JXU45" s="43"/>
      <c r="JXV45" s="41"/>
      <c r="JXX45" s="838"/>
      <c r="JXY45" s="41"/>
      <c r="JYA45" s="42"/>
      <c r="JYB45" s="43"/>
      <c r="JYC45" s="42"/>
      <c r="JYD45" s="43"/>
      <c r="JYE45" s="41"/>
      <c r="JYG45" s="838"/>
      <c r="JYH45" s="41"/>
      <c r="JYJ45" s="42"/>
      <c r="JYK45" s="43"/>
      <c r="JYL45" s="42"/>
      <c r="JYM45" s="43"/>
      <c r="JYN45" s="41"/>
      <c r="JYP45" s="838"/>
      <c r="JYQ45" s="41"/>
      <c r="JYS45" s="42"/>
      <c r="JYT45" s="43"/>
      <c r="JYU45" s="42"/>
      <c r="JYV45" s="43"/>
      <c r="JYW45" s="41"/>
      <c r="JYY45" s="838"/>
      <c r="JYZ45" s="41"/>
      <c r="JZB45" s="42"/>
      <c r="JZC45" s="43"/>
      <c r="JZD45" s="42"/>
      <c r="JZE45" s="43"/>
      <c r="JZF45" s="41"/>
      <c r="JZH45" s="838"/>
      <c r="JZI45" s="41"/>
      <c r="JZK45" s="42"/>
      <c r="JZL45" s="43"/>
      <c r="JZM45" s="42"/>
      <c r="JZN45" s="43"/>
      <c r="JZO45" s="41"/>
      <c r="JZQ45" s="838"/>
      <c r="JZR45" s="41"/>
      <c r="JZT45" s="42"/>
      <c r="JZU45" s="43"/>
      <c r="JZV45" s="42"/>
      <c r="JZW45" s="43"/>
      <c r="JZX45" s="41"/>
      <c r="JZZ45" s="838"/>
      <c r="KAA45" s="41"/>
      <c r="KAC45" s="42"/>
      <c r="KAD45" s="43"/>
      <c r="KAE45" s="42"/>
      <c r="KAF45" s="43"/>
      <c r="KAG45" s="41"/>
      <c r="KAI45" s="838"/>
      <c r="KAJ45" s="41"/>
      <c r="KAL45" s="42"/>
      <c r="KAM45" s="43"/>
      <c r="KAN45" s="42"/>
      <c r="KAO45" s="43"/>
      <c r="KAP45" s="41"/>
      <c r="KAR45" s="838"/>
      <c r="KAS45" s="41"/>
      <c r="KAU45" s="42"/>
      <c r="KAV45" s="43"/>
      <c r="KAW45" s="42"/>
      <c r="KAX45" s="43"/>
      <c r="KAY45" s="41"/>
      <c r="KBA45" s="838"/>
      <c r="KBB45" s="41"/>
      <c r="KBD45" s="42"/>
      <c r="KBE45" s="43"/>
      <c r="KBF45" s="42"/>
      <c r="KBG45" s="43"/>
      <c r="KBH45" s="41"/>
      <c r="KBJ45" s="838"/>
      <c r="KBK45" s="41"/>
      <c r="KBM45" s="42"/>
      <c r="KBN45" s="43"/>
      <c r="KBO45" s="42"/>
      <c r="KBP45" s="43"/>
      <c r="KBQ45" s="41"/>
      <c r="KBS45" s="838"/>
      <c r="KBT45" s="41"/>
      <c r="KBV45" s="42"/>
      <c r="KBW45" s="43"/>
      <c r="KBX45" s="42"/>
      <c r="KBY45" s="43"/>
      <c r="KBZ45" s="41"/>
      <c r="KCB45" s="838"/>
      <c r="KCC45" s="41"/>
      <c r="KCE45" s="42"/>
      <c r="KCF45" s="43"/>
      <c r="KCG45" s="42"/>
      <c r="KCH45" s="43"/>
      <c r="KCI45" s="41"/>
      <c r="KCK45" s="838"/>
      <c r="KCL45" s="41"/>
      <c r="KCN45" s="42"/>
      <c r="KCO45" s="43"/>
      <c r="KCP45" s="42"/>
      <c r="KCQ45" s="43"/>
      <c r="KCR45" s="41"/>
      <c r="KCT45" s="838"/>
      <c r="KCU45" s="41"/>
      <c r="KCW45" s="42"/>
      <c r="KCX45" s="43"/>
      <c r="KCY45" s="42"/>
      <c r="KCZ45" s="43"/>
      <c r="KDA45" s="41"/>
      <c r="KDC45" s="838"/>
      <c r="KDD45" s="41"/>
      <c r="KDF45" s="42"/>
      <c r="KDG45" s="43"/>
      <c r="KDH45" s="42"/>
      <c r="KDI45" s="43"/>
      <c r="KDJ45" s="41"/>
      <c r="KDL45" s="838"/>
      <c r="KDM45" s="41"/>
      <c r="KDO45" s="42"/>
      <c r="KDP45" s="43"/>
      <c r="KDQ45" s="42"/>
      <c r="KDR45" s="43"/>
      <c r="KDS45" s="41"/>
      <c r="KDU45" s="838"/>
      <c r="KDV45" s="41"/>
      <c r="KDX45" s="42"/>
      <c r="KDY45" s="43"/>
      <c r="KDZ45" s="42"/>
      <c r="KEA45" s="43"/>
      <c r="KEB45" s="41"/>
      <c r="KED45" s="838"/>
      <c r="KEE45" s="41"/>
      <c r="KEG45" s="42"/>
      <c r="KEH45" s="43"/>
      <c r="KEI45" s="42"/>
      <c r="KEJ45" s="43"/>
      <c r="KEK45" s="41"/>
      <c r="KEM45" s="838"/>
      <c r="KEN45" s="41"/>
      <c r="KEP45" s="42"/>
      <c r="KEQ45" s="43"/>
      <c r="KER45" s="42"/>
      <c r="KES45" s="43"/>
      <c r="KET45" s="41"/>
      <c r="KEV45" s="838"/>
      <c r="KEW45" s="41"/>
      <c r="KEY45" s="42"/>
      <c r="KEZ45" s="43"/>
      <c r="KFA45" s="42"/>
      <c r="KFB45" s="43"/>
      <c r="KFC45" s="41"/>
      <c r="KFE45" s="838"/>
      <c r="KFF45" s="41"/>
      <c r="KFH45" s="42"/>
      <c r="KFI45" s="43"/>
      <c r="KFJ45" s="42"/>
      <c r="KFK45" s="43"/>
      <c r="KFL45" s="41"/>
      <c r="KFN45" s="838"/>
      <c r="KFO45" s="41"/>
      <c r="KFQ45" s="42"/>
      <c r="KFR45" s="43"/>
      <c r="KFS45" s="42"/>
      <c r="KFT45" s="43"/>
      <c r="KFU45" s="41"/>
      <c r="KFW45" s="838"/>
      <c r="KFX45" s="41"/>
      <c r="KFZ45" s="42"/>
      <c r="KGA45" s="43"/>
      <c r="KGB45" s="42"/>
      <c r="KGC45" s="43"/>
      <c r="KGD45" s="41"/>
      <c r="KGF45" s="838"/>
      <c r="KGG45" s="41"/>
      <c r="KGI45" s="42"/>
      <c r="KGJ45" s="43"/>
      <c r="KGK45" s="42"/>
      <c r="KGL45" s="43"/>
      <c r="KGM45" s="41"/>
      <c r="KGO45" s="838"/>
      <c r="KGP45" s="41"/>
      <c r="KGR45" s="42"/>
      <c r="KGS45" s="43"/>
      <c r="KGT45" s="42"/>
      <c r="KGU45" s="43"/>
      <c r="KGV45" s="41"/>
      <c r="KGX45" s="838"/>
      <c r="KGY45" s="41"/>
      <c r="KHA45" s="42"/>
      <c r="KHB45" s="43"/>
      <c r="KHC45" s="42"/>
      <c r="KHD45" s="43"/>
      <c r="KHE45" s="41"/>
      <c r="KHG45" s="838"/>
      <c r="KHH45" s="41"/>
      <c r="KHJ45" s="42"/>
      <c r="KHK45" s="43"/>
      <c r="KHL45" s="42"/>
      <c r="KHM45" s="43"/>
      <c r="KHN45" s="41"/>
      <c r="KHP45" s="838"/>
      <c r="KHQ45" s="41"/>
      <c r="KHS45" s="42"/>
      <c r="KHT45" s="43"/>
      <c r="KHU45" s="42"/>
      <c r="KHV45" s="43"/>
      <c r="KHW45" s="41"/>
      <c r="KHY45" s="838"/>
      <c r="KHZ45" s="41"/>
      <c r="KIB45" s="42"/>
      <c r="KIC45" s="43"/>
      <c r="KID45" s="42"/>
      <c r="KIE45" s="43"/>
      <c r="KIF45" s="41"/>
      <c r="KIH45" s="838"/>
      <c r="KII45" s="41"/>
      <c r="KIK45" s="42"/>
      <c r="KIL45" s="43"/>
      <c r="KIM45" s="42"/>
      <c r="KIN45" s="43"/>
      <c r="KIO45" s="41"/>
      <c r="KIQ45" s="838"/>
      <c r="KIR45" s="41"/>
      <c r="KIT45" s="42"/>
      <c r="KIU45" s="43"/>
      <c r="KIV45" s="42"/>
      <c r="KIW45" s="43"/>
      <c r="KIX45" s="41"/>
      <c r="KIZ45" s="838"/>
      <c r="KJA45" s="41"/>
      <c r="KJC45" s="42"/>
      <c r="KJD45" s="43"/>
      <c r="KJE45" s="42"/>
      <c r="KJF45" s="43"/>
      <c r="KJG45" s="41"/>
      <c r="KJI45" s="838"/>
      <c r="KJJ45" s="41"/>
      <c r="KJL45" s="42"/>
      <c r="KJM45" s="43"/>
      <c r="KJN45" s="42"/>
      <c r="KJO45" s="43"/>
      <c r="KJP45" s="41"/>
      <c r="KJR45" s="838"/>
      <c r="KJS45" s="41"/>
      <c r="KJU45" s="42"/>
      <c r="KJV45" s="43"/>
      <c r="KJW45" s="42"/>
      <c r="KJX45" s="43"/>
      <c r="KJY45" s="41"/>
      <c r="KKA45" s="838"/>
      <c r="KKB45" s="41"/>
      <c r="KKD45" s="42"/>
      <c r="KKE45" s="43"/>
      <c r="KKF45" s="42"/>
      <c r="KKG45" s="43"/>
      <c r="KKH45" s="41"/>
      <c r="KKJ45" s="838"/>
      <c r="KKK45" s="41"/>
      <c r="KKM45" s="42"/>
      <c r="KKN45" s="43"/>
      <c r="KKO45" s="42"/>
      <c r="KKP45" s="43"/>
      <c r="KKQ45" s="41"/>
      <c r="KKS45" s="838"/>
      <c r="KKT45" s="41"/>
      <c r="KKV45" s="42"/>
      <c r="KKW45" s="43"/>
      <c r="KKX45" s="42"/>
      <c r="KKY45" s="43"/>
      <c r="KKZ45" s="41"/>
      <c r="KLB45" s="838"/>
      <c r="KLC45" s="41"/>
      <c r="KLE45" s="42"/>
      <c r="KLF45" s="43"/>
      <c r="KLG45" s="42"/>
      <c r="KLH45" s="43"/>
      <c r="KLI45" s="41"/>
      <c r="KLK45" s="838"/>
      <c r="KLL45" s="41"/>
      <c r="KLN45" s="42"/>
      <c r="KLO45" s="43"/>
      <c r="KLP45" s="42"/>
      <c r="KLQ45" s="43"/>
      <c r="KLR45" s="41"/>
      <c r="KLT45" s="838"/>
      <c r="KLU45" s="41"/>
      <c r="KLW45" s="42"/>
      <c r="KLX45" s="43"/>
      <c r="KLY45" s="42"/>
      <c r="KLZ45" s="43"/>
      <c r="KMA45" s="41"/>
      <c r="KMC45" s="838"/>
      <c r="KMD45" s="41"/>
      <c r="KMF45" s="42"/>
      <c r="KMG45" s="43"/>
      <c r="KMH45" s="42"/>
      <c r="KMI45" s="43"/>
      <c r="KMJ45" s="41"/>
      <c r="KML45" s="838"/>
      <c r="KMM45" s="41"/>
      <c r="KMO45" s="42"/>
      <c r="KMP45" s="43"/>
      <c r="KMQ45" s="42"/>
      <c r="KMR45" s="43"/>
      <c r="KMS45" s="41"/>
      <c r="KMU45" s="838"/>
      <c r="KMV45" s="41"/>
      <c r="KMX45" s="42"/>
      <c r="KMY45" s="43"/>
      <c r="KMZ45" s="42"/>
      <c r="KNA45" s="43"/>
      <c r="KNB45" s="41"/>
      <c r="KND45" s="838"/>
      <c r="KNE45" s="41"/>
      <c r="KNG45" s="42"/>
      <c r="KNH45" s="43"/>
      <c r="KNI45" s="42"/>
      <c r="KNJ45" s="43"/>
      <c r="KNK45" s="41"/>
      <c r="KNM45" s="838"/>
      <c r="KNN45" s="41"/>
      <c r="KNP45" s="42"/>
      <c r="KNQ45" s="43"/>
      <c r="KNR45" s="42"/>
      <c r="KNS45" s="43"/>
      <c r="KNT45" s="41"/>
      <c r="KNV45" s="838"/>
      <c r="KNW45" s="41"/>
      <c r="KNY45" s="42"/>
      <c r="KNZ45" s="43"/>
      <c r="KOA45" s="42"/>
      <c r="KOB45" s="43"/>
      <c r="KOC45" s="41"/>
      <c r="KOE45" s="838"/>
      <c r="KOF45" s="41"/>
      <c r="KOH45" s="42"/>
      <c r="KOI45" s="43"/>
      <c r="KOJ45" s="42"/>
      <c r="KOK45" s="43"/>
      <c r="KOL45" s="41"/>
      <c r="KON45" s="838"/>
      <c r="KOO45" s="41"/>
      <c r="KOQ45" s="42"/>
      <c r="KOR45" s="43"/>
      <c r="KOS45" s="42"/>
      <c r="KOT45" s="43"/>
      <c r="KOU45" s="41"/>
      <c r="KOW45" s="838"/>
      <c r="KOX45" s="41"/>
      <c r="KOZ45" s="42"/>
      <c r="KPA45" s="43"/>
      <c r="KPB45" s="42"/>
      <c r="KPC45" s="43"/>
      <c r="KPD45" s="41"/>
      <c r="KPF45" s="838"/>
      <c r="KPG45" s="41"/>
      <c r="KPI45" s="42"/>
      <c r="KPJ45" s="43"/>
      <c r="KPK45" s="42"/>
      <c r="KPL45" s="43"/>
      <c r="KPM45" s="41"/>
      <c r="KPO45" s="838"/>
      <c r="KPP45" s="41"/>
      <c r="KPR45" s="42"/>
      <c r="KPS45" s="43"/>
      <c r="KPT45" s="42"/>
      <c r="KPU45" s="43"/>
      <c r="KPV45" s="41"/>
      <c r="KPX45" s="838"/>
      <c r="KPY45" s="41"/>
      <c r="KQA45" s="42"/>
      <c r="KQB45" s="43"/>
      <c r="KQC45" s="42"/>
      <c r="KQD45" s="43"/>
      <c r="KQE45" s="41"/>
      <c r="KQG45" s="838"/>
      <c r="KQH45" s="41"/>
      <c r="KQJ45" s="42"/>
      <c r="KQK45" s="43"/>
      <c r="KQL45" s="42"/>
      <c r="KQM45" s="43"/>
      <c r="KQN45" s="41"/>
      <c r="KQP45" s="838"/>
      <c r="KQQ45" s="41"/>
      <c r="KQS45" s="42"/>
      <c r="KQT45" s="43"/>
      <c r="KQU45" s="42"/>
      <c r="KQV45" s="43"/>
      <c r="KQW45" s="41"/>
      <c r="KQY45" s="838"/>
      <c r="KQZ45" s="41"/>
      <c r="KRB45" s="42"/>
      <c r="KRC45" s="43"/>
      <c r="KRD45" s="42"/>
      <c r="KRE45" s="43"/>
      <c r="KRF45" s="41"/>
      <c r="KRH45" s="838"/>
      <c r="KRI45" s="41"/>
      <c r="KRK45" s="42"/>
      <c r="KRL45" s="43"/>
      <c r="KRM45" s="42"/>
      <c r="KRN45" s="43"/>
      <c r="KRO45" s="41"/>
      <c r="KRQ45" s="838"/>
      <c r="KRR45" s="41"/>
      <c r="KRT45" s="42"/>
      <c r="KRU45" s="43"/>
      <c r="KRV45" s="42"/>
      <c r="KRW45" s="43"/>
      <c r="KRX45" s="41"/>
      <c r="KRZ45" s="838"/>
      <c r="KSA45" s="41"/>
      <c r="KSC45" s="42"/>
      <c r="KSD45" s="43"/>
      <c r="KSE45" s="42"/>
      <c r="KSF45" s="43"/>
      <c r="KSG45" s="41"/>
      <c r="KSI45" s="838"/>
      <c r="KSJ45" s="41"/>
      <c r="KSL45" s="42"/>
      <c r="KSM45" s="43"/>
      <c r="KSN45" s="42"/>
      <c r="KSO45" s="43"/>
      <c r="KSP45" s="41"/>
      <c r="KSR45" s="838"/>
      <c r="KSS45" s="41"/>
      <c r="KSU45" s="42"/>
      <c r="KSV45" s="43"/>
      <c r="KSW45" s="42"/>
      <c r="KSX45" s="43"/>
      <c r="KSY45" s="41"/>
      <c r="KTA45" s="838"/>
      <c r="KTB45" s="41"/>
      <c r="KTD45" s="42"/>
      <c r="KTE45" s="43"/>
      <c r="KTF45" s="42"/>
      <c r="KTG45" s="43"/>
      <c r="KTH45" s="41"/>
      <c r="KTJ45" s="838"/>
      <c r="KTK45" s="41"/>
      <c r="KTM45" s="42"/>
      <c r="KTN45" s="43"/>
      <c r="KTO45" s="42"/>
      <c r="KTP45" s="43"/>
      <c r="KTQ45" s="41"/>
      <c r="KTS45" s="838"/>
      <c r="KTT45" s="41"/>
      <c r="KTV45" s="42"/>
      <c r="KTW45" s="43"/>
      <c r="KTX45" s="42"/>
      <c r="KTY45" s="43"/>
      <c r="KTZ45" s="41"/>
      <c r="KUB45" s="838"/>
      <c r="KUC45" s="41"/>
      <c r="KUE45" s="42"/>
      <c r="KUF45" s="43"/>
      <c r="KUG45" s="42"/>
      <c r="KUH45" s="43"/>
      <c r="KUI45" s="41"/>
      <c r="KUK45" s="838"/>
      <c r="KUL45" s="41"/>
      <c r="KUN45" s="42"/>
      <c r="KUO45" s="43"/>
      <c r="KUP45" s="42"/>
      <c r="KUQ45" s="43"/>
      <c r="KUR45" s="41"/>
      <c r="KUT45" s="838"/>
      <c r="KUU45" s="41"/>
      <c r="KUW45" s="42"/>
      <c r="KUX45" s="43"/>
      <c r="KUY45" s="42"/>
      <c r="KUZ45" s="43"/>
      <c r="KVA45" s="41"/>
      <c r="KVC45" s="838"/>
      <c r="KVD45" s="41"/>
      <c r="KVF45" s="42"/>
      <c r="KVG45" s="43"/>
      <c r="KVH45" s="42"/>
      <c r="KVI45" s="43"/>
      <c r="KVJ45" s="41"/>
      <c r="KVL45" s="838"/>
      <c r="KVM45" s="41"/>
      <c r="KVO45" s="42"/>
      <c r="KVP45" s="43"/>
      <c r="KVQ45" s="42"/>
      <c r="KVR45" s="43"/>
      <c r="KVS45" s="41"/>
      <c r="KVU45" s="838"/>
      <c r="KVV45" s="41"/>
      <c r="KVX45" s="42"/>
      <c r="KVY45" s="43"/>
      <c r="KVZ45" s="42"/>
      <c r="KWA45" s="43"/>
      <c r="KWB45" s="41"/>
      <c r="KWD45" s="838"/>
      <c r="KWE45" s="41"/>
      <c r="KWG45" s="42"/>
      <c r="KWH45" s="43"/>
      <c r="KWI45" s="42"/>
      <c r="KWJ45" s="43"/>
      <c r="KWK45" s="41"/>
      <c r="KWM45" s="838"/>
      <c r="KWN45" s="41"/>
      <c r="KWP45" s="42"/>
      <c r="KWQ45" s="43"/>
      <c r="KWR45" s="42"/>
      <c r="KWS45" s="43"/>
      <c r="KWT45" s="41"/>
      <c r="KWV45" s="838"/>
      <c r="KWW45" s="41"/>
      <c r="KWY45" s="42"/>
      <c r="KWZ45" s="43"/>
      <c r="KXA45" s="42"/>
      <c r="KXB45" s="43"/>
      <c r="KXC45" s="41"/>
      <c r="KXE45" s="838"/>
      <c r="KXF45" s="41"/>
      <c r="KXH45" s="42"/>
      <c r="KXI45" s="43"/>
      <c r="KXJ45" s="42"/>
      <c r="KXK45" s="43"/>
      <c r="KXL45" s="41"/>
      <c r="KXN45" s="838"/>
      <c r="KXO45" s="41"/>
      <c r="KXQ45" s="42"/>
      <c r="KXR45" s="43"/>
      <c r="KXS45" s="42"/>
      <c r="KXT45" s="43"/>
      <c r="KXU45" s="41"/>
      <c r="KXW45" s="838"/>
      <c r="KXX45" s="41"/>
      <c r="KXZ45" s="42"/>
      <c r="KYA45" s="43"/>
      <c r="KYB45" s="42"/>
      <c r="KYC45" s="43"/>
      <c r="KYD45" s="41"/>
      <c r="KYF45" s="838"/>
      <c r="KYG45" s="41"/>
      <c r="KYI45" s="42"/>
      <c r="KYJ45" s="43"/>
      <c r="KYK45" s="42"/>
      <c r="KYL45" s="43"/>
      <c r="KYM45" s="41"/>
      <c r="KYO45" s="838"/>
      <c r="KYP45" s="41"/>
      <c r="KYR45" s="42"/>
      <c r="KYS45" s="43"/>
      <c r="KYT45" s="42"/>
      <c r="KYU45" s="43"/>
      <c r="KYV45" s="41"/>
      <c r="KYX45" s="838"/>
      <c r="KYY45" s="41"/>
      <c r="KZA45" s="42"/>
      <c r="KZB45" s="43"/>
      <c r="KZC45" s="42"/>
      <c r="KZD45" s="43"/>
      <c r="KZE45" s="41"/>
      <c r="KZG45" s="838"/>
      <c r="KZH45" s="41"/>
      <c r="KZJ45" s="42"/>
      <c r="KZK45" s="43"/>
      <c r="KZL45" s="42"/>
      <c r="KZM45" s="43"/>
      <c r="KZN45" s="41"/>
      <c r="KZP45" s="838"/>
      <c r="KZQ45" s="41"/>
      <c r="KZS45" s="42"/>
      <c r="KZT45" s="43"/>
      <c r="KZU45" s="42"/>
      <c r="KZV45" s="43"/>
      <c r="KZW45" s="41"/>
      <c r="KZY45" s="838"/>
      <c r="KZZ45" s="41"/>
      <c r="LAB45" s="42"/>
      <c r="LAC45" s="43"/>
      <c r="LAD45" s="42"/>
      <c r="LAE45" s="43"/>
      <c r="LAF45" s="41"/>
      <c r="LAH45" s="838"/>
      <c r="LAI45" s="41"/>
      <c r="LAK45" s="42"/>
      <c r="LAL45" s="43"/>
      <c r="LAM45" s="42"/>
      <c r="LAN45" s="43"/>
      <c r="LAO45" s="41"/>
      <c r="LAQ45" s="838"/>
      <c r="LAR45" s="41"/>
      <c r="LAT45" s="42"/>
      <c r="LAU45" s="43"/>
      <c r="LAV45" s="42"/>
      <c r="LAW45" s="43"/>
      <c r="LAX45" s="41"/>
      <c r="LAZ45" s="838"/>
      <c r="LBA45" s="41"/>
      <c r="LBC45" s="42"/>
      <c r="LBD45" s="43"/>
      <c r="LBE45" s="42"/>
      <c r="LBF45" s="43"/>
      <c r="LBG45" s="41"/>
      <c r="LBI45" s="838"/>
      <c r="LBJ45" s="41"/>
      <c r="LBL45" s="42"/>
      <c r="LBM45" s="43"/>
      <c r="LBN45" s="42"/>
      <c r="LBO45" s="43"/>
      <c r="LBP45" s="41"/>
      <c r="LBR45" s="838"/>
      <c r="LBS45" s="41"/>
      <c r="LBU45" s="42"/>
      <c r="LBV45" s="43"/>
      <c r="LBW45" s="42"/>
      <c r="LBX45" s="43"/>
      <c r="LBY45" s="41"/>
      <c r="LCA45" s="838"/>
      <c r="LCB45" s="41"/>
      <c r="LCD45" s="42"/>
      <c r="LCE45" s="43"/>
      <c r="LCF45" s="42"/>
      <c r="LCG45" s="43"/>
      <c r="LCH45" s="41"/>
      <c r="LCJ45" s="838"/>
      <c r="LCK45" s="41"/>
      <c r="LCM45" s="42"/>
      <c r="LCN45" s="43"/>
      <c r="LCO45" s="42"/>
      <c r="LCP45" s="43"/>
      <c r="LCQ45" s="41"/>
      <c r="LCS45" s="838"/>
      <c r="LCT45" s="41"/>
      <c r="LCV45" s="42"/>
      <c r="LCW45" s="43"/>
      <c r="LCX45" s="42"/>
      <c r="LCY45" s="43"/>
      <c r="LCZ45" s="41"/>
      <c r="LDB45" s="838"/>
      <c r="LDC45" s="41"/>
      <c r="LDE45" s="42"/>
      <c r="LDF45" s="43"/>
      <c r="LDG45" s="42"/>
      <c r="LDH45" s="43"/>
      <c r="LDI45" s="41"/>
      <c r="LDK45" s="838"/>
      <c r="LDL45" s="41"/>
      <c r="LDN45" s="42"/>
      <c r="LDO45" s="43"/>
      <c r="LDP45" s="42"/>
      <c r="LDQ45" s="43"/>
      <c r="LDR45" s="41"/>
      <c r="LDT45" s="838"/>
      <c r="LDU45" s="41"/>
      <c r="LDW45" s="42"/>
      <c r="LDX45" s="43"/>
      <c r="LDY45" s="42"/>
      <c r="LDZ45" s="43"/>
      <c r="LEA45" s="41"/>
      <c r="LEC45" s="838"/>
      <c r="LED45" s="41"/>
      <c r="LEF45" s="42"/>
      <c r="LEG45" s="43"/>
      <c r="LEH45" s="42"/>
      <c r="LEI45" s="43"/>
      <c r="LEJ45" s="41"/>
      <c r="LEL45" s="838"/>
      <c r="LEM45" s="41"/>
      <c r="LEO45" s="42"/>
      <c r="LEP45" s="43"/>
      <c r="LEQ45" s="42"/>
      <c r="LER45" s="43"/>
      <c r="LES45" s="41"/>
      <c r="LEU45" s="838"/>
      <c r="LEV45" s="41"/>
      <c r="LEX45" s="42"/>
      <c r="LEY45" s="43"/>
      <c r="LEZ45" s="42"/>
      <c r="LFA45" s="43"/>
      <c r="LFB45" s="41"/>
      <c r="LFD45" s="838"/>
      <c r="LFE45" s="41"/>
      <c r="LFG45" s="42"/>
      <c r="LFH45" s="43"/>
      <c r="LFI45" s="42"/>
      <c r="LFJ45" s="43"/>
      <c r="LFK45" s="41"/>
      <c r="LFM45" s="838"/>
      <c r="LFN45" s="41"/>
      <c r="LFP45" s="42"/>
      <c r="LFQ45" s="43"/>
      <c r="LFR45" s="42"/>
      <c r="LFS45" s="43"/>
      <c r="LFT45" s="41"/>
      <c r="LFV45" s="838"/>
      <c r="LFW45" s="41"/>
      <c r="LFY45" s="42"/>
      <c r="LFZ45" s="43"/>
      <c r="LGA45" s="42"/>
      <c r="LGB45" s="43"/>
      <c r="LGC45" s="41"/>
      <c r="LGE45" s="838"/>
      <c r="LGF45" s="41"/>
      <c r="LGH45" s="42"/>
      <c r="LGI45" s="43"/>
      <c r="LGJ45" s="42"/>
      <c r="LGK45" s="43"/>
      <c r="LGL45" s="41"/>
      <c r="LGN45" s="838"/>
      <c r="LGO45" s="41"/>
      <c r="LGQ45" s="42"/>
      <c r="LGR45" s="43"/>
      <c r="LGS45" s="42"/>
      <c r="LGT45" s="43"/>
      <c r="LGU45" s="41"/>
      <c r="LGW45" s="838"/>
      <c r="LGX45" s="41"/>
      <c r="LGZ45" s="42"/>
      <c r="LHA45" s="43"/>
      <c r="LHB45" s="42"/>
      <c r="LHC45" s="43"/>
      <c r="LHD45" s="41"/>
      <c r="LHF45" s="838"/>
      <c r="LHG45" s="41"/>
      <c r="LHI45" s="42"/>
      <c r="LHJ45" s="43"/>
      <c r="LHK45" s="42"/>
      <c r="LHL45" s="43"/>
      <c r="LHM45" s="41"/>
      <c r="LHO45" s="838"/>
      <c r="LHP45" s="41"/>
      <c r="LHR45" s="42"/>
      <c r="LHS45" s="43"/>
      <c r="LHT45" s="42"/>
      <c r="LHU45" s="43"/>
      <c r="LHV45" s="41"/>
      <c r="LHX45" s="838"/>
      <c r="LHY45" s="41"/>
      <c r="LIA45" s="42"/>
      <c r="LIB45" s="43"/>
      <c r="LIC45" s="42"/>
      <c r="LID45" s="43"/>
      <c r="LIE45" s="41"/>
      <c r="LIG45" s="838"/>
      <c r="LIH45" s="41"/>
      <c r="LIJ45" s="42"/>
      <c r="LIK45" s="43"/>
      <c r="LIL45" s="42"/>
      <c r="LIM45" s="43"/>
      <c r="LIN45" s="41"/>
      <c r="LIP45" s="838"/>
      <c r="LIQ45" s="41"/>
      <c r="LIS45" s="42"/>
      <c r="LIT45" s="43"/>
      <c r="LIU45" s="42"/>
      <c r="LIV45" s="43"/>
      <c r="LIW45" s="41"/>
      <c r="LIY45" s="838"/>
      <c r="LIZ45" s="41"/>
      <c r="LJB45" s="42"/>
      <c r="LJC45" s="43"/>
      <c r="LJD45" s="42"/>
      <c r="LJE45" s="43"/>
      <c r="LJF45" s="41"/>
      <c r="LJH45" s="838"/>
      <c r="LJI45" s="41"/>
      <c r="LJK45" s="42"/>
      <c r="LJL45" s="43"/>
      <c r="LJM45" s="42"/>
      <c r="LJN45" s="43"/>
      <c r="LJO45" s="41"/>
      <c r="LJQ45" s="838"/>
      <c r="LJR45" s="41"/>
      <c r="LJT45" s="42"/>
      <c r="LJU45" s="43"/>
      <c r="LJV45" s="42"/>
      <c r="LJW45" s="43"/>
      <c r="LJX45" s="41"/>
      <c r="LJZ45" s="838"/>
      <c r="LKA45" s="41"/>
      <c r="LKC45" s="42"/>
      <c r="LKD45" s="43"/>
      <c r="LKE45" s="42"/>
      <c r="LKF45" s="43"/>
      <c r="LKG45" s="41"/>
      <c r="LKI45" s="838"/>
      <c r="LKJ45" s="41"/>
      <c r="LKL45" s="42"/>
      <c r="LKM45" s="43"/>
      <c r="LKN45" s="42"/>
      <c r="LKO45" s="43"/>
      <c r="LKP45" s="41"/>
      <c r="LKR45" s="838"/>
      <c r="LKS45" s="41"/>
      <c r="LKU45" s="42"/>
      <c r="LKV45" s="43"/>
      <c r="LKW45" s="42"/>
      <c r="LKX45" s="43"/>
      <c r="LKY45" s="41"/>
      <c r="LLA45" s="838"/>
      <c r="LLB45" s="41"/>
      <c r="LLD45" s="42"/>
      <c r="LLE45" s="43"/>
      <c r="LLF45" s="42"/>
      <c r="LLG45" s="43"/>
      <c r="LLH45" s="41"/>
      <c r="LLJ45" s="838"/>
      <c r="LLK45" s="41"/>
      <c r="LLM45" s="42"/>
      <c r="LLN45" s="43"/>
      <c r="LLO45" s="42"/>
      <c r="LLP45" s="43"/>
      <c r="LLQ45" s="41"/>
      <c r="LLS45" s="838"/>
      <c r="LLT45" s="41"/>
      <c r="LLV45" s="42"/>
      <c r="LLW45" s="43"/>
      <c r="LLX45" s="42"/>
      <c r="LLY45" s="43"/>
      <c r="LLZ45" s="41"/>
      <c r="LMB45" s="838"/>
      <c r="LMC45" s="41"/>
      <c r="LME45" s="42"/>
      <c r="LMF45" s="43"/>
      <c r="LMG45" s="42"/>
      <c r="LMH45" s="43"/>
      <c r="LMI45" s="41"/>
      <c r="LMK45" s="838"/>
      <c r="LML45" s="41"/>
      <c r="LMN45" s="42"/>
      <c r="LMO45" s="43"/>
      <c r="LMP45" s="42"/>
      <c r="LMQ45" s="43"/>
      <c r="LMR45" s="41"/>
      <c r="LMT45" s="838"/>
      <c r="LMU45" s="41"/>
      <c r="LMW45" s="42"/>
      <c r="LMX45" s="43"/>
      <c r="LMY45" s="42"/>
      <c r="LMZ45" s="43"/>
      <c r="LNA45" s="41"/>
      <c r="LNC45" s="838"/>
      <c r="LND45" s="41"/>
      <c r="LNF45" s="42"/>
      <c r="LNG45" s="43"/>
      <c r="LNH45" s="42"/>
      <c r="LNI45" s="43"/>
      <c r="LNJ45" s="41"/>
      <c r="LNL45" s="838"/>
      <c r="LNM45" s="41"/>
      <c r="LNO45" s="42"/>
      <c r="LNP45" s="43"/>
      <c r="LNQ45" s="42"/>
      <c r="LNR45" s="43"/>
      <c r="LNS45" s="41"/>
      <c r="LNU45" s="838"/>
      <c r="LNV45" s="41"/>
      <c r="LNX45" s="42"/>
      <c r="LNY45" s="43"/>
      <c r="LNZ45" s="42"/>
      <c r="LOA45" s="43"/>
      <c r="LOB45" s="41"/>
      <c r="LOD45" s="838"/>
      <c r="LOE45" s="41"/>
      <c r="LOG45" s="42"/>
      <c r="LOH45" s="43"/>
      <c r="LOI45" s="42"/>
      <c r="LOJ45" s="43"/>
      <c r="LOK45" s="41"/>
      <c r="LOM45" s="838"/>
      <c r="LON45" s="41"/>
      <c r="LOP45" s="42"/>
      <c r="LOQ45" s="43"/>
      <c r="LOR45" s="42"/>
      <c r="LOS45" s="43"/>
      <c r="LOT45" s="41"/>
      <c r="LOV45" s="838"/>
      <c r="LOW45" s="41"/>
      <c r="LOY45" s="42"/>
      <c r="LOZ45" s="43"/>
      <c r="LPA45" s="42"/>
      <c r="LPB45" s="43"/>
      <c r="LPC45" s="41"/>
      <c r="LPE45" s="838"/>
      <c r="LPF45" s="41"/>
      <c r="LPH45" s="42"/>
      <c r="LPI45" s="43"/>
      <c r="LPJ45" s="42"/>
      <c r="LPK45" s="43"/>
      <c r="LPL45" s="41"/>
      <c r="LPN45" s="838"/>
      <c r="LPO45" s="41"/>
      <c r="LPQ45" s="42"/>
      <c r="LPR45" s="43"/>
      <c r="LPS45" s="42"/>
      <c r="LPT45" s="43"/>
      <c r="LPU45" s="41"/>
      <c r="LPW45" s="838"/>
      <c r="LPX45" s="41"/>
      <c r="LPZ45" s="42"/>
      <c r="LQA45" s="43"/>
      <c r="LQB45" s="42"/>
      <c r="LQC45" s="43"/>
      <c r="LQD45" s="41"/>
      <c r="LQF45" s="838"/>
      <c r="LQG45" s="41"/>
      <c r="LQI45" s="42"/>
      <c r="LQJ45" s="43"/>
      <c r="LQK45" s="42"/>
      <c r="LQL45" s="43"/>
      <c r="LQM45" s="41"/>
      <c r="LQO45" s="838"/>
      <c r="LQP45" s="41"/>
      <c r="LQR45" s="42"/>
      <c r="LQS45" s="43"/>
      <c r="LQT45" s="42"/>
      <c r="LQU45" s="43"/>
      <c r="LQV45" s="41"/>
      <c r="LQX45" s="838"/>
      <c r="LQY45" s="41"/>
      <c r="LRA45" s="42"/>
      <c r="LRB45" s="43"/>
      <c r="LRC45" s="42"/>
      <c r="LRD45" s="43"/>
      <c r="LRE45" s="41"/>
      <c r="LRG45" s="838"/>
      <c r="LRH45" s="41"/>
      <c r="LRJ45" s="42"/>
      <c r="LRK45" s="43"/>
      <c r="LRL45" s="42"/>
      <c r="LRM45" s="43"/>
      <c r="LRN45" s="41"/>
      <c r="LRP45" s="838"/>
      <c r="LRQ45" s="41"/>
      <c r="LRS45" s="42"/>
      <c r="LRT45" s="43"/>
      <c r="LRU45" s="42"/>
      <c r="LRV45" s="43"/>
      <c r="LRW45" s="41"/>
      <c r="LRY45" s="838"/>
      <c r="LRZ45" s="41"/>
      <c r="LSB45" s="42"/>
      <c r="LSC45" s="43"/>
      <c r="LSD45" s="42"/>
      <c r="LSE45" s="43"/>
      <c r="LSF45" s="41"/>
      <c r="LSH45" s="838"/>
      <c r="LSI45" s="41"/>
      <c r="LSK45" s="42"/>
      <c r="LSL45" s="43"/>
      <c r="LSM45" s="42"/>
      <c r="LSN45" s="43"/>
      <c r="LSO45" s="41"/>
      <c r="LSQ45" s="838"/>
      <c r="LSR45" s="41"/>
      <c r="LST45" s="42"/>
      <c r="LSU45" s="43"/>
      <c r="LSV45" s="42"/>
      <c r="LSW45" s="43"/>
      <c r="LSX45" s="41"/>
      <c r="LSZ45" s="838"/>
      <c r="LTA45" s="41"/>
      <c r="LTC45" s="42"/>
      <c r="LTD45" s="43"/>
      <c r="LTE45" s="42"/>
      <c r="LTF45" s="43"/>
      <c r="LTG45" s="41"/>
      <c r="LTI45" s="838"/>
      <c r="LTJ45" s="41"/>
      <c r="LTL45" s="42"/>
      <c r="LTM45" s="43"/>
      <c r="LTN45" s="42"/>
      <c r="LTO45" s="43"/>
      <c r="LTP45" s="41"/>
      <c r="LTR45" s="838"/>
      <c r="LTS45" s="41"/>
      <c r="LTU45" s="42"/>
      <c r="LTV45" s="43"/>
      <c r="LTW45" s="42"/>
      <c r="LTX45" s="43"/>
      <c r="LTY45" s="41"/>
      <c r="LUA45" s="838"/>
      <c r="LUB45" s="41"/>
      <c r="LUD45" s="42"/>
      <c r="LUE45" s="43"/>
      <c r="LUF45" s="42"/>
      <c r="LUG45" s="43"/>
      <c r="LUH45" s="41"/>
      <c r="LUJ45" s="838"/>
      <c r="LUK45" s="41"/>
      <c r="LUM45" s="42"/>
      <c r="LUN45" s="43"/>
      <c r="LUO45" s="42"/>
      <c r="LUP45" s="43"/>
      <c r="LUQ45" s="41"/>
      <c r="LUS45" s="838"/>
      <c r="LUT45" s="41"/>
      <c r="LUV45" s="42"/>
      <c r="LUW45" s="43"/>
      <c r="LUX45" s="42"/>
      <c r="LUY45" s="43"/>
      <c r="LUZ45" s="41"/>
      <c r="LVB45" s="838"/>
      <c r="LVC45" s="41"/>
      <c r="LVE45" s="42"/>
      <c r="LVF45" s="43"/>
      <c r="LVG45" s="42"/>
      <c r="LVH45" s="43"/>
      <c r="LVI45" s="41"/>
      <c r="LVK45" s="838"/>
      <c r="LVL45" s="41"/>
      <c r="LVN45" s="42"/>
      <c r="LVO45" s="43"/>
      <c r="LVP45" s="42"/>
      <c r="LVQ45" s="43"/>
      <c r="LVR45" s="41"/>
      <c r="LVT45" s="838"/>
      <c r="LVU45" s="41"/>
      <c r="LVW45" s="42"/>
      <c r="LVX45" s="43"/>
      <c r="LVY45" s="42"/>
      <c r="LVZ45" s="43"/>
      <c r="LWA45" s="41"/>
      <c r="LWC45" s="838"/>
      <c r="LWD45" s="41"/>
      <c r="LWF45" s="42"/>
      <c r="LWG45" s="43"/>
      <c r="LWH45" s="42"/>
      <c r="LWI45" s="43"/>
      <c r="LWJ45" s="41"/>
      <c r="LWL45" s="838"/>
      <c r="LWM45" s="41"/>
      <c r="LWO45" s="42"/>
      <c r="LWP45" s="43"/>
      <c r="LWQ45" s="42"/>
      <c r="LWR45" s="43"/>
      <c r="LWS45" s="41"/>
      <c r="LWU45" s="838"/>
      <c r="LWV45" s="41"/>
      <c r="LWX45" s="42"/>
      <c r="LWY45" s="43"/>
      <c r="LWZ45" s="42"/>
      <c r="LXA45" s="43"/>
      <c r="LXB45" s="41"/>
      <c r="LXD45" s="838"/>
      <c r="LXE45" s="41"/>
      <c r="LXG45" s="42"/>
      <c r="LXH45" s="43"/>
      <c r="LXI45" s="42"/>
      <c r="LXJ45" s="43"/>
      <c r="LXK45" s="41"/>
      <c r="LXM45" s="838"/>
      <c r="LXN45" s="41"/>
      <c r="LXP45" s="42"/>
      <c r="LXQ45" s="43"/>
      <c r="LXR45" s="42"/>
      <c r="LXS45" s="43"/>
      <c r="LXT45" s="41"/>
      <c r="LXV45" s="838"/>
      <c r="LXW45" s="41"/>
      <c r="LXY45" s="42"/>
      <c r="LXZ45" s="43"/>
      <c r="LYA45" s="42"/>
      <c r="LYB45" s="43"/>
      <c r="LYC45" s="41"/>
      <c r="LYE45" s="838"/>
      <c r="LYF45" s="41"/>
      <c r="LYH45" s="42"/>
      <c r="LYI45" s="43"/>
      <c r="LYJ45" s="42"/>
      <c r="LYK45" s="43"/>
      <c r="LYL45" s="41"/>
      <c r="LYN45" s="838"/>
      <c r="LYO45" s="41"/>
      <c r="LYQ45" s="42"/>
      <c r="LYR45" s="43"/>
      <c r="LYS45" s="42"/>
      <c r="LYT45" s="43"/>
      <c r="LYU45" s="41"/>
      <c r="LYW45" s="838"/>
      <c r="LYX45" s="41"/>
      <c r="LYZ45" s="42"/>
      <c r="LZA45" s="43"/>
      <c r="LZB45" s="42"/>
      <c r="LZC45" s="43"/>
      <c r="LZD45" s="41"/>
      <c r="LZF45" s="838"/>
      <c r="LZG45" s="41"/>
      <c r="LZI45" s="42"/>
      <c r="LZJ45" s="43"/>
      <c r="LZK45" s="42"/>
      <c r="LZL45" s="43"/>
      <c r="LZM45" s="41"/>
      <c r="LZO45" s="838"/>
      <c r="LZP45" s="41"/>
      <c r="LZR45" s="42"/>
      <c r="LZS45" s="43"/>
      <c r="LZT45" s="42"/>
      <c r="LZU45" s="43"/>
      <c r="LZV45" s="41"/>
      <c r="LZX45" s="838"/>
      <c r="LZY45" s="41"/>
      <c r="MAA45" s="42"/>
      <c r="MAB45" s="43"/>
      <c r="MAC45" s="42"/>
      <c r="MAD45" s="43"/>
      <c r="MAE45" s="41"/>
      <c r="MAG45" s="838"/>
      <c r="MAH45" s="41"/>
      <c r="MAJ45" s="42"/>
      <c r="MAK45" s="43"/>
      <c r="MAL45" s="42"/>
      <c r="MAM45" s="43"/>
      <c r="MAN45" s="41"/>
      <c r="MAP45" s="838"/>
      <c r="MAQ45" s="41"/>
      <c r="MAS45" s="42"/>
      <c r="MAT45" s="43"/>
      <c r="MAU45" s="42"/>
      <c r="MAV45" s="43"/>
      <c r="MAW45" s="41"/>
      <c r="MAY45" s="838"/>
      <c r="MAZ45" s="41"/>
      <c r="MBB45" s="42"/>
      <c r="MBC45" s="43"/>
      <c r="MBD45" s="42"/>
      <c r="MBE45" s="43"/>
      <c r="MBF45" s="41"/>
      <c r="MBH45" s="838"/>
      <c r="MBI45" s="41"/>
      <c r="MBK45" s="42"/>
      <c r="MBL45" s="43"/>
      <c r="MBM45" s="42"/>
      <c r="MBN45" s="43"/>
      <c r="MBO45" s="41"/>
      <c r="MBQ45" s="838"/>
      <c r="MBR45" s="41"/>
      <c r="MBT45" s="42"/>
      <c r="MBU45" s="43"/>
      <c r="MBV45" s="42"/>
      <c r="MBW45" s="43"/>
      <c r="MBX45" s="41"/>
      <c r="MBZ45" s="838"/>
      <c r="MCA45" s="41"/>
      <c r="MCC45" s="42"/>
      <c r="MCD45" s="43"/>
      <c r="MCE45" s="42"/>
      <c r="MCF45" s="43"/>
      <c r="MCG45" s="41"/>
      <c r="MCI45" s="838"/>
      <c r="MCJ45" s="41"/>
      <c r="MCL45" s="42"/>
      <c r="MCM45" s="43"/>
      <c r="MCN45" s="42"/>
      <c r="MCO45" s="43"/>
      <c r="MCP45" s="41"/>
      <c r="MCR45" s="838"/>
      <c r="MCS45" s="41"/>
      <c r="MCU45" s="42"/>
      <c r="MCV45" s="43"/>
      <c r="MCW45" s="42"/>
      <c r="MCX45" s="43"/>
      <c r="MCY45" s="41"/>
      <c r="MDA45" s="838"/>
      <c r="MDB45" s="41"/>
      <c r="MDD45" s="42"/>
      <c r="MDE45" s="43"/>
      <c r="MDF45" s="42"/>
      <c r="MDG45" s="43"/>
      <c r="MDH45" s="41"/>
      <c r="MDJ45" s="838"/>
      <c r="MDK45" s="41"/>
      <c r="MDM45" s="42"/>
      <c r="MDN45" s="43"/>
      <c r="MDO45" s="42"/>
      <c r="MDP45" s="43"/>
      <c r="MDQ45" s="41"/>
      <c r="MDS45" s="838"/>
      <c r="MDT45" s="41"/>
      <c r="MDV45" s="42"/>
      <c r="MDW45" s="43"/>
      <c r="MDX45" s="42"/>
      <c r="MDY45" s="43"/>
      <c r="MDZ45" s="41"/>
      <c r="MEB45" s="838"/>
      <c r="MEC45" s="41"/>
      <c r="MEE45" s="42"/>
      <c r="MEF45" s="43"/>
      <c r="MEG45" s="42"/>
      <c r="MEH45" s="43"/>
      <c r="MEI45" s="41"/>
      <c r="MEK45" s="838"/>
      <c r="MEL45" s="41"/>
      <c r="MEN45" s="42"/>
      <c r="MEO45" s="43"/>
      <c r="MEP45" s="42"/>
      <c r="MEQ45" s="43"/>
      <c r="MER45" s="41"/>
      <c r="MET45" s="838"/>
      <c r="MEU45" s="41"/>
      <c r="MEW45" s="42"/>
      <c r="MEX45" s="43"/>
      <c r="MEY45" s="42"/>
      <c r="MEZ45" s="43"/>
      <c r="MFA45" s="41"/>
      <c r="MFC45" s="838"/>
      <c r="MFD45" s="41"/>
      <c r="MFF45" s="42"/>
      <c r="MFG45" s="43"/>
      <c r="MFH45" s="42"/>
      <c r="MFI45" s="43"/>
      <c r="MFJ45" s="41"/>
      <c r="MFL45" s="838"/>
      <c r="MFM45" s="41"/>
      <c r="MFO45" s="42"/>
      <c r="MFP45" s="43"/>
      <c r="MFQ45" s="42"/>
      <c r="MFR45" s="43"/>
      <c r="MFS45" s="41"/>
      <c r="MFU45" s="838"/>
      <c r="MFV45" s="41"/>
      <c r="MFX45" s="42"/>
      <c r="MFY45" s="43"/>
      <c r="MFZ45" s="42"/>
      <c r="MGA45" s="43"/>
      <c r="MGB45" s="41"/>
      <c r="MGD45" s="838"/>
      <c r="MGE45" s="41"/>
      <c r="MGG45" s="42"/>
      <c r="MGH45" s="43"/>
      <c r="MGI45" s="42"/>
      <c r="MGJ45" s="43"/>
      <c r="MGK45" s="41"/>
      <c r="MGM45" s="838"/>
      <c r="MGN45" s="41"/>
      <c r="MGP45" s="42"/>
      <c r="MGQ45" s="43"/>
      <c r="MGR45" s="42"/>
      <c r="MGS45" s="43"/>
      <c r="MGT45" s="41"/>
      <c r="MGV45" s="838"/>
      <c r="MGW45" s="41"/>
      <c r="MGY45" s="42"/>
      <c r="MGZ45" s="43"/>
      <c r="MHA45" s="42"/>
      <c r="MHB45" s="43"/>
      <c r="MHC45" s="41"/>
      <c r="MHE45" s="838"/>
      <c r="MHF45" s="41"/>
      <c r="MHH45" s="42"/>
      <c r="MHI45" s="43"/>
      <c r="MHJ45" s="42"/>
      <c r="MHK45" s="43"/>
      <c r="MHL45" s="41"/>
      <c r="MHN45" s="838"/>
      <c r="MHO45" s="41"/>
      <c r="MHQ45" s="42"/>
      <c r="MHR45" s="43"/>
      <c r="MHS45" s="42"/>
      <c r="MHT45" s="43"/>
      <c r="MHU45" s="41"/>
      <c r="MHW45" s="838"/>
      <c r="MHX45" s="41"/>
      <c r="MHZ45" s="42"/>
      <c r="MIA45" s="43"/>
      <c r="MIB45" s="42"/>
      <c r="MIC45" s="43"/>
      <c r="MID45" s="41"/>
      <c r="MIF45" s="838"/>
      <c r="MIG45" s="41"/>
      <c r="MII45" s="42"/>
      <c r="MIJ45" s="43"/>
      <c r="MIK45" s="42"/>
      <c r="MIL45" s="43"/>
      <c r="MIM45" s="41"/>
      <c r="MIO45" s="838"/>
      <c r="MIP45" s="41"/>
      <c r="MIR45" s="42"/>
      <c r="MIS45" s="43"/>
      <c r="MIT45" s="42"/>
      <c r="MIU45" s="43"/>
      <c r="MIV45" s="41"/>
      <c r="MIX45" s="838"/>
      <c r="MIY45" s="41"/>
      <c r="MJA45" s="42"/>
      <c r="MJB45" s="43"/>
      <c r="MJC45" s="42"/>
      <c r="MJD45" s="43"/>
      <c r="MJE45" s="41"/>
      <c r="MJG45" s="838"/>
      <c r="MJH45" s="41"/>
      <c r="MJJ45" s="42"/>
      <c r="MJK45" s="43"/>
      <c r="MJL45" s="42"/>
      <c r="MJM45" s="43"/>
      <c r="MJN45" s="41"/>
      <c r="MJP45" s="838"/>
      <c r="MJQ45" s="41"/>
      <c r="MJS45" s="42"/>
      <c r="MJT45" s="43"/>
      <c r="MJU45" s="42"/>
      <c r="MJV45" s="43"/>
      <c r="MJW45" s="41"/>
      <c r="MJY45" s="838"/>
      <c r="MJZ45" s="41"/>
      <c r="MKB45" s="42"/>
      <c r="MKC45" s="43"/>
      <c r="MKD45" s="42"/>
      <c r="MKE45" s="43"/>
      <c r="MKF45" s="41"/>
      <c r="MKH45" s="838"/>
      <c r="MKI45" s="41"/>
      <c r="MKK45" s="42"/>
      <c r="MKL45" s="43"/>
      <c r="MKM45" s="42"/>
      <c r="MKN45" s="43"/>
      <c r="MKO45" s="41"/>
      <c r="MKQ45" s="838"/>
      <c r="MKR45" s="41"/>
      <c r="MKT45" s="42"/>
      <c r="MKU45" s="43"/>
      <c r="MKV45" s="42"/>
      <c r="MKW45" s="43"/>
      <c r="MKX45" s="41"/>
      <c r="MKZ45" s="838"/>
      <c r="MLA45" s="41"/>
      <c r="MLC45" s="42"/>
      <c r="MLD45" s="43"/>
      <c r="MLE45" s="42"/>
      <c r="MLF45" s="43"/>
      <c r="MLG45" s="41"/>
      <c r="MLI45" s="838"/>
      <c r="MLJ45" s="41"/>
      <c r="MLL45" s="42"/>
      <c r="MLM45" s="43"/>
      <c r="MLN45" s="42"/>
      <c r="MLO45" s="43"/>
      <c r="MLP45" s="41"/>
      <c r="MLR45" s="838"/>
      <c r="MLS45" s="41"/>
      <c r="MLU45" s="42"/>
      <c r="MLV45" s="43"/>
      <c r="MLW45" s="42"/>
      <c r="MLX45" s="43"/>
      <c r="MLY45" s="41"/>
      <c r="MMA45" s="838"/>
      <c r="MMB45" s="41"/>
      <c r="MMD45" s="42"/>
      <c r="MME45" s="43"/>
      <c r="MMF45" s="42"/>
      <c r="MMG45" s="43"/>
      <c r="MMH45" s="41"/>
      <c r="MMJ45" s="838"/>
      <c r="MMK45" s="41"/>
      <c r="MMM45" s="42"/>
      <c r="MMN45" s="43"/>
      <c r="MMO45" s="42"/>
      <c r="MMP45" s="43"/>
      <c r="MMQ45" s="41"/>
      <c r="MMS45" s="838"/>
      <c r="MMT45" s="41"/>
      <c r="MMV45" s="42"/>
      <c r="MMW45" s="43"/>
      <c r="MMX45" s="42"/>
      <c r="MMY45" s="43"/>
      <c r="MMZ45" s="41"/>
      <c r="MNB45" s="838"/>
      <c r="MNC45" s="41"/>
      <c r="MNE45" s="42"/>
      <c r="MNF45" s="43"/>
      <c r="MNG45" s="42"/>
      <c r="MNH45" s="43"/>
      <c r="MNI45" s="41"/>
      <c r="MNK45" s="838"/>
      <c r="MNL45" s="41"/>
      <c r="MNN45" s="42"/>
      <c r="MNO45" s="43"/>
      <c r="MNP45" s="42"/>
      <c r="MNQ45" s="43"/>
      <c r="MNR45" s="41"/>
      <c r="MNT45" s="838"/>
      <c r="MNU45" s="41"/>
      <c r="MNW45" s="42"/>
      <c r="MNX45" s="43"/>
      <c r="MNY45" s="42"/>
      <c r="MNZ45" s="43"/>
      <c r="MOA45" s="41"/>
      <c r="MOC45" s="838"/>
      <c r="MOD45" s="41"/>
      <c r="MOF45" s="42"/>
      <c r="MOG45" s="43"/>
      <c r="MOH45" s="42"/>
      <c r="MOI45" s="43"/>
      <c r="MOJ45" s="41"/>
      <c r="MOL45" s="838"/>
      <c r="MOM45" s="41"/>
      <c r="MOO45" s="42"/>
      <c r="MOP45" s="43"/>
      <c r="MOQ45" s="42"/>
      <c r="MOR45" s="43"/>
      <c r="MOS45" s="41"/>
      <c r="MOU45" s="838"/>
      <c r="MOV45" s="41"/>
      <c r="MOX45" s="42"/>
      <c r="MOY45" s="43"/>
      <c r="MOZ45" s="42"/>
      <c r="MPA45" s="43"/>
      <c r="MPB45" s="41"/>
      <c r="MPD45" s="838"/>
      <c r="MPE45" s="41"/>
      <c r="MPG45" s="42"/>
      <c r="MPH45" s="43"/>
      <c r="MPI45" s="42"/>
      <c r="MPJ45" s="43"/>
      <c r="MPK45" s="41"/>
      <c r="MPM45" s="838"/>
      <c r="MPN45" s="41"/>
      <c r="MPP45" s="42"/>
      <c r="MPQ45" s="43"/>
      <c r="MPR45" s="42"/>
      <c r="MPS45" s="43"/>
      <c r="MPT45" s="41"/>
      <c r="MPV45" s="838"/>
      <c r="MPW45" s="41"/>
      <c r="MPY45" s="42"/>
      <c r="MPZ45" s="43"/>
      <c r="MQA45" s="42"/>
      <c r="MQB45" s="43"/>
      <c r="MQC45" s="41"/>
      <c r="MQE45" s="838"/>
      <c r="MQF45" s="41"/>
      <c r="MQH45" s="42"/>
      <c r="MQI45" s="43"/>
      <c r="MQJ45" s="42"/>
      <c r="MQK45" s="43"/>
      <c r="MQL45" s="41"/>
      <c r="MQN45" s="838"/>
      <c r="MQO45" s="41"/>
      <c r="MQQ45" s="42"/>
      <c r="MQR45" s="43"/>
      <c r="MQS45" s="42"/>
      <c r="MQT45" s="43"/>
      <c r="MQU45" s="41"/>
      <c r="MQW45" s="838"/>
      <c r="MQX45" s="41"/>
      <c r="MQZ45" s="42"/>
      <c r="MRA45" s="43"/>
      <c r="MRB45" s="42"/>
      <c r="MRC45" s="43"/>
      <c r="MRD45" s="41"/>
      <c r="MRF45" s="838"/>
      <c r="MRG45" s="41"/>
      <c r="MRI45" s="42"/>
      <c r="MRJ45" s="43"/>
      <c r="MRK45" s="42"/>
      <c r="MRL45" s="43"/>
      <c r="MRM45" s="41"/>
      <c r="MRO45" s="838"/>
      <c r="MRP45" s="41"/>
      <c r="MRR45" s="42"/>
      <c r="MRS45" s="43"/>
      <c r="MRT45" s="42"/>
      <c r="MRU45" s="43"/>
      <c r="MRV45" s="41"/>
      <c r="MRX45" s="838"/>
      <c r="MRY45" s="41"/>
      <c r="MSA45" s="42"/>
      <c r="MSB45" s="43"/>
      <c r="MSC45" s="42"/>
      <c r="MSD45" s="43"/>
      <c r="MSE45" s="41"/>
      <c r="MSG45" s="838"/>
      <c r="MSH45" s="41"/>
      <c r="MSJ45" s="42"/>
      <c r="MSK45" s="43"/>
      <c r="MSL45" s="42"/>
      <c r="MSM45" s="43"/>
      <c r="MSN45" s="41"/>
      <c r="MSP45" s="838"/>
      <c r="MSQ45" s="41"/>
      <c r="MSS45" s="42"/>
      <c r="MST45" s="43"/>
      <c r="MSU45" s="42"/>
      <c r="MSV45" s="43"/>
      <c r="MSW45" s="41"/>
      <c r="MSY45" s="838"/>
      <c r="MSZ45" s="41"/>
      <c r="MTB45" s="42"/>
      <c r="MTC45" s="43"/>
      <c r="MTD45" s="42"/>
      <c r="MTE45" s="43"/>
      <c r="MTF45" s="41"/>
      <c r="MTH45" s="838"/>
      <c r="MTI45" s="41"/>
      <c r="MTK45" s="42"/>
      <c r="MTL45" s="43"/>
      <c r="MTM45" s="42"/>
      <c r="MTN45" s="43"/>
      <c r="MTO45" s="41"/>
      <c r="MTQ45" s="838"/>
      <c r="MTR45" s="41"/>
      <c r="MTT45" s="42"/>
      <c r="MTU45" s="43"/>
      <c r="MTV45" s="42"/>
      <c r="MTW45" s="43"/>
      <c r="MTX45" s="41"/>
      <c r="MTZ45" s="838"/>
      <c r="MUA45" s="41"/>
      <c r="MUC45" s="42"/>
      <c r="MUD45" s="43"/>
      <c r="MUE45" s="42"/>
      <c r="MUF45" s="43"/>
      <c r="MUG45" s="41"/>
      <c r="MUI45" s="838"/>
      <c r="MUJ45" s="41"/>
      <c r="MUL45" s="42"/>
      <c r="MUM45" s="43"/>
      <c r="MUN45" s="42"/>
      <c r="MUO45" s="43"/>
      <c r="MUP45" s="41"/>
      <c r="MUR45" s="838"/>
      <c r="MUS45" s="41"/>
      <c r="MUU45" s="42"/>
      <c r="MUV45" s="43"/>
      <c r="MUW45" s="42"/>
      <c r="MUX45" s="43"/>
      <c r="MUY45" s="41"/>
      <c r="MVA45" s="838"/>
      <c r="MVB45" s="41"/>
      <c r="MVD45" s="42"/>
      <c r="MVE45" s="43"/>
      <c r="MVF45" s="42"/>
      <c r="MVG45" s="43"/>
      <c r="MVH45" s="41"/>
      <c r="MVJ45" s="838"/>
      <c r="MVK45" s="41"/>
      <c r="MVM45" s="42"/>
      <c r="MVN45" s="43"/>
      <c r="MVO45" s="42"/>
      <c r="MVP45" s="43"/>
      <c r="MVQ45" s="41"/>
      <c r="MVS45" s="838"/>
      <c r="MVT45" s="41"/>
      <c r="MVV45" s="42"/>
      <c r="MVW45" s="43"/>
      <c r="MVX45" s="42"/>
      <c r="MVY45" s="43"/>
      <c r="MVZ45" s="41"/>
      <c r="MWB45" s="838"/>
      <c r="MWC45" s="41"/>
      <c r="MWE45" s="42"/>
      <c r="MWF45" s="43"/>
      <c r="MWG45" s="42"/>
      <c r="MWH45" s="43"/>
      <c r="MWI45" s="41"/>
      <c r="MWK45" s="838"/>
      <c r="MWL45" s="41"/>
      <c r="MWN45" s="42"/>
      <c r="MWO45" s="43"/>
      <c r="MWP45" s="42"/>
      <c r="MWQ45" s="43"/>
      <c r="MWR45" s="41"/>
      <c r="MWT45" s="838"/>
      <c r="MWU45" s="41"/>
      <c r="MWW45" s="42"/>
      <c r="MWX45" s="43"/>
      <c r="MWY45" s="42"/>
      <c r="MWZ45" s="43"/>
      <c r="MXA45" s="41"/>
      <c r="MXC45" s="838"/>
      <c r="MXD45" s="41"/>
      <c r="MXF45" s="42"/>
      <c r="MXG45" s="43"/>
      <c r="MXH45" s="42"/>
      <c r="MXI45" s="43"/>
      <c r="MXJ45" s="41"/>
      <c r="MXL45" s="838"/>
      <c r="MXM45" s="41"/>
      <c r="MXO45" s="42"/>
      <c r="MXP45" s="43"/>
      <c r="MXQ45" s="42"/>
      <c r="MXR45" s="43"/>
      <c r="MXS45" s="41"/>
      <c r="MXU45" s="838"/>
      <c r="MXV45" s="41"/>
      <c r="MXX45" s="42"/>
      <c r="MXY45" s="43"/>
      <c r="MXZ45" s="42"/>
      <c r="MYA45" s="43"/>
      <c r="MYB45" s="41"/>
      <c r="MYD45" s="838"/>
      <c r="MYE45" s="41"/>
      <c r="MYG45" s="42"/>
      <c r="MYH45" s="43"/>
      <c r="MYI45" s="42"/>
      <c r="MYJ45" s="43"/>
      <c r="MYK45" s="41"/>
      <c r="MYM45" s="838"/>
      <c r="MYN45" s="41"/>
      <c r="MYP45" s="42"/>
      <c r="MYQ45" s="43"/>
      <c r="MYR45" s="42"/>
      <c r="MYS45" s="43"/>
      <c r="MYT45" s="41"/>
      <c r="MYV45" s="838"/>
      <c r="MYW45" s="41"/>
      <c r="MYY45" s="42"/>
      <c r="MYZ45" s="43"/>
      <c r="MZA45" s="42"/>
      <c r="MZB45" s="43"/>
      <c r="MZC45" s="41"/>
      <c r="MZE45" s="838"/>
      <c r="MZF45" s="41"/>
      <c r="MZH45" s="42"/>
      <c r="MZI45" s="43"/>
      <c r="MZJ45" s="42"/>
      <c r="MZK45" s="43"/>
      <c r="MZL45" s="41"/>
      <c r="MZN45" s="838"/>
      <c r="MZO45" s="41"/>
      <c r="MZQ45" s="42"/>
      <c r="MZR45" s="43"/>
      <c r="MZS45" s="42"/>
      <c r="MZT45" s="43"/>
      <c r="MZU45" s="41"/>
      <c r="MZW45" s="838"/>
      <c r="MZX45" s="41"/>
      <c r="MZZ45" s="42"/>
      <c r="NAA45" s="43"/>
      <c r="NAB45" s="42"/>
      <c r="NAC45" s="43"/>
      <c r="NAD45" s="41"/>
      <c r="NAF45" s="838"/>
      <c r="NAG45" s="41"/>
      <c r="NAI45" s="42"/>
      <c r="NAJ45" s="43"/>
      <c r="NAK45" s="42"/>
      <c r="NAL45" s="43"/>
      <c r="NAM45" s="41"/>
      <c r="NAO45" s="838"/>
      <c r="NAP45" s="41"/>
      <c r="NAR45" s="42"/>
      <c r="NAS45" s="43"/>
      <c r="NAT45" s="42"/>
      <c r="NAU45" s="43"/>
      <c r="NAV45" s="41"/>
      <c r="NAX45" s="838"/>
      <c r="NAY45" s="41"/>
      <c r="NBA45" s="42"/>
      <c r="NBB45" s="43"/>
      <c r="NBC45" s="42"/>
      <c r="NBD45" s="43"/>
      <c r="NBE45" s="41"/>
      <c r="NBG45" s="838"/>
      <c r="NBH45" s="41"/>
      <c r="NBJ45" s="42"/>
      <c r="NBK45" s="43"/>
      <c r="NBL45" s="42"/>
      <c r="NBM45" s="43"/>
      <c r="NBN45" s="41"/>
      <c r="NBP45" s="838"/>
      <c r="NBQ45" s="41"/>
      <c r="NBS45" s="42"/>
      <c r="NBT45" s="43"/>
      <c r="NBU45" s="42"/>
      <c r="NBV45" s="43"/>
      <c r="NBW45" s="41"/>
      <c r="NBY45" s="838"/>
      <c r="NBZ45" s="41"/>
      <c r="NCB45" s="42"/>
      <c r="NCC45" s="43"/>
      <c r="NCD45" s="42"/>
      <c r="NCE45" s="43"/>
      <c r="NCF45" s="41"/>
      <c r="NCH45" s="838"/>
      <c r="NCI45" s="41"/>
      <c r="NCK45" s="42"/>
      <c r="NCL45" s="43"/>
      <c r="NCM45" s="42"/>
      <c r="NCN45" s="43"/>
      <c r="NCO45" s="41"/>
      <c r="NCQ45" s="838"/>
      <c r="NCR45" s="41"/>
      <c r="NCT45" s="42"/>
      <c r="NCU45" s="43"/>
      <c r="NCV45" s="42"/>
      <c r="NCW45" s="43"/>
      <c r="NCX45" s="41"/>
      <c r="NCZ45" s="838"/>
      <c r="NDA45" s="41"/>
      <c r="NDC45" s="42"/>
      <c r="NDD45" s="43"/>
      <c r="NDE45" s="42"/>
      <c r="NDF45" s="43"/>
      <c r="NDG45" s="41"/>
      <c r="NDI45" s="838"/>
      <c r="NDJ45" s="41"/>
      <c r="NDL45" s="42"/>
      <c r="NDM45" s="43"/>
      <c r="NDN45" s="42"/>
      <c r="NDO45" s="43"/>
      <c r="NDP45" s="41"/>
      <c r="NDR45" s="838"/>
      <c r="NDS45" s="41"/>
      <c r="NDU45" s="42"/>
      <c r="NDV45" s="43"/>
      <c r="NDW45" s="42"/>
      <c r="NDX45" s="43"/>
      <c r="NDY45" s="41"/>
      <c r="NEA45" s="838"/>
      <c r="NEB45" s="41"/>
      <c r="NED45" s="42"/>
      <c r="NEE45" s="43"/>
      <c r="NEF45" s="42"/>
      <c r="NEG45" s="43"/>
      <c r="NEH45" s="41"/>
      <c r="NEJ45" s="838"/>
      <c r="NEK45" s="41"/>
      <c r="NEM45" s="42"/>
      <c r="NEN45" s="43"/>
      <c r="NEO45" s="42"/>
      <c r="NEP45" s="43"/>
      <c r="NEQ45" s="41"/>
      <c r="NES45" s="838"/>
      <c r="NET45" s="41"/>
      <c r="NEV45" s="42"/>
      <c r="NEW45" s="43"/>
      <c r="NEX45" s="42"/>
      <c r="NEY45" s="43"/>
      <c r="NEZ45" s="41"/>
      <c r="NFB45" s="838"/>
      <c r="NFC45" s="41"/>
      <c r="NFE45" s="42"/>
      <c r="NFF45" s="43"/>
      <c r="NFG45" s="42"/>
      <c r="NFH45" s="43"/>
      <c r="NFI45" s="41"/>
      <c r="NFK45" s="838"/>
      <c r="NFL45" s="41"/>
      <c r="NFN45" s="42"/>
      <c r="NFO45" s="43"/>
      <c r="NFP45" s="42"/>
      <c r="NFQ45" s="43"/>
      <c r="NFR45" s="41"/>
      <c r="NFT45" s="838"/>
      <c r="NFU45" s="41"/>
      <c r="NFW45" s="42"/>
      <c r="NFX45" s="43"/>
      <c r="NFY45" s="42"/>
      <c r="NFZ45" s="43"/>
      <c r="NGA45" s="41"/>
      <c r="NGC45" s="838"/>
      <c r="NGD45" s="41"/>
      <c r="NGF45" s="42"/>
      <c r="NGG45" s="43"/>
      <c r="NGH45" s="42"/>
      <c r="NGI45" s="43"/>
      <c r="NGJ45" s="41"/>
      <c r="NGL45" s="838"/>
      <c r="NGM45" s="41"/>
      <c r="NGO45" s="42"/>
      <c r="NGP45" s="43"/>
      <c r="NGQ45" s="42"/>
      <c r="NGR45" s="43"/>
      <c r="NGS45" s="41"/>
      <c r="NGU45" s="838"/>
      <c r="NGV45" s="41"/>
      <c r="NGX45" s="42"/>
      <c r="NGY45" s="43"/>
      <c r="NGZ45" s="42"/>
      <c r="NHA45" s="43"/>
      <c r="NHB45" s="41"/>
      <c r="NHD45" s="838"/>
      <c r="NHE45" s="41"/>
      <c r="NHG45" s="42"/>
      <c r="NHH45" s="43"/>
      <c r="NHI45" s="42"/>
      <c r="NHJ45" s="43"/>
      <c r="NHK45" s="41"/>
      <c r="NHM45" s="838"/>
      <c r="NHN45" s="41"/>
      <c r="NHP45" s="42"/>
      <c r="NHQ45" s="43"/>
      <c r="NHR45" s="42"/>
      <c r="NHS45" s="43"/>
      <c r="NHT45" s="41"/>
      <c r="NHV45" s="838"/>
      <c r="NHW45" s="41"/>
      <c r="NHY45" s="42"/>
      <c r="NHZ45" s="43"/>
      <c r="NIA45" s="42"/>
      <c r="NIB45" s="43"/>
      <c r="NIC45" s="41"/>
      <c r="NIE45" s="838"/>
      <c r="NIF45" s="41"/>
      <c r="NIH45" s="42"/>
      <c r="NII45" s="43"/>
      <c r="NIJ45" s="42"/>
      <c r="NIK45" s="43"/>
      <c r="NIL45" s="41"/>
      <c r="NIN45" s="838"/>
      <c r="NIO45" s="41"/>
      <c r="NIQ45" s="42"/>
      <c r="NIR45" s="43"/>
      <c r="NIS45" s="42"/>
      <c r="NIT45" s="43"/>
      <c r="NIU45" s="41"/>
      <c r="NIW45" s="838"/>
      <c r="NIX45" s="41"/>
      <c r="NIZ45" s="42"/>
      <c r="NJA45" s="43"/>
      <c r="NJB45" s="42"/>
      <c r="NJC45" s="43"/>
      <c r="NJD45" s="41"/>
      <c r="NJF45" s="838"/>
      <c r="NJG45" s="41"/>
      <c r="NJI45" s="42"/>
      <c r="NJJ45" s="43"/>
      <c r="NJK45" s="42"/>
      <c r="NJL45" s="43"/>
      <c r="NJM45" s="41"/>
      <c r="NJO45" s="838"/>
      <c r="NJP45" s="41"/>
      <c r="NJR45" s="42"/>
      <c r="NJS45" s="43"/>
      <c r="NJT45" s="42"/>
      <c r="NJU45" s="43"/>
      <c r="NJV45" s="41"/>
      <c r="NJX45" s="838"/>
      <c r="NJY45" s="41"/>
      <c r="NKA45" s="42"/>
      <c r="NKB45" s="43"/>
      <c r="NKC45" s="42"/>
      <c r="NKD45" s="43"/>
      <c r="NKE45" s="41"/>
      <c r="NKG45" s="838"/>
      <c r="NKH45" s="41"/>
      <c r="NKJ45" s="42"/>
      <c r="NKK45" s="43"/>
      <c r="NKL45" s="42"/>
      <c r="NKM45" s="43"/>
      <c r="NKN45" s="41"/>
      <c r="NKP45" s="838"/>
      <c r="NKQ45" s="41"/>
      <c r="NKS45" s="42"/>
      <c r="NKT45" s="43"/>
      <c r="NKU45" s="42"/>
      <c r="NKV45" s="43"/>
      <c r="NKW45" s="41"/>
      <c r="NKY45" s="838"/>
      <c r="NKZ45" s="41"/>
      <c r="NLB45" s="42"/>
      <c r="NLC45" s="43"/>
      <c r="NLD45" s="42"/>
      <c r="NLE45" s="43"/>
      <c r="NLF45" s="41"/>
      <c r="NLH45" s="838"/>
      <c r="NLI45" s="41"/>
      <c r="NLK45" s="42"/>
      <c r="NLL45" s="43"/>
      <c r="NLM45" s="42"/>
      <c r="NLN45" s="43"/>
      <c r="NLO45" s="41"/>
      <c r="NLQ45" s="838"/>
      <c r="NLR45" s="41"/>
      <c r="NLT45" s="42"/>
      <c r="NLU45" s="43"/>
      <c r="NLV45" s="42"/>
      <c r="NLW45" s="43"/>
      <c r="NLX45" s="41"/>
      <c r="NLZ45" s="838"/>
      <c r="NMA45" s="41"/>
      <c r="NMC45" s="42"/>
      <c r="NMD45" s="43"/>
      <c r="NME45" s="42"/>
      <c r="NMF45" s="43"/>
      <c r="NMG45" s="41"/>
      <c r="NMI45" s="838"/>
      <c r="NMJ45" s="41"/>
      <c r="NML45" s="42"/>
      <c r="NMM45" s="43"/>
      <c r="NMN45" s="42"/>
      <c r="NMO45" s="43"/>
      <c r="NMP45" s="41"/>
      <c r="NMR45" s="838"/>
      <c r="NMS45" s="41"/>
      <c r="NMU45" s="42"/>
      <c r="NMV45" s="43"/>
      <c r="NMW45" s="42"/>
      <c r="NMX45" s="43"/>
      <c r="NMY45" s="41"/>
      <c r="NNA45" s="838"/>
      <c r="NNB45" s="41"/>
      <c r="NND45" s="42"/>
      <c r="NNE45" s="43"/>
      <c r="NNF45" s="42"/>
      <c r="NNG45" s="43"/>
      <c r="NNH45" s="41"/>
      <c r="NNJ45" s="838"/>
      <c r="NNK45" s="41"/>
      <c r="NNM45" s="42"/>
      <c r="NNN45" s="43"/>
      <c r="NNO45" s="42"/>
      <c r="NNP45" s="43"/>
      <c r="NNQ45" s="41"/>
      <c r="NNS45" s="838"/>
      <c r="NNT45" s="41"/>
      <c r="NNV45" s="42"/>
      <c r="NNW45" s="43"/>
      <c r="NNX45" s="42"/>
      <c r="NNY45" s="43"/>
      <c r="NNZ45" s="41"/>
      <c r="NOB45" s="838"/>
      <c r="NOC45" s="41"/>
      <c r="NOE45" s="42"/>
      <c r="NOF45" s="43"/>
      <c r="NOG45" s="42"/>
      <c r="NOH45" s="43"/>
      <c r="NOI45" s="41"/>
      <c r="NOK45" s="838"/>
      <c r="NOL45" s="41"/>
      <c r="NON45" s="42"/>
      <c r="NOO45" s="43"/>
      <c r="NOP45" s="42"/>
      <c r="NOQ45" s="43"/>
      <c r="NOR45" s="41"/>
      <c r="NOT45" s="838"/>
      <c r="NOU45" s="41"/>
      <c r="NOW45" s="42"/>
      <c r="NOX45" s="43"/>
      <c r="NOY45" s="42"/>
      <c r="NOZ45" s="43"/>
      <c r="NPA45" s="41"/>
      <c r="NPC45" s="838"/>
      <c r="NPD45" s="41"/>
      <c r="NPF45" s="42"/>
      <c r="NPG45" s="43"/>
      <c r="NPH45" s="42"/>
      <c r="NPI45" s="43"/>
      <c r="NPJ45" s="41"/>
      <c r="NPL45" s="838"/>
      <c r="NPM45" s="41"/>
      <c r="NPO45" s="42"/>
      <c r="NPP45" s="43"/>
      <c r="NPQ45" s="42"/>
      <c r="NPR45" s="43"/>
      <c r="NPS45" s="41"/>
      <c r="NPU45" s="838"/>
      <c r="NPV45" s="41"/>
      <c r="NPX45" s="42"/>
      <c r="NPY45" s="43"/>
      <c r="NPZ45" s="42"/>
      <c r="NQA45" s="43"/>
      <c r="NQB45" s="41"/>
      <c r="NQD45" s="838"/>
      <c r="NQE45" s="41"/>
      <c r="NQG45" s="42"/>
      <c r="NQH45" s="43"/>
      <c r="NQI45" s="42"/>
      <c r="NQJ45" s="43"/>
      <c r="NQK45" s="41"/>
      <c r="NQM45" s="838"/>
      <c r="NQN45" s="41"/>
      <c r="NQP45" s="42"/>
      <c r="NQQ45" s="43"/>
      <c r="NQR45" s="42"/>
      <c r="NQS45" s="43"/>
      <c r="NQT45" s="41"/>
      <c r="NQV45" s="838"/>
      <c r="NQW45" s="41"/>
      <c r="NQY45" s="42"/>
      <c r="NQZ45" s="43"/>
      <c r="NRA45" s="42"/>
      <c r="NRB45" s="43"/>
      <c r="NRC45" s="41"/>
      <c r="NRE45" s="838"/>
      <c r="NRF45" s="41"/>
      <c r="NRH45" s="42"/>
      <c r="NRI45" s="43"/>
      <c r="NRJ45" s="42"/>
      <c r="NRK45" s="43"/>
      <c r="NRL45" s="41"/>
      <c r="NRN45" s="838"/>
      <c r="NRO45" s="41"/>
      <c r="NRQ45" s="42"/>
      <c r="NRR45" s="43"/>
      <c r="NRS45" s="42"/>
      <c r="NRT45" s="43"/>
      <c r="NRU45" s="41"/>
      <c r="NRW45" s="838"/>
      <c r="NRX45" s="41"/>
      <c r="NRZ45" s="42"/>
      <c r="NSA45" s="43"/>
      <c r="NSB45" s="42"/>
      <c r="NSC45" s="43"/>
      <c r="NSD45" s="41"/>
      <c r="NSF45" s="838"/>
      <c r="NSG45" s="41"/>
      <c r="NSI45" s="42"/>
      <c r="NSJ45" s="43"/>
      <c r="NSK45" s="42"/>
      <c r="NSL45" s="43"/>
      <c r="NSM45" s="41"/>
      <c r="NSO45" s="838"/>
      <c r="NSP45" s="41"/>
      <c r="NSR45" s="42"/>
      <c r="NSS45" s="43"/>
      <c r="NST45" s="42"/>
      <c r="NSU45" s="43"/>
      <c r="NSV45" s="41"/>
      <c r="NSX45" s="838"/>
      <c r="NSY45" s="41"/>
      <c r="NTA45" s="42"/>
      <c r="NTB45" s="43"/>
      <c r="NTC45" s="42"/>
      <c r="NTD45" s="43"/>
      <c r="NTE45" s="41"/>
      <c r="NTG45" s="838"/>
      <c r="NTH45" s="41"/>
      <c r="NTJ45" s="42"/>
      <c r="NTK45" s="43"/>
      <c r="NTL45" s="42"/>
      <c r="NTM45" s="43"/>
      <c r="NTN45" s="41"/>
      <c r="NTP45" s="838"/>
      <c r="NTQ45" s="41"/>
      <c r="NTS45" s="42"/>
      <c r="NTT45" s="43"/>
      <c r="NTU45" s="42"/>
      <c r="NTV45" s="43"/>
      <c r="NTW45" s="41"/>
      <c r="NTY45" s="838"/>
      <c r="NTZ45" s="41"/>
      <c r="NUB45" s="42"/>
      <c r="NUC45" s="43"/>
      <c r="NUD45" s="42"/>
      <c r="NUE45" s="43"/>
      <c r="NUF45" s="41"/>
      <c r="NUH45" s="838"/>
      <c r="NUI45" s="41"/>
      <c r="NUK45" s="42"/>
      <c r="NUL45" s="43"/>
      <c r="NUM45" s="42"/>
      <c r="NUN45" s="43"/>
      <c r="NUO45" s="41"/>
      <c r="NUQ45" s="838"/>
      <c r="NUR45" s="41"/>
      <c r="NUT45" s="42"/>
      <c r="NUU45" s="43"/>
      <c r="NUV45" s="42"/>
      <c r="NUW45" s="43"/>
      <c r="NUX45" s="41"/>
      <c r="NUZ45" s="838"/>
      <c r="NVA45" s="41"/>
      <c r="NVC45" s="42"/>
      <c r="NVD45" s="43"/>
      <c r="NVE45" s="42"/>
      <c r="NVF45" s="43"/>
      <c r="NVG45" s="41"/>
      <c r="NVI45" s="838"/>
      <c r="NVJ45" s="41"/>
      <c r="NVL45" s="42"/>
      <c r="NVM45" s="43"/>
      <c r="NVN45" s="42"/>
      <c r="NVO45" s="43"/>
      <c r="NVP45" s="41"/>
      <c r="NVR45" s="838"/>
      <c r="NVS45" s="41"/>
      <c r="NVU45" s="42"/>
      <c r="NVV45" s="43"/>
      <c r="NVW45" s="42"/>
      <c r="NVX45" s="43"/>
      <c r="NVY45" s="41"/>
      <c r="NWA45" s="838"/>
      <c r="NWB45" s="41"/>
      <c r="NWD45" s="42"/>
      <c r="NWE45" s="43"/>
      <c r="NWF45" s="42"/>
      <c r="NWG45" s="43"/>
      <c r="NWH45" s="41"/>
      <c r="NWJ45" s="838"/>
      <c r="NWK45" s="41"/>
      <c r="NWM45" s="42"/>
      <c r="NWN45" s="43"/>
      <c r="NWO45" s="42"/>
      <c r="NWP45" s="43"/>
      <c r="NWQ45" s="41"/>
      <c r="NWS45" s="838"/>
      <c r="NWT45" s="41"/>
      <c r="NWV45" s="42"/>
      <c r="NWW45" s="43"/>
      <c r="NWX45" s="42"/>
      <c r="NWY45" s="43"/>
      <c r="NWZ45" s="41"/>
      <c r="NXB45" s="838"/>
      <c r="NXC45" s="41"/>
      <c r="NXE45" s="42"/>
      <c r="NXF45" s="43"/>
      <c r="NXG45" s="42"/>
      <c r="NXH45" s="43"/>
      <c r="NXI45" s="41"/>
      <c r="NXK45" s="838"/>
      <c r="NXL45" s="41"/>
      <c r="NXN45" s="42"/>
      <c r="NXO45" s="43"/>
      <c r="NXP45" s="42"/>
      <c r="NXQ45" s="43"/>
      <c r="NXR45" s="41"/>
      <c r="NXT45" s="838"/>
      <c r="NXU45" s="41"/>
      <c r="NXW45" s="42"/>
      <c r="NXX45" s="43"/>
      <c r="NXY45" s="42"/>
      <c r="NXZ45" s="43"/>
      <c r="NYA45" s="41"/>
      <c r="NYC45" s="838"/>
      <c r="NYD45" s="41"/>
      <c r="NYF45" s="42"/>
      <c r="NYG45" s="43"/>
      <c r="NYH45" s="42"/>
      <c r="NYI45" s="43"/>
      <c r="NYJ45" s="41"/>
      <c r="NYL45" s="838"/>
      <c r="NYM45" s="41"/>
      <c r="NYO45" s="42"/>
      <c r="NYP45" s="43"/>
      <c r="NYQ45" s="42"/>
      <c r="NYR45" s="43"/>
      <c r="NYS45" s="41"/>
      <c r="NYU45" s="838"/>
      <c r="NYV45" s="41"/>
      <c r="NYX45" s="42"/>
      <c r="NYY45" s="43"/>
      <c r="NYZ45" s="42"/>
      <c r="NZA45" s="43"/>
      <c r="NZB45" s="41"/>
      <c r="NZD45" s="838"/>
      <c r="NZE45" s="41"/>
      <c r="NZG45" s="42"/>
      <c r="NZH45" s="43"/>
      <c r="NZI45" s="42"/>
      <c r="NZJ45" s="43"/>
      <c r="NZK45" s="41"/>
      <c r="NZM45" s="838"/>
      <c r="NZN45" s="41"/>
      <c r="NZP45" s="42"/>
      <c r="NZQ45" s="43"/>
      <c r="NZR45" s="42"/>
      <c r="NZS45" s="43"/>
      <c r="NZT45" s="41"/>
      <c r="NZV45" s="838"/>
      <c r="NZW45" s="41"/>
      <c r="NZY45" s="42"/>
      <c r="NZZ45" s="43"/>
      <c r="OAA45" s="42"/>
      <c r="OAB45" s="43"/>
      <c r="OAC45" s="41"/>
      <c r="OAE45" s="838"/>
      <c r="OAF45" s="41"/>
      <c r="OAH45" s="42"/>
      <c r="OAI45" s="43"/>
      <c r="OAJ45" s="42"/>
      <c r="OAK45" s="43"/>
      <c r="OAL45" s="41"/>
      <c r="OAN45" s="838"/>
      <c r="OAO45" s="41"/>
      <c r="OAQ45" s="42"/>
      <c r="OAR45" s="43"/>
      <c r="OAS45" s="42"/>
      <c r="OAT45" s="43"/>
      <c r="OAU45" s="41"/>
      <c r="OAW45" s="838"/>
      <c r="OAX45" s="41"/>
      <c r="OAZ45" s="42"/>
      <c r="OBA45" s="43"/>
      <c r="OBB45" s="42"/>
      <c r="OBC45" s="43"/>
      <c r="OBD45" s="41"/>
      <c r="OBF45" s="838"/>
      <c r="OBG45" s="41"/>
      <c r="OBI45" s="42"/>
      <c r="OBJ45" s="43"/>
      <c r="OBK45" s="42"/>
      <c r="OBL45" s="43"/>
      <c r="OBM45" s="41"/>
      <c r="OBO45" s="838"/>
      <c r="OBP45" s="41"/>
      <c r="OBR45" s="42"/>
      <c r="OBS45" s="43"/>
      <c r="OBT45" s="42"/>
      <c r="OBU45" s="43"/>
      <c r="OBV45" s="41"/>
      <c r="OBX45" s="838"/>
      <c r="OBY45" s="41"/>
      <c r="OCA45" s="42"/>
      <c r="OCB45" s="43"/>
      <c r="OCC45" s="42"/>
      <c r="OCD45" s="43"/>
      <c r="OCE45" s="41"/>
      <c r="OCG45" s="838"/>
      <c r="OCH45" s="41"/>
      <c r="OCJ45" s="42"/>
      <c r="OCK45" s="43"/>
      <c r="OCL45" s="42"/>
      <c r="OCM45" s="43"/>
      <c r="OCN45" s="41"/>
      <c r="OCP45" s="838"/>
      <c r="OCQ45" s="41"/>
      <c r="OCS45" s="42"/>
      <c r="OCT45" s="43"/>
      <c r="OCU45" s="42"/>
      <c r="OCV45" s="43"/>
      <c r="OCW45" s="41"/>
      <c r="OCY45" s="838"/>
      <c r="OCZ45" s="41"/>
      <c r="ODB45" s="42"/>
      <c r="ODC45" s="43"/>
      <c r="ODD45" s="42"/>
      <c r="ODE45" s="43"/>
      <c r="ODF45" s="41"/>
      <c r="ODH45" s="838"/>
      <c r="ODI45" s="41"/>
      <c r="ODK45" s="42"/>
      <c r="ODL45" s="43"/>
      <c r="ODM45" s="42"/>
      <c r="ODN45" s="43"/>
      <c r="ODO45" s="41"/>
      <c r="ODQ45" s="838"/>
      <c r="ODR45" s="41"/>
      <c r="ODT45" s="42"/>
      <c r="ODU45" s="43"/>
      <c r="ODV45" s="42"/>
      <c r="ODW45" s="43"/>
      <c r="ODX45" s="41"/>
      <c r="ODZ45" s="838"/>
      <c r="OEA45" s="41"/>
      <c r="OEC45" s="42"/>
      <c r="OED45" s="43"/>
      <c r="OEE45" s="42"/>
      <c r="OEF45" s="43"/>
      <c r="OEG45" s="41"/>
      <c r="OEI45" s="838"/>
      <c r="OEJ45" s="41"/>
      <c r="OEL45" s="42"/>
      <c r="OEM45" s="43"/>
      <c r="OEN45" s="42"/>
      <c r="OEO45" s="43"/>
      <c r="OEP45" s="41"/>
      <c r="OER45" s="838"/>
      <c r="OES45" s="41"/>
      <c r="OEU45" s="42"/>
      <c r="OEV45" s="43"/>
      <c r="OEW45" s="42"/>
      <c r="OEX45" s="43"/>
      <c r="OEY45" s="41"/>
      <c r="OFA45" s="838"/>
      <c r="OFB45" s="41"/>
      <c r="OFD45" s="42"/>
      <c r="OFE45" s="43"/>
      <c r="OFF45" s="42"/>
      <c r="OFG45" s="43"/>
      <c r="OFH45" s="41"/>
      <c r="OFJ45" s="838"/>
      <c r="OFK45" s="41"/>
      <c r="OFM45" s="42"/>
      <c r="OFN45" s="43"/>
      <c r="OFO45" s="42"/>
      <c r="OFP45" s="43"/>
      <c r="OFQ45" s="41"/>
      <c r="OFS45" s="838"/>
      <c r="OFT45" s="41"/>
      <c r="OFV45" s="42"/>
      <c r="OFW45" s="43"/>
      <c r="OFX45" s="42"/>
      <c r="OFY45" s="43"/>
      <c r="OFZ45" s="41"/>
      <c r="OGB45" s="838"/>
      <c r="OGC45" s="41"/>
      <c r="OGE45" s="42"/>
      <c r="OGF45" s="43"/>
      <c r="OGG45" s="42"/>
      <c r="OGH45" s="43"/>
      <c r="OGI45" s="41"/>
      <c r="OGK45" s="838"/>
      <c r="OGL45" s="41"/>
      <c r="OGN45" s="42"/>
      <c r="OGO45" s="43"/>
      <c r="OGP45" s="42"/>
      <c r="OGQ45" s="43"/>
      <c r="OGR45" s="41"/>
      <c r="OGT45" s="838"/>
      <c r="OGU45" s="41"/>
      <c r="OGW45" s="42"/>
      <c r="OGX45" s="43"/>
      <c r="OGY45" s="42"/>
      <c r="OGZ45" s="43"/>
      <c r="OHA45" s="41"/>
      <c r="OHC45" s="838"/>
      <c r="OHD45" s="41"/>
      <c r="OHF45" s="42"/>
      <c r="OHG45" s="43"/>
      <c r="OHH45" s="42"/>
      <c r="OHI45" s="43"/>
      <c r="OHJ45" s="41"/>
      <c r="OHL45" s="838"/>
      <c r="OHM45" s="41"/>
      <c r="OHO45" s="42"/>
      <c r="OHP45" s="43"/>
      <c r="OHQ45" s="42"/>
      <c r="OHR45" s="43"/>
      <c r="OHS45" s="41"/>
      <c r="OHU45" s="838"/>
      <c r="OHV45" s="41"/>
      <c r="OHX45" s="42"/>
      <c r="OHY45" s="43"/>
      <c r="OHZ45" s="42"/>
      <c r="OIA45" s="43"/>
      <c r="OIB45" s="41"/>
      <c r="OID45" s="838"/>
      <c r="OIE45" s="41"/>
      <c r="OIG45" s="42"/>
      <c r="OIH45" s="43"/>
      <c r="OII45" s="42"/>
      <c r="OIJ45" s="43"/>
      <c r="OIK45" s="41"/>
      <c r="OIM45" s="838"/>
      <c r="OIN45" s="41"/>
      <c r="OIP45" s="42"/>
      <c r="OIQ45" s="43"/>
      <c r="OIR45" s="42"/>
      <c r="OIS45" s="43"/>
      <c r="OIT45" s="41"/>
      <c r="OIV45" s="838"/>
      <c r="OIW45" s="41"/>
      <c r="OIY45" s="42"/>
      <c r="OIZ45" s="43"/>
      <c r="OJA45" s="42"/>
      <c r="OJB45" s="43"/>
      <c r="OJC45" s="41"/>
      <c r="OJE45" s="838"/>
      <c r="OJF45" s="41"/>
      <c r="OJH45" s="42"/>
      <c r="OJI45" s="43"/>
      <c r="OJJ45" s="42"/>
      <c r="OJK45" s="43"/>
      <c r="OJL45" s="41"/>
      <c r="OJN45" s="838"/>
      <c r="OJO45" s="41"/>
      <c r="OJQ45" s="42"/>
      <c r="OJR45" s="43"/>
      <c r="OJS45" s="42"/>
      <c r="OJT45" s="43"/>
      <c r="OJU45" s="41"/>
      <c r="OJW45" s="838"/>
      <c r="OJX45" s="41"/>
      <c r="OJZ45" s="42"/>
      <c r="OKA45" s="43"/>
      <c r="OKB45" s="42"/>
      <c r="OKC45" s="43"/>
      <c r="OKD45" s="41"/>
      <c r="OKF45" s="838"/>
      <c r="OKG45" s="41"/>
      <c r="OKI45" s="42"/>
      <c r="OKJ45" s="43"/>
      <c r="OKK45" s="42"/>
      <c r="OKL45" s="43"/>
      <c r="OKM45" s="41"/>
      <c r="OKO45" s="838"/>
      <c r="OKP45" s="41"/>
      <c r="OKR45" s="42"/>
      <c r="OKS45" s="43"/>
      <c r="OKT45" s="42"/>
      <c r="OKU45" s="43"/>
      <c r="OKV45" s="41"/>
      <c r="OKX45" s="838"/>
      <c r="OKY45" s="41"/>
      <c r="OLA45" s="42"/>
      <c r="OLB45" s="43"/>
      <c r="OLC45" s="42"/>
      <c r="OLD45" s="43"/>
      <c r="OLE45" s="41"/>
      <c r="OLG45" s="838"/>
      <c r="OLH45" s="41"/>
      <c r="OLJ45" s="42"/>
      <c r="OLK45" s="43"/>
      <c r="OLL45" s="42"/>
      <c r="OLM45" s="43"/>
      <c r="OLN45" s="41"/>
      <c r="OLP45" s="838"/>
      <c r="OLQ45" s="41"/>
      <c r="OLS45" s="42"/>
      <c r="OLT45" s="43"/>
      <c r="OLU45" s="42"/>
      <c r="OLV45" s="43"/>
      <c r="OLW45" s="41"/>
      <c r="OLY45" s="838"/>
      <c r="OLZ45" s="41"/>
      <c r="OMB45" s="42"/>
      <c r="OMC45" s="43"/>
      <c r="OMD45" s="42"/>
      <c r="OME45" s="43"/>
      <c r="OMF45" s="41"/>
      <c r="OMH45" s="838"/>
      <c r="OMI45" s="41"/>
      <c r="OMK45" s="42"/>
      <c r="OML45" s="43"/>
      <c r="OMM45" s="42"/>
      <c r="OMN45" s="43"/>
      <c r="OMO45" s="41"/>
      <c r="OMQ45" s="838"/>
      <c r="OMR45" s="41"/>
      <c r="OMT45" s="42"/>
      <c r="OMU45" s="43"/>
      <c r="OMV45" s="42"/>
      <c r="OMW45" s="43"/>
      <c r="OMX45" s="41"/>
      <c r="OMZ45" s="838"/>
      <c r="ONA45" s="41"/>
      <c r="ONC45" s="42"/>
      <c r="OND45" s="43"/>
      <c r="ONE45" s="42"/>
      <c r="ONF45" s="43"/>
      <c r="ONG45" s="41"/>
      <c r="ONI45" s="838"/>
      <c r="ONJ45" s="41"/>
      <c r="ONL45" s="42"/>
      <c r="ONM45" s="43"/>
      <c r="ONN45" s="42"/>
      <c r="ONO45" s="43"/>
      <c r="ONP45" s="41"/>
      <c r="ONR45" s="838"/>
      <c r="ONS45" s="41"/>
      <c r="ONU45" s="42"/>
      <c r="ONV45" s="43"/>
      <c r="ONW45" s="42"/>
      <c r="ONX45" s="43"/>
      <c r="ONY45" s="41"/>
      <c r="OOA45" s="838"/>
      <c r="OOB45" s="41"/>
      <c r="OOD45" s="42"/>
      <c r="OOE45" s="43"/>
      <c r="OOF45" s="42"/>
      <c r="OOG45" s="43"/>
      <c r="OOH45" s="41"/>
      <c r="OOJ45" s="838"/>
      <c r="OOK45" s="41"/>
      <c r="OOM45" s="42"/>
      <c r="OON45" s="43"/>
      <c r="OOO45" s="42"/>
      <c r="OOP45" s="43"/>
      <c r="OOQ45" s="41"/>
      <c r="OOS45" s="838"/>
      <c r="OOT45" s="41"/>
      <c r="OOV45" s="42"/>
      <c r="OOW45" s="43"/>
      <c r="OOX45" s="42"/>
      <c r="OOY45" s="43"/>
      <c r="OOZ45" s="41"/>
      <c r="OPB45" s="838"/>
      <c r="OPC45" s="41"/>
      <c r="OPE45" s="42"/>
      <c r="OPF45" s="43"/>
      <c r="OPG45" s="42"/>
      <c r="OPH45" s="43"/>
      <c r="OPI45" s="41"/>
      <c r="OPK45" s="838"/>
      <c r="OPL45" s="41"/>
      <c r="OPN45" s="42"/>
      <c r="OPO45" s="43"/>
      <c r="OPP45" s="42"/>
      <c r="OPQ45" s="43"/>
      <c r="OPR45" s="41"/>
      <c r="OPT45" s="838"/>
      <c r="OPU45" s="41"/>
      <c r="OPW45" s="42"/>
      <c r="OPX45" s="43"/>
      <c r="OPY45" s="42"/>
      <c r="OPZ45" s="43"/>
      <c r="OQA45" s="41"/>
      <c r="OQC45" s="838"/>
      <c r="OQD45" s="41"/>
      <c r="OQF45" s="42"/>
      <c r="OQG45" s="43"/>
      <c r="OQH45" s="42"/>
      <c r="OQI45" s="43"/>
      <c r="OQJ45" s="41"/>
      <c r="OQL45" s="838"/>
      <c r="OQM45" s="41"/>
      <c r="OQO45" s="42"/>
      <c r="OQP45" s="43"/>
      <c r="OQQ45" s="42"/>
      <c r="OQR45" s="43"/>
      <c r="OQS45" s="41"/>
      <c r="OQU45" s="838"/>
      <c r="OQV45" s="41"/>
      <c r="OQX45" s="42"/>
      <c r="OQY45" s="43"/>
      <c r="OQZ45" s="42"/>
      <c r="ORA45" s="43"/>
      <c r="ORB45" s="41"/>
      <c r="ORD45" s="838"/>
      <c r="ORE45" s="41"/>
      <c r="ORG45" s="42"/>
      <c r="ORH45" s="43"/>
      <c r="ORI45" s="42"/>
      <c r="ORJ45" s="43"/>
      <c r="ORK45" s="41"/>
      <c r="ORM45" s="838"/>
      <c r="ORN45" s="41"/>
      <c r="ORP45" s="42"/>
      <c r="ORQ45" s="43"/>
      <c r="ORR45" s="42"/>
      <c r="ORS45" s="43"/>
      <c r="ORT45" s="41"/>
      <c r="ORV45" s="838"/>
      <c r="ORW45" s="41"/>
      <c r="ORY45" s="42"/>
      <c r="ORZ45" s="43"/>
      <c r="OSA45" s="42"/>
      <c r="OSB45" s="43"/>
      <c r="OSC45" s="41"/>
      <c r="OSE45" s="838"/>
      <c r="OSF45" s="41"/>
      <c r="OSH45" s="42"/>
      <c r="OSI45" s="43"/>
      <c r="OSJ45" s="42"/>
      <c r="OSK45" s="43"/>
      <c r="OSL45" s="41"/>
      <c r="OSN45" s="838"/>
      <c r="OSO45" s="41"/>
      <c r="OSQ45" s="42"/>
      <c r="OSR45" s="43"/>
      <c r="OSS45" s="42"/>
      <c r="OST45" s="43"/>
      <c r="OSU45" s="41"/>
      <c r="OSW45" s="838"/>
      <c r="OSX45" s="41"/>
      <c r="OSZ45" s="42"/>
      <c r="OTA45" s="43"/>
      <c r="OTB45" s="42"/>
      <c r="OTC45" s="43"/>
      <c r="OTD45" s="41"/>
      <c r="OTF45" s="838"/>
      <c r="OTG45" s="41"/>
      <c r="OTI45" s="42"/>
      <c r="OTJ45" s="43"/>
      <c r="OTK45" s="42"/>
      <c r="OTL45" s="43"/>
      <c r="OTM45" s="41"/>
      <c r="OTO45" s="838"/>
      <c r="OTP45" s="41"/>
      <c r="OTR45" s="42"/>
      <c r="OTS45" s="43"/>
      <c r="OTT45" s="42"/>
      <c r="OTU45" s="43"/>
      <c r="OTV45" s="41"/>
      <c r="OTX45" s="838"/>
      <c r="OTY45" s="41"/>
      <c r="OUA45" s="42"/>
      <c r="OUB45" s="43"/>
      <c r="OUC45" s="42"/>
      <c r="OUD45" s="43"/>
      <c r="OUE45" s="41"/>
      <c r="OUG45" s="838"/>
      <c r="OUH45" s="41"/>
      <c r="OUJ45" s="42"/>
      <c r="OUK45" s="43"/>
      <c r="OUL45" s="42"/>
      <c r="OUM45" s="43"/>
      <c r="OUN45" s="41"/>
      <c r="OUP45" s="838"/>
      <c r="OUQ45" s="41"/>
      <c r="OUS45" s="42"/>
      <c r="OUT45" s="43"/>
      <c r="OUU45" s="42"/>
      <c r="OUV45" s="43"/>
      <c r="OUW45" s="41"/>
      <c r="OUY45" s="838"/>
      <c r="OUZ45" s="41"/>
      <c r="OVB45" s="42"/>
      <c r="OVC45" s="43"/>
      <c r="OVD45" s="42"/>
      <c r="OVE45" s="43"/>
      <c r="OVF45" s="41"/>
      <c r="OVH45" s="838"/>
      <c r="OVI45" s="41"/>
      <c r="OVK45" s="42"/>
      <c r="OVL45" s="43"/>
      <c r="OVM45" s="42"/>
      <c r="OVN45" s="43"/>
      <c r="OVO45" s="41"/>
      <c r="OVQ45" s="838"/>
      <c r="OVR45" s="41"/>
      <c r="OVT45" s="42"/>
      <c r="OVU45" s="43"/>
      <c r="OVV45" s="42"/>
      <c r="OVW45" s="43"/>
      <c r="OVX45" s="41"/>
      <c r="OVZ45" s="838"/>
      <c r="OWA45" s="41"/>
      <c r="OWC45" s="42"/>
      <c r="OWD45" s="43"/>
      <c r="OWE45" s="42"/>
      <c r="OWF45" s="43"/>
      <c r="OWG45" s="41"/>
      <c r="OWI45" s="838"/>
      <c r="OWJ45" s="41"/>
      <c r="OWL45" s="42"/>
      <c r="OWM45" s="43"/>
      <c r="OWN45" s="42"/>
      <c r="OWO45" s="43"/>
      <c r="OWP45" s="41"/>
      <c r="OWR45" s="838"/>
      <c r="OWS45" s="41"/>
      <c r="OWU45" s="42"/>
      <c r="OWV45" s="43"/>
      <c r="OWW45" s="42"/>
      <c r="OWX45" s="43"/>
      <c r="OWY45" s="41"/>
      <c r="OXA45" s="838"/>
      <c r="OXB45" s="41"/>
      <c r="OXD45" s="42"/>
      <c r="OXE45" s="43"/>
      <c r="OXF45" s="42"/>
      <c r="OXG45" s="43"/>
      <c r="OXH45" s="41"/>
      <c r="OXJ45" s="838"/>
      <c r="OXK45" s="41"/>
      <c r="OXM45" s="42"/>
      <c r="OXN45" s="43"/>
      <c r="OXO45" s="42"/>
      <c r="OXP45" s="43"/>
      <c r="OXQ45" s="41"/>
      <c r="OXS45" s="838"/>
      <c r="OXT45" s="41"/>
      <c r="OXV45" s="42"/>
      <c r="OXW45" s="43"/>
      <c r="OXX45" s="42"/>
      <c r="OXY45" s="43"/>
      <c r="OXZ45" s="41"/>
      <c r="OYB45" s="838"/>
      <c r="OYC45" s="41"/>
      <c r="OYE45" s="42"/>
      <c r="OYF45" s="43"/>
      <c r="OYG45" s="42"/>
      <c r="OYH45" s="43"/>
      <c r="OYI45" s="41"/>
      <c r="OYK45" s="838"/>
      <c r="OYL45" s="41"/>
      <c r="OYN45" s="42"/>
      <c r="OYO45" s="43"/>
      <c r="OYP45" s="42"/>
      <c r="OYQ45" s="43"/>
      <c r="OYR45" s="41"/>
      <c r="OYT45" s="838"/>
      <c r="OYU45" s="41"/>
      <c r="OYW45" s="42"/>
      <c r="OYX45" s="43"/>
      <c r="OYY45" s="42"/>
      <c r="OYZ45" s="43"/>
      <c r="OZA45" s="41"/>
      <c r="OZC45" s="838"/>
      <c r="OZD45" s="41"/>
      <c r="OZF45" s="42"/>
      <c r="OZG45" s="43"/>
      <c r="OZH45" s="42"/>
      <c r="OZI45" s="43"/>
      <c r="OZJ45" s="41"/>
      <c r="OZL45" s="838"/>
      <c r="OZM45" s="41"/>
      <c r="OZO45" s="42"/>
      <c r="OZP45" s="43"/>
      <c r="OZQ45" s="42"/>
      <c r="OZR45" s="43"/>
      <c r="OZS45" s="41"/>
      <c r="OZU45" s="838"/>
      <c r="OZV45" s="41"/>
      <c r="OZX45" s="42"/>
      <c r="OZY45" s="43"/>
      <c r="OZZ45" s="42"/>
      <c r="PAA45" s="43"/>
      <c r="PAB45" s="41"/>
      <c r="PAD45" s="838"/>
      <c r="PAE45" s="41"/>
      <c r="PAG45" s="42"/>
      <c r="PAH45" s="43"/>
      <c r="PAI45" s="42"/>
      <c r="PAJ45" s="43"/>
      <c r="PAK45" s="41"/>
      <c r="PAM45" s="838"/>
      <c r="PAN45" s="41"/>
      <c r="PAP45" s="42"/>
      <c r="PAQ45" s="43"/>
      <c r="PAR45" s="42"/>
      <c r="PAS45" s="43"/>
      <c r="PAT45" s="41"/>
      <c r="PAV45" s="838"/>
      <c r="PAW45" s="41"/>
      <c r="PAY45" s="42"/>
      <c r="PAZ45" s="43"/>
      <c r="PBA45" s="42"/>
      <c r="PBB45" s="43"/>
      <c r="PBC45" s="41"/>
      <c r="PBE45" s="838"/>
      <c r="PBF45" s="41"/>
      <c r="PBH45" s="42"/>
      <c r="PBI45" s="43"/>
      <c r="PBJ45" s="42"/>
      <c r="PBK45" s="43"/>
      <c r="PBL45" s="41"/>
      <c r="PBN45" s="838"/>
      <c r="PBO45" s="41"/>
      <c r="PBQ45" s="42"/>
      <c r="PBR45" s="43"/>
      <c r="PBS45" s="42"/>
      <c r="PBT45" s="43"/>
      <c r="PBU45" s="41"/>
      <c r="PBW45" s="838"/>
      <c r="PBX45" s="41"/>
      <c r="PBZ45" s="42"/>
      <c r="PCA45" s="43"/>
      <c r="PCB45" s="42"/>
      <c r="PCC45" s="43"/>
      <c r="PCD45" s="41"/>
      <c r="PCF45" s="838"/>
      <c r="PCG45" s="41"/>
      <c r="PCI45" s="42"/>
      <c r="PCJ45" s="43"/>
      <c r="PCK45" s="42"/>
      <c r="PCL45" s="43"/>
      <c r="PCM45" s="41"/>
      <c r="PCO45" s="838"/>
      <c r="PCP45" s="41"/>
      <c r="PCR45" s="42"/>
      <c r="PCS45" s="43"/>
      <c r="PCT45" s="42"/>
      <c r="PCU45" s="43"/>
      <c r="PCV45" s="41"/>
      <c r="PCX45" s="838"/>
      <c r="PCY45" s="41"/>
      <c r="PDA45" s="42"/>
      <c r="PDB45" s="43"/>
      <c r="PDC45" s="42"/>
      <c r="PDD45" s="43"/>
      <c r="PDE45" s="41"/>
      <c r="PDG45" s="838"/>
      <c r="PDH45" s="41"/>
      <c r="PDJ45" s="42"/>
      <c r="PDK45" s="43"/>
      <c r="PDL45" s="42"/>
      <c r="PDM45" s="43"/>
      <c r="PDN45" s="41"/>
      <c r="PDP45" s="838"/>
      <c r="PDQ45" s="41"/>
      <c r="PDS45" s="42"/>
      <c r="PDT45" s="43"/>
      <c r="PDU45" s="42"/>
      <c r="PDV45" s="43"/>
      <c r="PDW45" s="41"/>
      <c r="PDY45" s="838"/>
      <c r="PDZ45" s="41"/>
      <c r="PEB45" s="42"/>
      <c r="PEC45" s="43"/>
      <c r="PED45" s="42"/>
      <c r="PEE45" s="43"/>
      <c r="PEF45" s="41"/>
      <c r="PEH45" s="838"/>
      <c r="PEI45" s="41"/>
      <c r="PEK45" s="42"/>
      <c r="PEL45" s="43"/>
      <c r="PEM45" s="42"/>
      <c r="PEN45" s="43"/>
      <c r="PEO45" s="41"/>
      <c r="PEQ45" s="838"/>
      <c r="PER45" s="41"/>
      <c r="PET45" s="42"/>
      <c r="PEU45" s="43"/>
      <c r="PEV45" s="42"/>
      <c r="PEW45" s="43"/>
      <c r="PEX45" s="41"/>
      <c r="PEZ45" s="838"/>
      <c r="PFA45" s="41"/>
      <c r="PFC45" s="42"/>
      <c r="PFD45" s="43"/>
      <c r="PFE45" s="42"/>
      <c r="PFF45" s="43"/>
      <c r="PFG45" s="41"/>
      <c r="PFI45" s="838"/>
      <c r="PFJ45" s="41"/>
      <c r="PFL45" s="42"/>
      <c r="PFM45" s="43"/>
      <c r="PFN45" s="42"/>
      <c r="PFO45" s="43"/>
      <c r="PFP45" s="41"/>
      <c r="PFR45" s="838"/>
      <c r="PFS45" s="41"/>
      <c r="PFU45" s="42"/>
      <c r="PFV45" s="43"/>
      <c r="PFW45" s="42"/>
      <c r="PFX45" s="43"/>
      <c r="PFY45" s="41"/>
      <c r="PGA45" s="838"/>
      <c r="PGB45" s="41"/>
      <c r="PGD45" s="42"/>
      <c r="PGE45" s="43"/>
      <c r="PGF45" s="42"/>
      <c r="PGG45" s="43"/>
      <c r="PGH45" s="41"/>
      <c r="PGJ45" s="838"/>
      <c r="PGK45" s="41"/>
      <c r="PGM45" s="42"/>
      <c r="PGN45" s="43"/>
      <c r="PGO45" s="42"/>
      <c r="PGP45" s="43"/>
      <c r="PGQ45" s="41"/>
      <c r="PGS45" s="838"/>
      <c r="PGT45" s="41"/>
      <c r="PGV45" s="42"/>
      <c r="PGW45" s="43"/>
      <c r="PGX45" s="42"/>
      <c r="PGY45" s="43"/>
      <c r="PGZ45" s="41"/>
      <c r="PHB45" s="838"/>
      <c r="PHC45" s="41"/>
      <c r="PHE45" s="42"/>
      <c r="PHF45" s="43"/>
      <c r="PHG45" s="42"/>
      <c r="PHH45" s="43"/>
      <c r="PHI45" s="41"/>
      <c r="PHK45" s="838"/>
      <c r="PHL45" s="41"/>
      <c r="PHN45" s="42"/>
      <c r="PHO45" s="43"/>
      <c r="PHP45" s="42"/>
      <c r="PHQ45" s="43"/>
      <c r="PHR45" s="41"/>
      <c r="PHT45" s="838"/>
      <c r="PHU45" s="41"/>
      <c r="PHW45" s="42"/>
      <c r="PHX45" s="43"/>
      <c r="PHY45" s="42"/>
      <c r="PHZ45" s="43"/>
      <c r="PIA45" s="41"/>
      <c r="PIC45" s="838"/>
      <c r="PID45" s="41"/>
      <c r="PIF45" s="42"/>
      <c r="PIG45" s="43"/>
      <c r="PIH45" s="42"/>
      <c r="PII45" s="43"/>
      <c r="PIJ45" s="41"/>
      <c r="PIL45" s="838"/>
      <c r="PIM45" s="41"/>
      <c r="PIO45" s="42"/>
      <c r="PIP45" s="43"/>
      <c r="PIQ45" s="42"/>
      <c r="PIR45" s="43"/>
      <c r="PIS45" s="41"/>
      <c r="PIU45" s="838"/>
      <c r="PIV45" s="41"/>
      <c r="PIX45" s="42"/>
      <c r="PIY45" s="43"/>
      <c r="PIZ45" s="42"/>
      <c r="PJA45" s="43"/>
      <c r="PJB45" s="41"/>
      <c r="PJD45" s="838"/>
      <c r="PJE45" s="41"/>
      <c r="PJG45" s="42"/>
      <c r="PJH45" s="43"/>
      <c r="PJI45" s="42"/>
      <c r="PJJ45" s="43"/>
      <c r="PJK45" s="41"/>
      <c r="PJM45" s="838"/>
      <c r="PJN45" s="41"/>
      <c r="PJP45" s="42"/>
      <c r="PJQ45" s="43"/>
      <c r="PJR45" s="42"/>
      <c r="PJS45" s="43"/>
      <c r="PJT45" s="41"/>
      <c r="PJV45" s="838"/>
      <c r="PJW45" s="41"/>
      <c r="PJY45" s="42"/>
      <c r="PJZ45" s="43"/>
      <c r="PKA45" s="42"/>
      <c r="PKB45" s="43"/>
      <c r="PKC45" s="41"/>
      <c r="PKE45" s="838"/>
      <c r="PKF45" s="41"/>
      <c r="PKH45" s="42"/>
      <c r="PKI45" s="43"/>
      <c r="PKJ45" s="42"/>
      <c r="PKK45" s="43"/>
      <c r="PKL45" s="41"/>
      <c r="PKN45" s="838"/>
      <c r="PKO45" s="41"/>
      <c r="PKQ45" s="42"/>
      <c r="PKR45" s="43"/>
      <c r="PKS45" s="42"/>
      <c r="PKT45" s="43"/>
      <c r="PKU45" s="41"/>
      <c r="PKW45" s="838"/>
      <c r="PKX45" s="41"/>
      <c r="PKZ45" s="42"/>
      <c r="PLA45" s="43"/>
      <c r="PLB45" s="42"/>
      <c r="PLC45" s="43"/>
      <c r="PLD45" s="41"/>
      <c r="PLF45" s="838"/>
      <c r="PLG45" s="41"/>
      <c r="PLI45" s="42"/>
      <c r="PLJ45" s="43"/>
      <c r="PLK45" s="42"/>
      <c r="PLL45" s="43"/>
      <c r="PLM45" s="41"/>
      <c r="PLO45" s="838"/>
      <c r="PLP45" s="41"/>
      <c r="PLR45" s="42"/>
      <c r="PLS45" s="43"/>
      <c r="PLT45" s="42"/>
      <c r="PLU45" s="43"/>
      <c r="PLV45" s="41"/>
      <c r="PLX45" s="838"/>
      <c r="PLY45" s="41"/>
      <c r="PMA45" s="42"/>
      <c r="PMB45" s="43"/>
      <c r="PMC45" s="42"/>
      <c r="PMD45" s="43"/>
      <c r="PME45" s="41"/>
      <c r="PMG45" s="838"/>
      <c r="PMH45" s="41"/>
      <c r="PMJ45" s="42"/>
      <c r="PMK45" s="43"/>
      <c r="PML45" s="42"/>
      <c r="PMM45" s="43"/>
      <c r="PMN45" s="41"/>
      <c r="PMP45" s="838"/>
      <c r="PMQ45" s="41"/>
      <c r="PMS45" s="42"/>
      <c r="PMT45" s="43"/>
      <c r="PMU45" s="42"/>
      <c r="PMV45" s="43"/>
      <c r="PMW45" s="41"/>
      <c r="PMY45" s="838"/>
      <c r="PMZ45" s="41"/>
      <c r="PNB45" s="42"/>
      <c r="PNC45" s="43"/>
      <c r="PND45" s="42"/>
      <c r="PNE45" s="43"/>
      <c r="PNF45" s="41"/>
      <c r="PNH45" s="838"/>
      <c r="PNI45" s="41"/>
      <c r="PNK45" s="42"/>
      <c r="PNL45" s="43"/>
      <c r="PNM45" s="42"/>
      <c r="PNN45" s="43"/>
      <c r="PNO45" s="41"/>
      <c r="PNQ45" s="838"/>
      <c r="PNR45" s="41"/>
      <c r="PNT45" s="42"/>
      <c r="PNU45" s="43"/>
      <c r="PNV45" s="42"/>
      <c r="PNW45" s="43"/>
      <c r="PNX45" s="41"/>
      <c r="PNZ45" s="838"/>
      <c r="POA45" s="41"/>
      <c r="POC45" s="42"/>
      <c r="POD45" s="43"/>
      <c r="POE45" s="42"/>
      <c r="POF45" s="43"/>
      <c r="POG45" s="41"/>
      <c r="POI45" s="838"/>
      <c r="POJ45" s="41"/>
      <c r="POL45" s="42"/>
      <c r="POM45" s="43"/>
      <c r="PON45" s="42"/>
      <c r="POO45" s="43"/>
      <c r="POP45" s="41"/>
      <c r="POR45" s="838"/>
      <c r="POS45" s="41"/>
      <c r="POU45" s="42"/>
      <c r="POV45" s="43"/>
      <c r="POW45" s="42"/>
      <c r="POX45" s="43"/>
      <c r="POY45" s="41"/>
      <c r="PPA45" s="838"/>
      <c r="PPB45" s="41"/>
      <c r="PPD45" s="42"/>
      <c r="PPE45" s="43"/>
      <c r="PPF45" s="42"/>
      <c r="PPG45" s="43"/>
      <c r="PPH45" s="41"/>
      <c r="PPJ45" s="838"/>
      <c r="PPK45" s="41"/>
      <c r="PPM45" s="42"/>
      <c r="PPN45" s="43"/>
      <c r="PPO45" s="42"/>
      <c r="PPP45" s="43"/>
      <c r="PPQ45" s="41"/>
      <c r="PPS45" s="838"/>
      <c r="PPT45" s="41"/>
      <c r="PPV45" s="42"/>
      <c r="PPW45" s="43"/>
      <c r="PPX45" s="42"/>
      <c r="PPY45" s="43"/>
      <c r="PPZ45" s="41"/>
      <c r="PQB45" s="838"/>
      <c r="PQC45" s="41"/>
      <c r="PQE45" s="42"/>
      <c r="PQF45" s="43"/>
      <c r="PQG45" s="42"/>
      <c r="PQH45" s="43"/>
      <c r="PQI45" s="41"/>
      <c r="PQK45" s="838"/>
      <c r="PQL45" s="41"/>
      <c r="PQN45" s="42"/>
      <c r="PQO45" s="43"/>
      <c r="PQP45" s="42"/>
      <c r="PQQ45" s="43"/>
      <c r="PQR45" s="41"/>
      <c r="PQT45" s="838"/>
      <c r="PQU45" s="41"/>
      <c r="PQW45" s="42"/>
      <c r="PQX45" s="43"/>
      <c r="PQY45" s="42"/>
      <c r="PQZ45" s="43"/>
      <c r="PRA45" s="41"/>
      <c r="PRC45" s="838"/>
      <c r="PRD45" s="41"/>
      <c r="PRF45" s="42"/>
      <c r="PRG45" s="43"/>
      <c r="PRH45" s="42"/>
      <c r="PRI45" s="43"/>
      <c r="PRJ45" s="41"/>
      <c r="PRL45" s="838"/>
      <c r="PRM45" s="41"/>
      <c r="PRO45" s="42"/>
      <c r="PRP45" s="43"/>
      <c r="PRQ45" s="42"/>
      <c r="PRR45" s="43"/>
      <c r="PRS45" s="41"/>
      <c r="PRU45" s="838"/>
      <c r="PRV45" s="41"/>
      <c r="PRX45" s="42"/>
      <c r="PRY45" s="43"/>
      <c r="PRZ45" s="42"/>
      <c r="PSA45" s="43"/>
      <c r="PSB45" s="41"/>
      <c r="PSD45" s="838"/>
      <c r="PSE45" s="41"/>
      <c r="PSG45" s="42"/>
      <c r="PSH45" s="43"/>
      <c r="PSI45" s="42"/>
      <c r="PSJ45" s="43"/>
      <c r="PSK45" s="41"/>
      <c r="PSM45" s="838"/>
      <c r="PSN45" s="41"/>
      <c r="PSP45" s="42"/>
      <c r="PSQ45" s="43"/>
      <c r="PSR45" s="42"/>
      <c r="PSS45" s="43"/>
      <c r="PST45" s="41"/>
      <c r="PSV45" s="838"/>
      <c r="PSW45" s="41"/>
      <c r="PSY45" s="42"/>
      <c r="PSZ45" s="43"/>
      <c r="PTA45" s="42"/>
      <c r="PTB45" s="43"/>
      <c r="PTC45" s="41"/>
      <c r="PTE45" s="838"/>
      <c r="PTF45" s="41"/>
      <c r="PTH45" s="42"/>
      <c r="PTI45" s="43"/>
      <c r="PTJ45" s="42"/>
      <c r="PTK45" s="43"/>
      <c r="PTL45" s="41"/>
      <c r="PTN45" s="838"/>
      <c r="PTO45" s="41"/>
      <c r="PTQ45" s="42"/>
      <c r="PTR45" s="43"/>
      <c r="PTS45" s="42"/>
      <c r="PTT45" s="43"/>
      <c r="PTU45" s="41"/>
      <c r="PTW45" s="838"/>
      <c r="PTX45" s="41"/>
      <c r="PTZ45" s="42"/>
      <c r="PUA45" s="43"/>
      <c r="PUB45" s="42"/>
      <c r="PUC45" s="43"/>
      <c r="PUD45" s="41"/>
      <c r="PUF45" s="838"/>
      <c r="PUG45" s="41"/>
      <c r="PUI45" s="42"/>
      <c r="PUJ45" s="43"/>
      <c r="PUK45" s="42"/>
      <c r="PUL45" s="43"/>
      <c r="PUM45" s="41"/>
      <c r="PUO45" s="838"/>
      <c r="PUP45" s="41"/>
      <c r="PUR45" s="42"/>
      <c r="PUS45" s="43"/>
      <c r="PUT45" s="42"/>
      <c r="PUU45" s="43"/>
      <c r="PUV45" s="41"/>
      <c r="PUX45" s="838"/>
      <c r="PUY45" s="41"/>
      <c r="PVA45" s="42"/>
      <c r="PVB45" s="43"/>
      <c r="PVC45" s="42"/>
      <c r="PVD45" s="43"/>
      <c r="PVE45" s="41"/>
      <c r="PVG45" s="838"/>
      <c r="PVH45" s="41"/>
      <c r="PVJ45" s="42"/>
      <c r="PVK45" s="43"/>
      <c r="PVL45" s="42"/>
      <c r="PVM45" s="43"/>
      <c r="PVN45" s="41"/>
      <c r="PVP45" s="838"/>
      <c r="PVQ45" s="41"/>
      <c r="PVS45" s="42"/>
      <c r="PVT45" s="43"/>
      <c r="PVU45" s="42"/>
      <c r="PVV45" s="43"/>
      <c r="PVW45" s="41"/>
      <c r="PVY45" s="838"/>
      <c r="PVZ45" s="41"/>
      <c r="PWB45" s="42"/>
      <c r="PWC45" s="43"/>
      <c r="PWD45" s="42"/>
      <c r="PWE45" s="43"/>
      <c r="PWF45" s="41"/>
      <c r="PWH45" s="838"/>
      <c r="PWI45" s="41"/>
      <c r="PWK45" s="42"/>
      <c r="PWL45" s="43"/>
      <c r="PWM45" s="42"/>
      <c r="PWN45" s="43"/>
      <c r="PWO45" s="41"/>
      <c r="PWQ45" s="838"/>
      <c r="PWR45" s="41"/>
      <c r="PWT45" s="42"/>
      <c r="PWU45" s="43"/>
      <c r="PWV45" s="42"/>
      <c r="PWW45" s="43"/>
      <c r="PWX45" s="41"/>
      <c r="PWZ45" s="838"/>
      <c r="PXA45" s="41"/>
      <c r="PXC45" s="42"/>
      <c r="PXD45" s="43"/>
      <c r="PXE45" s="42"/>
      <c r="PXF45" s="43"/>
      <c r="PXG45" s="41"/>
      <c r="PXI45" s="838"/>
      <c r="PXJ45" s="41"/>
      <c r="PXL45" s="42"/>
      <c r="PXM45" s="43"/>
      <c r="PXN45" s="42"/>
      <c r="PXO45" s="43"/>
      <c r="PXP45" s="41"/>
      <c r="PXR45" s="838"/>
      <c r="PXS45" s="41"/>
      <c r="PXU45" s="42"/>
      <c r="PXV45" s="43"/>
      <c r="PXW45" s="42"/>
      <c r="PXX45" s="43"/>
      <c r="PXY45" s="41"/>
      <c r="PYA45" s="838"/>
      <c r="PYB45" s="41"/>
      <c r="PYD45" s="42"/>
      <c r="PYE45" s="43"/>
      <c r="PYF45" s="42"/>
      <c r="PYG45" s="43"/>
      <c r="PYH45" s="41"/>
      <c r="PYJ45" s="838"/>
      <c r="PYK45" s="41"/>
      <c r="PYM45" s="42"/>
      <c r="PYN45" s="43"/>
      <c r="PYO45" s="42"/>
      <c r="PYP45" s="43"/>
      <c r="PYQ45" s="41"/>
      <c r="PYS45" s="838"/>
      <c r="PYT45" s="41"/>
      <c r="PYV45" s="42"/>
      <c r="PYW45" s="43"/>
      <c r="PYX45" s="42"/>
      <c r="PYY45" s="43"/>
      <c r="PYZ45" s="41"/>
      <c r="PZB45" s="838"/>
      <c r="PZC45" s="41"/>
      <c r="PZE45" s="42"/>
      <c r="PZF45" s="43"/>
      <c r="PZG45" s="42"/>
      <c r="PZH45" s="43"/>
      <c r="PZI45" s="41"/>
      <c r="PZK45" s="838"/>
      <c r="PZL45" s="41"/>
      <c r="PZN45" s="42"/>
      <c r="PZO45" s="43"/>
      <c r="PZP45" s="42"/>
      <c r="PZQ45" s="43"/>
      <c r="PZR45" s="41"/>
      <c r="PZT45" s="838"/>
      <c r="PZU45" s="41"/>
      <c r="PZW45" s="42"/>
      <c r="PZX45" s="43"/>
      <c r="PZY45" s="42"/>
      <c r="PZZ45" s="43"/>
      <c r="QAA45" s="41"/>
      <c r="QAC45" s="838"/>
      <c r="QAD45" s="41"/>
      <c r="QAF45" s="42"/>
      <c r="QAG45" s="43"/>
      <c r="QAH45" s="42"/>
      <c r="QAI45" s="43"/>
      <c r="QAJ45" s="41"/>
      <c r="QAL45" s="838"/>
      <c r="QAM45" s="41"/>
      <c r="QAO45" s="42"/>
      <c r="QAP45" s="43"/>
      <c r="QAQ45" s="42"/>
      <c r="QAR45" s="43"/>
      <c r="QAS45" s="41"/>
      <c r="QAU45" s="838"/>
      <c r="QAV45" s="41"/>
      <c r="QAX45" s="42"/>
      <c r="QAY45" s="43"/>
      <c r="QAZ45" s="42"/>
      <c r="QBA45" s="43"/>
      <c r="QBB45" s="41"/>
      <c r="QBD45" s="838"/>
      <c r="QBE45" s="41"/>
      <c r="QBG45" s="42"/>
      <c r="QBH45" s="43"/>
      <c r="QBI45" s="42"/>
      <c r="QBJ45" s="43"/>
      <c r="QBK45" s="41"/>
      <c r="QBM45" s="838"/>
      <c r="QBN45" s="41"/>
      <c r="QBP45" s="42"/>
      <c r="QBQ45" s="43"/>
      <c r="QBR45" s="42"/>
      <c r="QBS45" s="43"/>
      <c r="QBT45" s="41"/>
      <c r="QBV45" s="838"/>
      <c r="QBW45" s="41"/>
      <c r="QBY45" s="42"/>
      <c r="QBZ45" s="43"/>
      <c r="QCA45" s="42"/>
      <c r="QCB45" s="43"/>
      <c r="QCC45" s="41"/>
      <c r="QCE45" s="838"/>
      <c r="QCF45" s="41"/>
      <c r="QCH45" s="42"/>
      <c r="QCI45" s="43"/>
      <c r="QCJ45" s="42"/>
      <c r="QCK45" s="43"/>
      <c r="QCL45" s="41"/>
      <c r="QCN45" s="838"/>
      <c r="QCO45" s="41"/>
      <c r="QCQ45" s="42"/>
      <c r="QCR45" s="43"/>
      <c r="QCS45" s="42"/>
      <c r="QCT45" s="43"/>
      <c r="QCU45" s="41"/>
      <c r="QCW45" s="838"/>
      <c r="QCX45" s="41"/>
      <c r="QCZ45" s="42"/>
      <c r="QDA45" s="43"/>
      <c r="QDB45" s="42"/>
      <c r="QDC45" s="43"/>
      <c r="QDD45" s="41"/>
      <c r="QDF45" s="838"/>
      <c r="QDG45" s="41"/>
      <c r="QDI45" s="42"/>
      <c r="QDJ45" s="43"/>
      <c r="QDK45" s="42"/>
      <c r="QDL45" s="43"/>
      <c r="QDM45" s="41"/>
      <c r="QDO45" s="838"/>
      <c r="QDP45" s="41"/>
      <c r="QDR45" s="42"/>
      <c r="QDS45" s="43"/>
      <c r="QDT45" s="42"/>
      <c r="QDU45" s="43"/>
      <c r="QDV45" s="41"/>
      <c r="QDX45" s="838"/>
      <c r="QDY45" s="41"/>
      <c r="QEA45" s="42"/>
      <c r="QEB45" s="43"/>
      <c r="QEC45" s="42"/>
      <c r="QED45" s="43"/>
      <c r="QEE45" s="41"/>
      <c r="QEG45" s="838"/>
      <c r="QEH45" s="41"/>
      <c r="QEJ45" s="42"/>
      <c r="QEK45" s="43"/>
      <c r="QEL45" s="42"/>
      <c r="QEM45" s="43"/>
      <c r="QEN45" s="41"/>
      <c r="QEP45" s="838"/>
      <c r="QEQ45" s="41"/>
      <c r="QES45" s="42"/>
      <c r="QET45" s="43"/>
      <c r="QEU45" s="42"/>
      <c r="QEV45" s="43"/>
      <c r="QEW45" s="41"/>
      <c r="QEY45" s="838"/>
      <c r="QEZ45" s="41"/>
      <c r="QFB45" s="42"/>
      <c r="QFC45" s="43"/>
      <c r="QFD45" s="42"/>
      <c r="QFE45" s="43"/>
      <c r="QFF45" s="41"/>
      <c r="QFH45" s="838"/>
      <c r="QFI45" s="41"/>
      <c r="QFK45" s="42"/>
      <c r="QFL45" s="43"/>
      <c r="QFM45" s="42"/>
      <c r="QFN45" s="43"/>
      <c r="QFO45" s="41"/>
      <c r="QFQ45" s="838"/>
      <c r="QFR45" s="41"/>
      <c r="QFT45" s="42"/>
      <c r="QFU45" s="43"/>
      <c r="QFV45" s="42"/>
      <c r="QFW45" s="43"/>
      <c r="QFX45" s="41"/>
      <c r="QFZ45" s="838"/>
      <c r="QGA45" s="41"/>
      <c r="QGC45" s="42"/>
      <c r="QGD45" s="43"/>
      <c r="QGE45" s="42"/>
      <c r="QGF45" s="43"/>
      <c r="QGG45" s="41"/>
      <c r="QGI45" s="838"/>
      <c r="QGJ45" s="41"/>
      <c r="QGL45" s="42"/>
      <c r="QGM45" s="43"/>
      <c r="QGN45" s="42"/>
      <c r="QGO45" s="43"/>
      <c r="QGP45" s="41"/>
      <c r="QGR45" s="838"/>
      <c r="QGS45" s="41"/>
      <c r="QGU45" s="42"/>
      <c r="QGV45" s="43"/>
      <c r="QGW45" s="42"/>
      <c r="QGX45" s="43"/>
      <c r="QGY45" s="41"/>
      <c r="QHA45" s="838"/>
      <c r="QHB45" s="41"/>
      <c r="QHD45" s="42"/>
      <c r="QHE45" s="43"/>
      <c r="QHF45" s="42"/>
      <c r="QHG45" s="43"/>
      <c r="QHH45" s="41"/>
      <c r="QHJ45" s="838"/>
      <c r="QHK45" s="41"/>
      <c r="QHM45" s="42"/>
      <c r="QHN45" s="43"/>
      <c r="QHO45" s="42"/>
      <c r="QHP45" s="43"/>
      <c r="QHQ45" s="41"/>
      <c r="QHS45" s="838"/>
      <c r="QHT45" s="41"/>
      <c r="QHV45" s="42"/>
      <c r="QHW45" s="43"/>
      <c r="QHX45" s="42"/>
      <c r="QHY45" s="43"/>
      <c r="QHZ45" s="41"/>
      <c r="QIB45" s="838"/>
      <c r="QIC45" s="41"/>
      <c r="QIE45" s="42"/>
      <c r="QIF45" s="43"/>
      <c r="QIG45" s="42"/>
      <c r="QIH45" s="43"/>
      <c r="QII45" s="41"/>
      <c r="QIK45" s="838"/>
      <c r="QIL45" s="41"/>
      <c r="QIN45" s="42"/>
      <c r="QIO45" s="43"/>
      <c r="QIP45" s="42"/>
      <c r="QIQ45" s="43"/>
      <c r="QIR45" s="41"/>
      <c r="QIT45" s="838"/>
      <c r="QIU45" s="41"/>
      <c r="QIW45" s="42"/>
      <c r="QIX45" s="43"/>
      <c r="QIY45" s="42"/>
      <c r="QIZ45" s="43"/>
      <c r="QJA45" s="41"/>
      <c r="QJC45" s="838"/>
      <c r="QJD45" s="41"/>
      <c r="QJF45" s="42"/>
      <c r="QJG45" s="43"/>
      <c r="QJH45" s="42"/>
      <c r="QJI45" s="43"/>
      <c r="QJJ45" s="41"/>
      <c r="QJL45" s="838"/>
      <c r="QJM45" s="41"/>
      <c r="QJO45" s="42"/>
      <c r="QJP45" s="43"/>
      <c r="QJQ45" s="42"/>
      <c r="QJR45" s="43"/>
      <c r="QJS45" s="41"/>
      <c r="QJU45" s="838"/>
      <c r="QJV45" s="41"/>
      <c r="QJX45" s="42"/>
      <c r="QJY45" s="43"/>
      <c r="QJZ45" s="42"/>
      <c r="QKA45" s="43"/>
      <c r="QKB45" s="41"/>
      <c r="QKD45" s="838"/>
      <c r="QKE45" s="41"/>
      <c r="QKG45" s="42"/>
      <c r="QKH45" s="43"/>
      <c r="QKI45" s="42"/>
      <c r="QKJ45" s="43"/>
      <c r="QKK45" s="41"/>
      <c r="QKM45" s="838"/>
      <c r="QKN45" s="41"/>
      <c r="QKP45" s="42"/>
      <c r="QKQ45" s="43"/>
      <c r="QKR45" s="42"/>
      <c r="QKS45" s="43"/>
      <c r="QKT45" s="41"/>
      <c r="QKV45" s="838"/>
      <c r="QKW45" s="41"/>
      <c r="QKY45" s="42"/>
      <c r="QKZ45" s="43"/>
      <c r="QLA45" s="42"/>
      <c r="QLB45" s="43"/>
      <c r="QLC45" s="41"/>
      <c r="QLE45" s="838"/>
      <c r="QLF45" s="41"/>
      <c r="QLH45" s="42"/>
      <c r="QLI45" s="43"/>
      <c r="QLJ45" s="42"/>
      <c r="QLK45" s="43"/>
      <c r="QLL45" s="41"/>
      <c r="QLN45" s="838"/>
      <c r="QLO45" s="41"/>
      <c r="QLQ45" s="42"/>
      <c r="QLR45" s="43"/>
      <c r="QLS45" s="42"/>
      <c r="QLT45" s="43"/>
      <c r="QLU45" s="41"/>
      <c r="QLW45" s="838"/>
      <c r="QLX45" s="41"/>
      <c r="QLZ45" s="42"/>
      <c r="QMA45" s="43"/>
      <c r="QMB45" s="42"/>
      <c r="QMC45" s="43"/>
      <c r="QMD45" s="41"/>
      <c r="QMF45" s="838"/>
      <c r="QMG45" s="41"/>
      <c r="QMI45" s="42"/>
      <c r="QMJ45" s="43"/>
      <c r="QMK45" s="42"/>
      <c r="QML45" s="43"/>
      <c r="QMM45" s="41"/>
      <c r="QMO45" s="838"/>
      <c r="QMP45" s="41"/>
      <c r="QMR45" s="42"/>
      <c r="QMS45" s="43"/>
      <c r="QMT45" s="42"/>
      <c r="QMU45" s="43"/>
      <c r="QMV45" s="41"/>
      <c r="QMX45" s="838"/>
      <c r="QMY45" s="41"/>
      <c r="QNA45" s="42"/>
      <c r="QNB45" s="43"/>
      <c r="QNC45" s="42"/>
      <c r="QND45" s="43"/>
      <c r="QNE45" s="41"/>
      <c r="QNG45" s="838"/>
      <c r="QNH45" s="41"/>
      <c r="QNJ45" s="42"/>
      <c r="QNK45" s="43"/>
      <c r="QNL45" s="42"/>
      <c r="QNM45" s="43"/>
      <c r="QNN45" s="41"/>
      <c r="QNP45" s="838"/>
      <c r="QNQ45" s="41"/>
      <c r="QNS45" s="42"/>
      <c r="QNT45" s="43"/>
      <c r="QNU45" s="42"/>
      <c r="QNV45" s="43"/>
      <c r="QNW45" s="41"/>
      <c r="QNY45" s="838"/>
      <c r="QNZ45" s="41"/>
      <c r="QOB45" s="42"/>
      <c r="QOC45" s="43"/>
      <c r="QOD45" s="42"/>
      <c r="QOE45" s="43"/>
      <c r="QOF45" s="41"/>
      <c r="QOH45" s="838"/>
      <c r="QOI45" s="41"/>
      <c r="QOK45" s="42"/>
      <c r="QOL45" s="43"/>
      <c r="QOM45" s="42"/>
      <c r="QON45" s="43"/>
      <c r="QOO45" s="41"/>
      <c r="QOQ45" s="838"/>
      <c r="QOR45" s="41"/>
      <c r="QOT45" s="42"/>
      <c r="QOU45" s="43"/>
      <c r="QOV45" s="42"/>
      <c r="QOW45" s="43"/>
      <c r="QOX45" s="41"/>
      <c r="QOZ45" s="838"/>
      <c r="QPA45" s="41"/>
      <c r="QPC45" s="42"/>
      <c r="QPD45" s="43"/>
      <c r="QPE45" s="42"/>
      <c r="QPF45" s="43"/>
      <c r="QPG45" s="41"/>
      <c r="QPI45" s="838"/>
      <c r="QPJ45" s="41"/>
      <c r="QPL45" s="42"/>
      <c r="QPM45" s="43"/>
      <c r="QPN45" s="42"/>
      <c r="QPO45" s="43"/>
      <c r="QPP45" s="41"/>
      <c r="QPR45" s="838"/>
      <c r="QPS45" s="41"/>
      <c r="QPU45" s="42"/>
      <c r="QPV45" s="43"/>
      <c r="QPW45" s="42"/>
      <c r="QPX45" s="43"/>
      <c r="QPY45" s="41"/>
      <c r="QQA45" s="838"/>
      <c r="QQB45" s="41"/>
      <c r="QQD45" s="42"/>
      <c r="QQE45" s="43"/>
      <c r="QQF45" s="42"/>
      <c r="QQG45" s="43"/>
      <c r="QQH45" s="41"/>
      <c r="QQJ45" s="838"/>
      <c r="QQK45" s="41"/>
      <c r="QQM45" s="42"/>
      <c r="QQN45" s="43"/>
      <c r="QQO45" s="42"/>
      <c r="QQP45" s="43"/>
      <c r="QQQ45" s="41"/>
      <c r="QQS45" s="838"/>
      <c r="QQT45" s="41"/>
      <c r="QQV45" s="42"/>
      <c r="QQW45" s="43"/>
      <c r="QQX45" s="42"/>
      <c r="QQY45" s="43"/>
      <c r="QQZ45" s="41"/>
      <c r="QRB45" s="838"/>
      <c r="QRC45" s="41"/>
      <c r="QRE45" s="42"/>
      <c r="QRF45" s="43"/>
      <c r="QRG45" s="42"/>
      <c r="QRH45" s="43"/>
      <c r="QRI45" s="41"/>
      <c r="QRK45" s="838"/>
      <c r="QRL45" s="41"/>
      <c r="QRN45" s="42"/>
      <c r="QRO45" s="43"/>
      <c r="QRP45" s="42"/>
      <c r="QRQ45" s="43"/>
      <c r="QRR45" s="41"/>
      <c r="QRT45" s="838"/>
      <c r="QRU45" s="41"/>
      <c r="QRW45" s="42"/>
      <c r="QRX45" s="43"/>
      <c r="QRY45" s="42"/>
      <c r="QRZ45" s="43"/>
      <c r="QSA45" s="41"/>
      <c r="QSC45" s="838"/>
      <c r="QSD45" s="41"/>
      <c r="QSF45" s="42"/>
      <c r="QSG45" s="43"/>
      <c r="QSH45" s="42"/>
      <c r="QSI45" s="43"/>
      <c r="QSJ45" s="41"/>
      <c r="QSL45" s="838"/>
      <c r="QSM45" s="41"/>
      <c r="QSO45" s="42"/>
      <c r="QSP45" s="43"/>
      <c r="QSQ45" s="42"/>
      <c r="QSR45" s="43"/>
      <c r="QSS45" s="41"/>
      <c r="QSU45" s="838"/>
      <c r="QSV45" s="41"/>
      <c r="QSX45" s="42"/>
      <c r="QSY45" s="43"/>
      <c r="QSZ45" s="42"/>
      <c r="QTA45" s="43"/>
      <c r="QTB45" s="41"/>
      <c r="QTD45" s="838"/>
      <c r="QTE45" s="41"/>
      <c r="QTG45" s="42"/>
      <c r="QTH45" s="43"/>
      <c r="QTI45" s="42"/>
      <c r="QTJ45" s="43"/>
      <c r="QTK45" s="41"/>
      <c r="QTM45" s="838"/>
      <c r="QTN45" s="41"/>
      <c r="QTP45" s="42"/>
      <c r="QTQ45" s="43"/>
      <c r="QTR45" s="42"/>
      <c r="QTS45" s="43"/>
      <c r="QTT45" s="41"/>
      <c r="QTV45" s="838"/>
      <c r="QTW45" s="41"/>
      <c r="QTY45" s="42"/>
      <c r="QTZ45" s="43"/>
      <c r="QUA45" s="42"/>
      <c r="QUB45" s="43"/>
      <c r="QUC45" s="41"/>
      <c r="QUE45" s="838"/>
      <c r="QUF45" s="41"/>
      <c r="QUH45" s="42"/>
      <c r="QUI45" s="43"/>
      <c r="QUJ45" s="42"/>
      <c r="QUK45" s="43"/>
      <c r="QUL45" s="41"/>
      <c r="QUN45" s="838"/>
      <c r="QUO45" s="41"/>
      <c r="QUQ45" s="42"/>
      <c r="QUR45" s="43"/>
      <c r="QUS45" s="42"/>
      <c r="QUT45" s="43"/>
      <c r="QUU45" s="41"/>
      <c r="QUW45" s="838"/>
      <c r="QUX45" s="41"/>
      <c r="QUZ45" s="42"/>
      <c r="QVA45" s="43"/>
      <c r="QVB45" s="42"/>
      <c r="QVC45" s="43"/>
      <c r="QVD45" s="41"/>
      <c r="QVF45" s="838"/>
      <c r="QVG45" s="41"/>
      <c r="QVI45" s="42"/>
      <c r="QVJ45" s="43"/>
      <c r="QVK45" s="42"/>
      <c r="QVL45" s="43"/>
      <c r="QVM45" s="41"/>
      <c r="QVO45" s="838"/>
      <c r="QVP45" s="41"/>
      <c r="QVR45" s="42"/>
      <c r="QVS45" s="43"/>
      <c r="QVT45" s="42"/>
      <c r="QVU45" s="43"/>
      <c r="QVV45" s="41"/>
      <c r="QVX45" s="838"/>
      <c r="QVY45" s="41"/>
      <c r="QWA45" s="42"/>
      <c r="QWB45" s="43"/>
      <c r="QWC45" s="42"/>
      <c r="QWD45" s="43"/>
      <c r="QWE45" s="41"/>
      <c r="QWG45" s="838"/>
      <c r="QWH45" s="41"/>
      <c r="QWJ45" s="42"/>
      <c r="QWK45" s="43"/>
      <c r="QWL45" s="42"/>
      <c r="QWM45" s="43"/>
      <c r="QWN45" s="41"/>
      <c r="QWP45" s="838"/>
      <c r="QWQ45" s="41"/>
      <c r="QWS45" s="42"/>
      <c r="QWT45" s="43"/>
      <c r="QWU45" s="42"/>
      <c r="QWV45" s="43"/>
      <c r="QWW45" s="41"/>
      <c r="QWY45" s="838"/>
      <c r="QWZ45" s="41"/>
      <c r="QXB45" s="42"/>
      <c r="QXC45" s="43"/>
      <c r="QXD45" s="42"/>
      <c r="QXE45" s="43"/>
      <c r="QXF45" s="41"/>
      <c r="QXH45" s="838"/>
      <c r="QXI45" s="41"/>
      <c r="QXK45" s="42"/>
      <c r="QXL45" s="43"/>
      <c r="QXM45" s="42"/>
      <c r="QXN45" s="43"/>
      <c r="QXO45" s="41"/>
      <c r="QXQ45" s="838"/>
      <c r="QXR45" s="41"/>
      <c r="QXT45" s="42"/>
      <c r="QXU45" s="43"/>
      <c r="QXV45" s="42"/>
      <c r="QXW45" s="43"/>
      <c r="QXX45" s="41"/>
      <c r="QXZ45" s="838"/>
      <c r="QYA45" s="41"/>
      <c r="QYC45" s="42"/>
      <c r="QYD45" s="43"/>
      <c r="QYE45" s="42"/>
      <c r="QYF45" s="43"/>
      <c r="QYG45" s="41"/>
      <c r="QYI45" s="838"/>
      <c r="QYJ45" s="41"/>
      <c r="QYL45" s="42"/>
      <c r="QYM45" s="43"/>
      <c r="QYN45" s="42"/>
      <c r="QYO45" s="43"/>
      <c r="QYP45" s="41"/>
      <c r="QYR45" s="838"/>
      <c r="QYS45" s="41"/>
      <c r="QYU45" s="42"/>
      <c r="QYV45" s="43"/>
      <c r="QYW45" s="42"/>
      <c r="QYX45" s="43"/>
      <c r="QYY45" s="41"/>
      <c r="QZA45" s="838"/>
      <c r="QZB45" s="41"/>
      <c r="QZD45" s="42"/>
      <c r="QZE45" s="43"/>
      <c r="QZF45" s="42"/>
      <c r="QZG45" s="43"/>
      <c r="QZH45" s="41"/>
      <c r="QZJ45" s="838"/>
      <c r="QZK45" s="41"/>
      <c r="QZM45" s="42"/>
      <c r="QZN45" s="43"/>
      <c r="QZO45" s="42"/>
      <c r="QZP45" s="43"/>
      <c r="QZQ45" s="41"/>
      <c r="QZS45" s="838"/>
      <c r="QZT45" s="41"/>
      <c r="QZV45" s="42"/>
      <c r="QZW45" s="43"/>
      <c r="QZX45" s="42"/>
      <c r="QZY45" s="43"/>
      <c r="QZZ45" s="41"/>
      <c r="RAB45" s="838"/>
      <c r="RAC45" s="41"/>
      <c r="RAE45" s="42"/>
      <c r="RAF45" s="43"/>
      <c r="RAG45" s="42"/>
      <c r="RAH45" s="43"/>
      <c r="RAI45" s="41"/>
      <c r="RAK45" s="838"/>
      <c r="RAL45" s="41"/>
      <c r="RAN45" s="42"/>
      <c r="RAO45" s="43"/>
      <c r="RAP45" s="42"/>
      <c r="RAQ45" s="43"/>
      <c r="RAR45" s="41"/>
      <c r="RAT45" s="838"/>
      <c r="RAU45" s="41"/>
      <c r="RAW45" s="42"/>
      <c r="RAX45" s="43"/>
      <c r="RAY45" s="42"/>
      <c r="RAZ45" s="43"/>
      <c r="RBA45" s="41"/>
      <c r="RBC45" s="838"/>
      <c r="RBD45" s="41"/>
      <c r="RBF45" s="42"/>
      <c r="RBG45" s="43"/>
      <c r="RBH45" s="42"/>
      <c r="RBI45" s="43"/>
      <c r="RBJ45" s="41"/>
      <c r="RBL45" s="838"/>
      <c r="RBM45" s="41"/>
      <c r="RBO45" s="42"/>
      <c r="RBP45" s="43"/>
      <c r="RBQ45" s="42"/>
      <c r="RBR45" s="43"/>
      <c r="RBS45" s="41"/>
      <c r="RBU45" s="838"/>
      <c r="RBV45" s="41"/>
      <c r="RBX45" s="42"/>
      <c r="RBY45" s="43"/>
      <c r="RBZ45" s="42"/>
      <c r="RCA45" s="43"/>
      <c r="RCB45" s="41"/>
      <c r="RCD45" s="838"/>
      <c r="RCE45" s="41"/>
      <c r="RCG45" s="42"/>
      <c r="RCH45" s="43"/>
      <c r="RCI45" s="42"/>
      <c r="RCJ45" s="43"/>
      <c r="RCK45" s="41"/>
      <c r="RCM45" s="838"/>
      <c r="RCN45" s="41"/>
      <c r="RCP45" s="42"/>
      <c r="RCQ45" s="43"/>
      <c r="RCR45" s="42"/>
      <c r="RCS45" s="43"/>
      <c r="RCT45" s="41"/>
      <c r="RCV45" s="838"/>
      <c r="RCW45" s="41"/>
      <c r="RCY45" s="42"/>
      <c r="RCZ45" s="43"/>
      <c r="RDA45" s="42"/>
      <c r="RDB45" s="43"/>
      <c r="RDC45" s="41"/>
      <c r="RDE45" s="838"/>
      <c r="RDF45" s="41"/>
      <c r="RDH45" s="42"/>
      <c r="RDI45" s="43"/>
      <c r="RDJ45" s="42"/>
      <c r="RDK45" s="43"/>
      <c r="RDL45" s="41"/>
      <c r="RDN45" s="838"/>
      <c r="RDO45" s="41"/>
      <c r="RDQ45" s="42"/>
      <c r="RDR45" s="43"/>
      <c r="RDS45" s="42"/>
      <c r="RDT45" s="43"/>
      <c r="RDU45" s="41"/>
      <c r="RDW45" s="838"/>
      <c r="RDX45" s="41"/>
      <c r="RDZ45" s="42"/>
      <c r="REA45" s="43"/>
      <c r="REB45" s="42"/>
      <c r="REC45" s="43"/>
      <c r="RED45" s="41"/>
      <c r="REF45" s="838"/>
      <c r="REG45" s="41"/>
      <c r="REI45" s="42"/>
      <c r="REJ45" s="43"/>
      <c r="REK45" s="42"/>
      <c r="REL45" s="43"/>
      <c r="REM45" s="41"/>
      <c r="REO45" s="838"/>
      <c r="REP45" s="41"/>
      <c r="RER45" s="42"/>
      <c r="RES45" s="43"/>
      <c r="RET45" s="42"/>
      <c r="REU45" s="43"/>
      <c r="REV45" s="41"/>
      <c r="REX45" s="838"/>
      <c r="REY45" s="41"/>
      <c r="RFA45" s="42"/>
      <c r="RFB45" s="43"/>
      <c r="RFC45" s="42"/>
      <c r="RFD45" s="43"/>
      <c r="RFE45" s="41"/>
      <c r="RFG45" s="838"/>
      <c r="RFH45" s="41"/>
      <c r="RFJ45" s="42"/>
      <c r="RFK45" s="43"/>
      <c r="RFL45" s="42"/>
      <c r="RFM45" s="43"/>
      <c r="RFN45" s="41"/>
      <c r="RFP45" s="838"/>
      <c r="RFQ45" s="41"/>
      <c r="RFS45" s="42"/>
      <c r="RFT45" s="43"/>
      <c r="RFU45" s="42"/>
      <c r="RFV45" s="43"/>
      <c r="RFW45" s="41"/>
      <c r="RFY45" s="838"/>
      <c r="RFZ45" s="41"/>
      <c r="RGB45" s="42"/>
      <c r="RGC45" s="43"/>
      <c r="RGD45" s="42"/>
      <c r="RGE45" s="43"/>
      <c r="RGF45" s="41"/>
      <c r="RGH45" s="838"/>
      <c r="RGI45" s="41"/>
      <c r="RGK45" s="42"/>
      <c r="RGL45" s="43"/>
      <c r="RGM45" s="42"/>
      <c r="RGN45" s="43"/>
      <c r="RGO45" s="41"/>
      <c r="RGQ45" s="838"/>
      <c r="RGR45" s="41"/>
      <c r="RGT45" s="42"/>
      <c r="RGU45" s="43"/>
      <c r="RGV45" s="42"/>
      <c r="RGW45" s="43"/>
      <c r="RGX45" s="41"/>
      <c r="RGZ45" s="838"/>
      <c r="RHA45" s="41"/>
      <c r="RHC45" s="42"/>
      <c r="RHD45" s="43"/>
      <c r="RHE45" s="42"/>
      <c r="RHF45" s="43"/>
      <c r="RHG45" s="41"/>
      <c r="RHI45" s="838"/>
      <c r="RHJ45" s="41"/>
      <c r="RHL45" s="42"/>
      <c r="RHM45" s="43"/>
      <c r="RHN45" s="42"/>
      <c r="RHO45" s="43"/>
      <c r="RHP45" s="41"/>
      <c r="RHR45" s="838"/>
      <c r="RHS45" s="41"/>
      <c r="RHU45" s="42"/>
      <c r="RHV45" s="43"/>
      <c r="RHW45" s="42"/>
      <c r="RHX45" s="43"/>
      <c r="RHY45" s="41"/>
      <c r="RIA45" s="838"/>
      <c r="RIB45" s="41"/>
      <c r="RID45" s="42"/>
      <c r="RIE45" s="43"/>
      <c r="RIF45" s="42"/>
      <c r="RIG45" s="43"/>
      <c r="RIH45" s="41"/>
      <c r="RIJ45" s="838"/>
      <c r="RIK45" s="41"/>
      <c r="RIM45" s="42"/>
      <c r="RIN45" s="43"/>
      <c r="RIO45" s="42"/>
      <c r="RIP45" s="43"/>
      <c r="RIQ45" s="41"/>
      <c r="RIS45" s="838"/>
      <c r="RIT45" s="41"/>
      <c r="RIV45" s="42"/>
      <c r="RIW45" s="43"/>
      <c r="RIX45" s="42"/>
      <c r="RIY45" s="43"/>
      <c r="RIZ45" s="41"/>
      <c r="RJB45" s="838"/>
      <c r="RJC45" s="41"/>
      <c r="RJE45" s="42"/>
      <c r="RJF45" s="43"/>
      <c r="RJG45" s="42"/>
      <c r="RJH45" s="43"/>
      <c r="RJI45" s="41"/>
      <c r="RJK45" s="838"/>
      <c r="RJL45" s="41"/>
      <c r="RJN45" s="42"/>
      <c r="RJO45" s="43"/>
      <c r="RJP45" s="42"/>
      <c r="RJQ45" s="43"/>
      <c r="RJR45" s="41"/>
      <c r="RJT45" s="838"/>
      <c r="RJU45" s="41"/>
      <c r="RJW45" s="42"/>
      <c r="RJX45" s="43"/>
      <c r="RJY45" s="42"/>
      <c r="RJZ45" s="43"/>
      <c r="RKA45" s="41"/>
      <c r="RKC45" s="838"/>
      <c r="RKD45" s="41"/>
      <c r="RKF45" s="42"/>
      <c r="RKG45" s="43"/>
      <c r="RKH45" s="42"/>
      <c r="RKI45" s="43"/>
      <c r="RKJ45" s="41"/>
      <c r="RKL45" s="838"/>
      <c r="RKM45" s="41"/>
      <c r="RKO45" s="42"/>
      <c r="RKP45" s="43"/>
      <c r="RKQ45" s="42"/>
      <c r="RKR45" s="43"/>
      <c r="RKS45" s="41"/>
      <c r="RKU45" s="838"/>
      <c r="RKV45" s="41"/>
      <c r="RKX45" s="42"/>
      <c r="RKY45" s="43"/>
      <c r="RKZ45" s="42"/>
      <c r="RLA45" s="43"/>
      <c r="RLB45" s="41"/>
      <c r="RLD45" s="838"/>
      <c r="RLE45" s="41"/>
      <c r="RLG45" s="42"/>
      <c r="RLH45" s="43"/>
      <c r="RLI45" s="42"/>
      <c r="RLJ45" s="43"/>
      <c r="RLK45" s="41"/>
      <c r="RLM45" s="838"/>
      <c r="RLN45" s="41"/>
      <c r="RLP45" s="42"/>
      <c r="RLQ45" s="43"/>
      <c r="RLR45" s="42"/>
      <c r="RLS45" s="43"/>
      <c r="RLT45" s="41"/>
      <c r="RLV45" s="838"/>
      <c r="RLW45" s="41"/>
      <c r="RLY45" s="42"/>
      <c r="RLZ45" s="43"/>
      <c r="RMA45" s="42"/>
      <c r="RMB45" s="43"/>
      <c r="RMC45" s="41"/>
      <c r="RME45" s="838"/>
      <c r="RMF45" s="41"/>
      <c r="RMH45" s="42"/>
      <c r="RMI45" s="43"/>
      <c r="RMJ45" s="42"/>
      <c r="RMK45" s="43"/>
      <c r="RML45" s="41"/>
      <c r="RMN45" s="838"/>
      <c r="RMO45" s="41"/>
      <c r="RMQ45" s="42"/>
      <c r="RMR45" s="43"/>
      <c r="RMS45" s="42"/>
      <c r="RMT45" s="43"/>
      <c r="RMU45" s="41"/>
      <c r="RMW45" s="838"/>
      <c r="RMX45" s="41"/>
      <c r="RMZ45" s="42"/>
      <c r="RNA45" s="43"/>
      <c r="RNB45" s="42"/>
      <c r="RNC45" s="43"/>
      <c r="RND45" s="41"/>
      <c r="RNF45" s="838"/>
      <c r="RNG45" s="41"/>
      <c r="RNI45" s="42"/>
      <c r="RNJ45" s="43"/>
      <c r="RNK45" s="42"/>
      <c r="RNL45" s="43"/>
      <c r="RNM45" s="41"/>
      <c r="RNO45" s="838"/>
      <c r="RNP45" s="41"/>
      <c r="RNR45" s="42"/>
      <c r="RNS45" s="43"/>
      <c r="RNT45" s="42"/>
      <c r="RNU45" s="43"/>
      <c r="RNV45" s="41"/>
      <c r="RNX45" s="838"/>
      <c r="RNY45" s="41"/>
      <c r="ROA45" s="42"/>
      <c r="ROB45" s="43"/>
      <c r="ROC45" s="42"/>
      <c r="ROD45" s="43"/>
      <c r="ROE45" s="41"/>
      <c r="ROG45" s="838"/>
      <c r="ROH45" s="41"/>
      <c r="ROJ45" s="42"/>
      <c r="ROK45" s="43"/>
      <c r="ROL45" s="42"/>
      <c r="ROM45" s="43"/>
      <c r="RON45" s="41"/>
      <c r="ROP45" s="838"/>
      <c r="ROQ45" s="41"/>
      <c r="ROS45" s="42"/>
      <c r="ROT45" s="43"/>
      <c r="ROU45" s="42"/>
      <c r="ROV45" s="43"/>
      <c r="ROW45" s="41"/>
      <c r="ROY45" s="838"/>
      <c r="ROZ45" s="41"/>
      <c r="RPB45" s="42"/>
      <c r="RPC45" s="43"/>
      <c r="RPD45" s="42"/>
      <c r="RPE45" s="43"/>
      <c r="RPF45" s="41"/>
      <c r="RPH45" s="838"/>
      <c r="RPI45" s="41"/>
      <c r="RPK45" s="42"/>
      <c r="RPL45" s="43"/>
      <c r="RPM45" s="42"/>
      <c r="RPN45" s="43"/>
      <c r="RPO45" s="41"/>
      <c r="RPQ45" s="838"/>
      <c r="RPR45" s="41"/>
      <c r="RPT45" s="42"/>
      <c r="RPU45" s="43"/>
      <c r="RPV45" s="42"/>
      <c r="RPW45" s="43"/>
      <c r="RPX45" s="41"/>
      <c r="RPZ45" s="838"/>
      <c r="RQA45" s="41"/>
      <c r="RQC45" s="42"/>
      <c r="RQD45" s="43"/>
      <c r="RQE45" s="42"/>
      <c r="RQF45" s="43"/>
      <c r="RQG45" s="41"/>
      <c r="RQI45" s="838"/>
      <c r="RQJ45" s="41"/>
      <c r="RQL45" s="42"/>
      <c r="RQM45" s="43"/>
      <c r="RQN45" s="42"/>
      <c r="RQO45" s="43"/>
      <c r="RQP45" s="41"/>
      <c r="RQR45" s="838"/>
      <c r="RQS45" s="41"/>
      <c r="RQU45" s="42"/>
      <c r="RQV45" s="43"/>
      <c r="RQW45" s="42"/>
      <c r="RQX45" s="43"/>
      <c r="RQY45" s="41"/>
      <c r="RRA45" s="838"/>
      <c r="RRB45" s="41"/>
      <c r="RRD45" s="42"/>
      <c r="RRE45" s="43"/>
      <c r="RRF45" s="42"/>
      <c r="RRG45" s="43"/>
      <c r="RRH45" s="41"/>
      <c r="RRJ45" s="838"/>
      <c r="RRK45" s="41"/>
      <c r="RRM45" s="42"/>
      <c r="RRN45" s="43"/>
      <c r="RRO45" s="42"/>
      <c r="RRP45" s="43"/>
      <c r="RRQ45" s="41"/>
      <c r="RRS45" s="838"/>
      <c r="RRT45" s="41"/>
      <c r="RRV45" s="42"/>
      <c r="RRW45" s="43"/>
      <c r="RRX45" s="42"/>
      <c r="RRY45" s="43"/>
      <c r="RRZ45" s="41"/>
      <c r="RSB45" s="838"/>
      <c r="RSC45" s="41"/>
      <c r="RSE45" s="42"/>
      <c r="RSF45" s="43"/>
      <c r="RSG45" s="42"/>
      <c r="RSH45" s="43"/>
      <c r="RSI45" s="41"/>
      <c r="RSK45" s="838"/>
      <c r="RSL45" s="41"/>
      <c r="RSN45" s="42"/>
      <c r="RSO45" s="43"/>
      <c r="RSP45" s="42"/>
      <c r="RSQ45" s="43"/>
      <c r="RSR45" s="41"/>
      <c r="RST45" s="838"/>
      <c r="RSU45" s="41"/>
      <c r="RSW45" s="42"/>
      <c r="RSX45" s="43"/>
      <c r="RSY45" s="42"/>
      <c r="RSZ45" s="43"/>
      <c r="RTA45" s="41"/>
      <c r="RTC45" s="838"/>
      <c r="RTD45" s="41"/>
      <c r="RTF45" s="42"/>
      <c r="RTG45" s="43"/>
      <c r="RTH45" s="42"/>
      <c r="RTI45" s="43"/>
      <c r="RTJ45" s="41"/>
      <c r="RTL45" s="838"/>
      <c r="RTM45" s="41"/>
      <c r="RTO45" s="42"/>
      <c r="RTP45" s="43"/>
      <c r="RTQ45" s="42"/>
      <c r="RTR45" s="43"/>
      <c r="RTS45" s="41"/>
      <c r="RTU45" s="838"/>
      <c r="RTV45" s="41"/>
      <c r="RTX45" s="42"/>
      <c r="RTY45" s="43"/>
      <c r="RTZ45" s="42"/>
      <c r="RUA45" s="43"/>
      <c r="RUB45" s="41"/>
      <c r="RUD45" s="838"/>
      <c r="RUE45" s="41"/>
      <c r="RUG45" s="42"/>
      <c r="RUH45" s="43"/>
      <c r="RUI45" s="42"/>
      <c r="RUJ45" s="43"/>
      <c r="RUK45" s="41"/>
      <c r="RUM45" s="838"/>
      <c r="RUN45" s="41"/>
      <c r="RUP45" s="42"/>
      <c r="RUQ45" s="43"/>
      <c r="RUR45" s="42"/>
      <c r="RUS45" s="43"/>
      <c r="RUT45" s="41"/>
      <c r="RUV45" s="838"/>
      <c r="RUW45" s="41"/>
      <c r="RUY45" s="42"/>
      <c r="RUZ45" s="43"/>
      <c r="RVA45" s="42"/>
      <c r="RVB45" s="43"/>
      <c r="RVC45" s="41"/>
      <c r="RVE45" s="838"/>
      <c r="RVF45" s="41"/>
      <c r="RVH45" s="42"/>
      <c r="RVI45" s="43"/>
      <c r="RVJ45" s="42"/>
      <c r="RVK45" s="43"/>
      <c r="RVL45" s="41"/>
      <c r="RVN45" s="838"/>
      <c r="RVO45" s="41"/>
      <c r="RVQ45" s="42"/>
      <c r="RVR45" s="43"/>
      <c r="RVS45" s="42"/>
      <c r="RVT45" s="43"/>
      <c r="RVU45" s="41"/>
      <c r="RVW45" s="838"/>
      <c r="RVX45" s="41"/>
      <c r="RVZ45" s="42"/>
      <c r="RWA45" s="43"/>
      <c r="RWB45" s="42"/>
      <c r="RWC45" s="43"/>
      <c r="RWD45" s="41"/>
      <c r="RWF45" s="838"/>
      <c r="RWG45" s="41"/>
      <c r="RWI45" s="42"/>
      <c r="RWJ45" s="43"/>
      <c r="RWK45" s="42"/>
      <c r="RWL45" s="43"/>
      <c r="RWM45" s="41"/>
      <c r="RWO45" s="838"/>
      <c r="RWP45" s="41"/>
      <c r="RWR45" s="42"/>
      <c r="RWS45" s="43"/>
      <c r="RWT45" s="42"/>
      <c r="RWU45" s="43"/>
      <c r="RWV45" s="41"/>
      <c r="RWX45" s="838"/>
      <c r="RWY45" s="41"/>
      <c r="RXA45" s="42"/>
      <c r="RXB45" s="43"/>
      <c r="RXC45" s="42"/>
      <c r="RXD45" s="43"/>
      <c r="RXE45" s="41"/>
      <c r="RXG45" s="838"/>
      <c r="RXH45" s="41"/>
      <c r="RXJ45" s="42"/>
      <c r="RXK45" s="43"/>
      <c r="RXL45" s="42"/>
      <c r="RXM45" s="43"/>
      <c r="RXN45" s="41"/>
      <c r="RXP45" s="838"/>
      <c r="RXQ45" s="41"/>
      <c r="RXS45" s="42"/>
      <c r="RXT45" s="43"/>
      <c r="RXU45" s="42"/>
      <c r="RXV45" s="43"/>
      <c r="RXW45" s="41"/>
      <c r="RXY45" s="838"/>
      <c r="RXZ45" s="41"/>
      <c r="RYB45" s="42"/>
      <c r="RYC45" s="43"/>
      <c r="RYD45" s="42"/>
      <c r="RYE45" s="43"/>
      <c r="RYF45" s="41"/>
      <c r="RYH45" s="838"/>
      <c r="RYI45" s="41"/>
      <c r="RYK45" s="42"/>
      <c r="RYL45" s="43"/>
      <c r="RYM45" s="42"/>
      <c r="RYN45" s="43"/>
      <c r="RYO45" s="41"/>
      <c r="RYQ45" s="838"/>
      <c r="RYR45" s="41"/>
      <c r="RYT45" s="42"/>
      <c r="RYU45" s="43"/>
      <c r="RYV45" s="42"/>
      <c r="RYW45" s="43"/>
      <c r="RYX45" s="41"/>
      <c r="RYZ45" s="838"/>
      <c r="RZA45" s="41"/>
      <c r="RZC45" s="42"/>
      <c r="RZD45" s="43"/>
      <c r="RZE45" s="42"/>
      <c r="RZF45" s="43"/>
      <c r="RZG45" s="41"/>
      <c r="RZI45" s="838"/>
      <c r="RZJ45" s="41"/>
      <c r="RZL45" s="42"/>
      <c r="RZM45" s="43"/>
      <c r="RZN45" s="42"/>
      <c r="RZO45" s="43"/>
      <c r="RZP45" s="41"/>
      <c r="RZR45" s="838"/>
      <c r="RZS45" s="41"/>
      <c r="RZU45" s="42"/>
      <c r="RZV45" s="43"/>
      <c r="RZW45" s="42"/>
      <c r="RZX45" s="43"/>
      <c r="RZY45" s="41"/>
      <c r="SAA45" s="838"/>
      <c r="SAB45" s="41"/>
      <c r="SAD45" s="42"/>
      <c r="SAE45" s="43"/>
      <c r="SAF45" s="42"/>
      <c r="SAG45" s="43"/>
      <c r="SAH45" s="41"/>
      <c r="SAJ45" s="838"/>
      <c r="SAK45" s="41"/>
      <c r="SAM45" s="42"/>
      <c r="SAN45" s="43"/>
      <c r="SAO45" s="42"/>
      <c r="SAP45" s="43"/>
      <c r="SAQ45" s="41"/>
      <c r="SAS45" s="838"/>
      <c r="SAT45" s="41"/>
      <c r="SAV45" s="42"/>
      <c r="SAW45" s="43"/>
      <c r="SAX45" s="42"/>
      <c r="SAY45" s="43"/>
      <c r="SAZ45" s="41"/>
      <c r="SBB45" s="838"/>
      <c r="SBC45" s="41"/>
      <c r="SBE45" s="42"/>
      <c r="SBF45" s="43"/>
      <c r="SBG45" s="42"/>
      <c r="SBH45" s="43"/>
      <c r="SBI45" s="41"/>
      <c r="SBK45" s="838"/>
      <c r="SBL45" s="41"/>
      <c r="SBN45" s="42"/>
      <c r="SBO45" s="43"/>
      <c r="SBP45" s="42"/>
      <c r="SBQ45" s="43"/>
      <c r="SBR45" s="41"/>
      <c r="SBT45" s="838"/>
      <c r="SBU45" s="41"/>
      <c r="SBW45" s="42"/>
      <c r="SBX45" s="43"/>
      <c r="SBY45" s="42"/>
      <c r="SBZ45" s="43"/>
      <c r="SCA45" s="41"/>
      <c r="SCC45" s="838"/>
      <c r="SCD45" s="41"/>
      <c r="SCF45" s="42"/>
      <c r="SCG45" s="43"/>
      <c r="SCH45" s="42"/>
      <c r="SCI45" s="43"/>
      <c r="SCJ45" s="41"/>
      <c r="SCL45" s="838"/>
      <c r="SCM45" s="41"/>
      <c r="SCO45" s="42"/>
      <c r="SCP45" s="43"/>
      <c r="SCQ45" s="42"/>
      <c r="SCR45" s="43"/>
      <c r="SCS45" s="41"/>
      <c r="SCU45" s="838"/>
      <c r="SCV45" s="41"/>
      <c r="SCX45" s="42"/>
      <c r="SCY45" s="43"/>
      <c r="SCZ45" s="42"/>
      <c r="SDA45" s="43"/>
      <c r="SDB45" s="41"/>
      <c r="SDD45" s="838"/>
      <c r="SDE45" s="41"/>
      <c r="SDG45" s="42"/>
      <c r="SDH45" s="43"/>
      <c r="SDI45" s="42"/>
      <c r="SDJ45" s="43"/>
      <c r="SDK45" s="41"/>
      <c r="SDM45" s="838"/>
      <c r="SDN45" s="41"/>
      <c r="SDP45" s="42"/>
      <c r="SDQ45" s="43"/>
      <c r="SDR45" s="42"/>
      <c r="SDS45" s="43"/>
      <c r="SDT45" s="41"/>
      <c r="SDV45" s="838"/>
      <c r="SDW45" s="41"/>
      <c r="SDY45" s="42"/>
      <c r="SDZ45" s="43"/>
      <c r="SEA45" s="42"/>
      <c r="SEB45" s="43"/>
      <c r="SEC45" s="41"/>
      <c r="SEE45" s="838"/>
      <c r="SEF45" s="41"/>
      <c r="SEH45" s="42"/>
      <c r="SEI45" s="43"/>
      <c r="SEJ45" s="42"/>
      <c r="SEK45" s="43"/>
      <c r="SEL45" s="41"/>
      <c r="SEN45" s="838"/>
      <c r="SEO45" s="41"/>
      <c r="SEQ45" s="42"/>
      <c r="SER45" s="43"/>
      <c r="SES45" s="42"/>
      <c r="SET45" s="43"/>
      <c r="SEU45" s="41"/>
      <c r="SEW45" s="838"/>
      <c r="SEX45" s="41"/>
      <c r="SEZ45" s="42"/>
      <c r="SFA45" s="43"/>
      <c r="SFB45" s="42"/>
      <c r="SFC45" s="43"/>
      <c r="SFD45" s="41"/>
      <c r="SFF45" s="838"/>
      <c r="SFG45" s="41"/>
      <c r="SFI45" s="42"/>
      <c r="SFJ45" s="43"/>
      <c r="SFK45" s="42"/>
      <c r="SFL45" s="43"/>
      <c r="SFM45" s="41"/>
      <c r="SFO45" s="838"/>
      <c r="SFP45" s="41"/>
      <c r="SFR45" s="42"/>
      <c r="SFS45" s="43"/>
      <c r="SFT45" s="42"/>
      <c r="SFU45" s="43"/>
      <c r="SFV45" s="41"/>
      <c r="SFX45" s="838"/>
      <c r="SFY45" s="41"/>
      <c r="SGA45" s="42"/>
      <c r="SGB45" s="43"/>
      <c r="SGC45" s="42"/>
      <c r="SGD45" s="43"/>
      <c r="SGE45" s="41"/>
      <c r="SGG45" s="838"/>
      <c r="SGH45" s="41"/>
      <c r="SGJ45" s="42"/>
      <c r="SGK45" s="43"/>
      <c r="SGL45" s="42"/>
      <c r="SGM45" s="43"/>
      <c r="SGN45" s="41"/>
      <c r="SGP45" s="838"/>
      <c r="SGQ45" s="41"/>
      <c r="SGS45" s="42"/>
      <c r="SGT45" s="43"/>
      <c r="SGU45" s="42"/>
      <c r="SGV45" s="43"/>
      <c r="SGW45" s="41"/>
      <c r="SGY45" s="838"/>
      <c r="SGZ45" s="41"/>
      <c r="SHB45" s="42"/>
      <c r="SHC45" s="43"/>
      <c r="SHD45" s="42"/>
      <c r="SHE45" s="43"/>
      <c r="SHF45" s="41"/>
      <c r="SHH45" s="838"/>
      <c r="SHI45" s="41"/>
      <c r="SHK45" s="42"/>
      <c r="SHL45" s="43"/>
      <c r="SHM45" s="42"/>
      <c r="SHN45" s="43"/>
      <c r="SHO45" s="41"/>
      <c r="SHQ45" s="838"/>
      <c r="SHR45" s="41"/>
      <c r="SHT45" s="42"/>
      <c r="SHU45" s="43"/>
      <c r="SHV45" s="42"/>
      <c r="SHW45" s="43"/>
      <c r="SHX45" s="41"/>
      <c r="SHZ45" s="838"/>
      <c r="SIA45" s="41"/>
      <c r="SIC45" s="42"/>
      <c r="SID45" s="43"/>
      <c r="SIE45" s="42"/>
      <c r="SIF45" s="43"/>
      <c r="SIG45" s="41"/>
      <c r="SII45" s="838"/>
      <c r="SIJ45" s="41"/>
      <c r="SIL45" s="42"/>
      <c r="SIM45" s="43"/>
      <c r="SIN45" s="42"/>
      <c r="SIO45" s="43"/>
      <c r="SIP45" s="41"/>
      <c r="SIR45" s="838"/>
      <c r="SIS45" s="41"/>
      <c r="SIU45" s="42"/>
      <c r="SIV45" s="43"/>
      <c r="SIW45" s="42"/>
      <c r="SIX45" s="43"/>
      <c r="SIY45" s="41"/>
      <c r="SJA45" s="838"/>
      <c r="SJB45" s="41"/>
      <c r="SJD45" s="42"/>
      <c r="SJE45" s="43"/>
      <c r="SJF45" s="42"/>
      <c r="SJG45" s="43"/>
      <c r="SJH45" s="41"/>
      <c r="SJJ45" s="838"/>
      <c r="SJK45" s="41"/>
      <c r="SJM45" s="42"/>
      <c r="SJN45" s="43"/>
      <c r="SJO45" s="42"/>
      <c r="SJP45" s="43"/>
      <c r="SJQ45" s="41"/>
      <c r="SJS45" s="838"/>
      <c r="SJT45" s="41"/>
      <c r="SJV45" s="42"/>
      <c r="SJW45" s="43"/>
      <c r="SJX45" s="42"/>
      <c r="SJY45" s="43"/>
      <c r="SJZ45" s="41"/>
      <c r="SKB45" s="838"/>
      <c r="SKC45" s="41"/>
      <c r="SKE45" s="42"/>
      <c r="SKF45" s="43"/>
      <c r="SKG45" s="42"/>
      <c r="SKH45" s="43"/>
      <c r="SKI45" s="41"/>
      <c r="SKK45" s="838"/>
      <c r="SKL45" s="41"/>
      <c r="SKN45" s="42"/>
      <c r="SKO45" s="43"/>
      <c r="SKP45" s="42"/>
      <c r="SKQ45" s="43"/>
      <c r="SKR45" s="41"/>
      <c r="SKT45" s="838"/>
      <c r="SKU45" s="41"/>
      <c r="SKW45" s="42"/>
      <c r="SKX45" s="43"/>
      <c r="SKY45" s="42"/>
      <c r="SKZ45" s="43"/>
      <c r="SLA45" s="41"/>
      <c r="SLC45" s="838"/>
      <c r="SLD45" s="41"/>
      <c r="SLF45" s="42"/>
      <c r="SLG45" s="43"/>
      <c r="SLH45" s="42"/>
      <c r="SLI45" s="43"/>
      <c r="SLJ45" s="41"/>
      <c r="SLL45" s="838"/>
      <c r="SLM45" s="41"/>
      <c r="SLO45" s="42"/>
      <c r="SLP45" s="43"/>
      <c r="SLQ45" s="42"/>
      <c r="SLR45" s="43"/>
      <c r="SLS45" s="41"/>
      <c r="SLU45" s="838"/>
      <c r="SLV45" s="41"/>
      <c r="SLX45" s="42"/>
      <c r="SLY45" s="43"/>
      <c r="SLZ45" s="42"/>
      <c r="SMA45" s="43"/>
      <c r="SMB45" s="41"/>
      <c r="SMD45" s="838"/>
      <c r="SME45" s="41"/>
      <c r="SMG45" s="42"/>
      <c r="SMH45" s="43"/>
      <c r="SMI45" s="42"/>
      <c r="SMJ45" s="43"/>
      <c r="SMK45" s="41"/>
      <c r="SMM45" s="838"/>
      <c r="SMN45" s="41"/>
      <c r="SMP45" s="42"/>
      <c r="SMQ45" s="43"/>
      <c r="SMR45" s="42"/>
      <c r="SMS45" s="43"/>
      <c r="SMT45" s="41"/>
      <c r="SMV45" s="838"/>
      <c r="SMW45" s="41"/>
      <c r="SMY45" s="42"/>
      <c r="SMZ45" s="43"/>
      <c r="SNA45" s="42"/>
      <c r="SNB45" s="43"/>
      <c r="SNC45" s="41"/>
      <c r="SNE45" s="838"/>
      <c r="SNF45" s="41"/>
      <c r="SNH45" s="42"/>
      <c r="SNI45" s="43"/>
      <c r="SNJ45" s="42"/>
      <c r="SNK45" s="43"/>
      <c r="SNL45" s="41"/>
      <c r="SNN45" s="838"/>
      <c r="SNO45" s="41"/>
      <c r="SNQ45" s="42"/>
      <c r="SNR45" s="43"/>
      <c r="SNS45" s="42"/>
      <c r="SNT45" s="43"/>
      <c r="SNU45" s="41"/>
      <c r="SNW45" s="838"/>
      <c r="SNX45" s="41"/>
      <c r="SNZ45" s="42"/>
      <c r="SOA45" s="43"/>
      <c r="SOB45" s="42"/>
      <c r="SOC45" s="43"/>
      <c r="SOD45" s="41"/>
      <c r="SOF45" s="838"/>
      <c r="SOG45" s="41"/>
      <c r="SOI45" s="42"/>
      <c r="SOJ45" s="43"/>
      <c r="SOK45" s="42"/>
      <c r="SOL45" s="43"/>
      <c r="SOM45" s="41"/>
      <c r="SOO45" s="838"/>
      <c r="SOP45" s="41"/>
      <c r="SOR45" s="42"/>
      <c r="SOS45" s="43"/>
      <c r="SOT45" s="42"/>
      <c r="SOU45" s="43"/>
      <c r="SOV45" s="41"/>
      <c r="SOX45" s="838"/>
      <c r="SOY45" s="41"/>
      <c r="SPA45" s="42"/>
      <c r="SPB45" s="43"/>
      <c r="SPC45" s="42"/>
      <c r="SPD45" s="43"/>
      <c r="SPE45" s="41"/>
      <c r="SPG45" s="838"/>
      <c r="SPH45" s="41"/>
      <c r="SPJ45" s="42"/>
      <c r="SPK45" s="43"/>
      <c r="SPL45" s="42"/>
      <c r="SPM45" s="43"/>
      <c r="SPN45" s="41"/>
      <c r="SPP45" s="838"/>
      <c r="SPQ45" s="41"/>
      <c r="SPS45" s="42"/>
      <c r="SPT45" s="43"/>
      <c r="SPU45" s="42"/>
      <c r="SPV45" s="43"/>
      <c r="SPW45" s="41"/>
      <c r="SPY45" s="838"/>
      <c r="SPZ45" s="41"/>
      <c r="SQB45" s="42"/>
      <c r="SQC45" s="43"/>
      <c r="SQD45" s="42"/>
      <c r="SQE45" s="43"/>
      <c r="SQF45" s="41"/>
      <c r="SQH45" s="838"/>
      <c r="SQI45" s="41"/>
      <c r="SQK45" s="42"/>
      <c r="SQL45" s="43"/>
      <c r="SQM45" s="42"/>
      <c r="SQN45" s="43"/>
      <c r="SQO45" s="41"/>
      <c r="SQQ45" s="838"/>
      <c r="SQR45" s="41"/>
      <c r="SQT45" s="42"/>
      <c r="SQU45" s="43"/>
      <c r="SQV45" s="42"/>
      <c r="SQW45" s="43"/>
      <c r="SQX45" s="41"/>
      <c r="SQZ45" s="838"/>
      <c r="SRA45" s="41"/>
      <c r="SRC45" s="42"/>
      <c r="SRD45" s="43"/>
      <c r="SRE45" s="42"/>
      <c r="SRF45" s="43"/>
      <c r="SRG45" s="41"/>
      <c r="SRI45" s="838"/>
      <c r="SRJ45" s="41"/>
      <c r="SRL45" s="42"/>
      <c r="SRM45" s="43"/>
      <c r="SRN45" s="42"/>
      <c r="SRO45" s="43"/>
      <c r="SRP45" s="41"/>
      <c r="SRR45" s="838"/>
      <c r="SRS45" s="41"/>
      <c r="SRU45" s="42"/>
      <c r="SRV45" s="43"/>
      <c r="SRW45" s="42"/>
      <c r="SRX45" s="43"/>
      <c r="SRY45" s="41"/>
      <c r="SSA45" s="838"/>
      <c r="SSB45" s="41"/>
      <c r="SSD45" s="42"/>
      <c r="SSE45" s="43"/>
      <c r="SSF45" s="42"/>
      <c r="SSG45" s="43"/>
      <c r="SSH45" s="41"/>
      <c r="SSJ45" s="838"/>
      <c r="SSK45" s="41"/>
      <c r="SSM45" s="42"/>
      <c r="SSN45" s="43"/>
      <c r="SSO45" s="42"/>
      <c r="SSP45" s="43"/>
      <c r="SSQ45" s="41"/>
      <c r="SSS45" s="838"/>
      <c r="SST45" s="41"/>
      <c r="SSV45" s="42"/>
      <c r="SSW45" s="43"/>
      <c r="SSX45" s="42"/>
      <c r="SSY45" s="43"/>
      <c r="SSZ45" s="41"/>
      <c r="STB45" s="838"/>
      <c r="STC45" s="41"/>
      <c r="STE45" s="42"/>
      <c r="STF45" s="43"/>
      <c r="STG45" s="42"/>
      <c r="STH45" s="43"/>
      <c r="STI45" s="41"/>
      <c r="STK45" s="838"/>
      <c r="STL45" s="41"/>
      <c r="STN45" s="42"/>
      <c r="STO45" s="43"/>
      <c r="STP45" s="42"/>
      <c r="STQ45" s="43"/>
      <c r="STR45" s="41"/>
      <c r="STT45" s="838"/>
      <c r="STU45" s="41"/>
      <c r="STW45" s="42"/>
      <c r="STX45" s="43"/>
      <c r="STY45" s="42"/>
      <c r="STZ45" s="43"/>
      <c r="SUA45" s="41"/>
      <c r="SUC45" s="838"/>
      <c r="SUD45" s="41"/>
      <c r="SUF45" s="42"/>
      <c r="SUG45" s="43"/>
      <c r="SUH45" s="42"/>
      <c r="SUI45" s="43"/>
      <c r="SUJ45" s="41"/>
      <c r="SUL45" s="838"/>
      <c r="SUM45" s="41"/>
      <c r="SUO45" s="42"/>
      <c r="SUP45" s="43"/>
      <c r="SUQ45" s="42"/>
      <c r="SUR45" s="43"/>
      <c r="SUS45" s="41"/>
      <c r="SUU45" s="838"/>
      <c r="SUV45" s="41"/>
      <c r="SUX45" s="42"/>
      <c r="SUY45" s="43"/>
      <c r="SUZ45" s="42"/>
      <c r="SVA45" s="43"/>
      <c r="SVB45" s="41"/>
      <c r="SVD45" s="838"/>
      <c r="SVE45" s="41"/>
      <c r="SVG45" s="42"/>
      <c r="SVH45" s="43"/>
      <c r="SVI45" s="42"/>
      <c r="SVJ45" s="43"/>
      <c r="SVK45" s="41"/>
      <c r="SVM45" s="838"/>
      <c r="SVN45" s="41"/>
      <c r="SVP45" s="42"/>
      <c r="SVQ45" s="43"/>
      <c r="SVR45" s="42"/>
      <c r="SVS45" s="43"/>
      <c r="SVT45" s="41"/>
      <c r="SVV45" s="838"/>
      <c r="SVW45" s="41"/>
      <c r="SVY45" s="42"/>
      <c r="SVZ45" s="43"/>
      <c r="SWA45" s="42"/>
      <c r="SWB45" s="43"/>
      <c r="SWC45" s="41"/>
      <c r="SWE45" s="838"/>
      <c r="SWF45" s="41"/>
      <c r="SWH45" s="42"/>
      <c r="SWI45" s="43"/>
      <c r="SWJ45" s="42"/>
      <c r="SWK45" s="43"/>
      <c r="SWL45" s="41"/>
      <c r="SWN45" s="838"/>
      <c r="SWO45" s="41"/>
      <c r="SWQ45" s="42"/>
      <c r="SWR45" s="43"/>
      <c r="SWS45" s="42"/>
      <c r="SWT45" s="43"/>
      <c r="SWU45" s="41"/>
      <c r="SWW45" s="838"/>
      <c r="SWX45" s="41"/>
      <c r="SWZ45" s="42"/>
      <c r="SXA45" s="43"/>
      <c r="SXB45" s="42"/>
      <c r="SXC45" s="43"/>
      <c r="SXD45" s="41"/>
      <c r="SXF45" s="838"/>
      <c r="SXG45" s="41"/>
      <c r="SXI45" s="42"/>
      <c r="SXJ45" s="43"/>
      <c r="SXK45" s="42"/>
      <c r="SXL45" s="43"/>
      <c r="SXM45" s="41"/>
      <c r="SXO45" s="838"/>
      <c r="SXP45" s="41"/>
      <c r="SXR45" s="42"/>
      <c r="SXS45" s="43"/>
      <c r="SXT45" s="42"/>
      <c r="SXU45" s="43"/>
      <c r="SXV45" s="41"/>
      <c r="SXX45" s="838"/>
      <c r="SXY45" s="41"/>
      <c r="SYA45" s="42"/>
      <c r="SYB45" s="43"/>
      <c r="SYC45" s="42"/>
      <c r="SYD45" s="43"/>
      <c r="SYE45" s="41"/>
      <c r="SYG45" s="838"/>
      <c r="SYH45" s="41"/>
      <c r="SYJ45" s="42"/>
      <c r="SYK45" s="43"/>
      <c r="SYL45" s="42"/>
      <c r="SYM45" s="43"/>
      <c r="SYN45" s="41"/>
      <c r="SYP45" s="838"/>
      <c r="SYQ45" s="41"/>
      <c r="SYS45" s="42"/>
      <c r="SYT45" s="43"/>
      <c r="SYU45" s="42"/>
      <c r="SYV45" s="43"/>
      <c r="SYW45" s="41"/>
      <c r="SYY45" s="838"/>
      <c r="SYZ45" s="41"/>
      <c r="SZB45" s="42"/>
      <c r="SZC45" s="43"/>
      <c r="SZD45" s="42"/>
      <c r="SZE45" s="43"/>
      <c r="SZF45" s="41"/>
      <c r="SZH45" s="838"/>
      <c r="SZI45" s="41"/>
      <c r="SZK45" s="42"/>
      <c r="SZL45" s="43"/>
      <c r="SZM45" s="42"/>
      <c r="SZN45" s="43"/>
      <c r="SZO45" s="41"/>
      <c r="SZQ45" s="838"/>
      <c r="SZR45" s="41"/>
      <c r="SZT45" s="42"/>
      <c r="SZU45" s="43"/>
      <c r="SZV45" s="42"/>
      <c r="SZW45" s="43"/>
      <c r="SZX45" s="41"/>
      <c r="SZZ45" s="838"/>
      <c r="TAA45" s="41"/>
      <c r="TAC45" s="42"/>
      <c r="TAD45" s="43"/>
      <c r="TAE45" s="42"/>
      <c r="TAF45" s="43"/>
      <c r="TAG45" s="41"/>
      <c r="TAI45" s="838"/>
      <c r="TAJ45" s="41"/>
      <c r="TAL45" s="42"/>
      <c r="TAM45" s="43"/>
      <c r="TAN45" s="42"/>
      <c r="TAO45" s="43"/>
      <c r="TAP45" s="41"/>
      <c r="TAR45" s="838"/>
      <c r="TAS45" s="41"/>
      <c r="TAU45" s="42"/>
      <c r="TAV45" s="43"/>
      <c r="TAW45" s="42"/>
      <c r="TAX45" s="43"/>
      <c r="TAY45" s="41"/>
      <c r="TBA45" s="838"/>
      <c r="TBB45" s="41"/>
      <c r="TBD45" s="42"/>
      <c r="TBE45" s="43"/>
      <c r="TBF45" s="42"/>
      <c r="TBG45" s="43"/>
      <c r="TBH45" s="41"/>
      <c r="TBJ45" s="838"/>
      <c r="TBK45" s="41"/>
      <c r="TBM45" s="42"/>
      <c r="TBN45" s="43"/>
      <c r="TBO45" s="42"/>
      <c r="TBP45" s="43"/>
      <c r="TBQ45" s="41"/>
      <c r="TBS45" s="838"/>
      <c r="TBT45" s="41"/>
      <c r="TBV45" s="42"/>
      <c r="TBW45" s="43"/>
      <c r="TBX45" s="42"/>
      <c r="TBY45" s="43"/>
      <c r="TBZ45" s="41"/>
      <c r="TCB45" s="838"/>
      <c r="TCC45" s="41"/>
      <c r="TCE45" s="42"/>
      <c r="TCF45" s="43"/>
      <c r="TCG45" s="42"/>
      <c r="TCH45" s="43"/>
      <c r="TCI45" s="41"/>
      <c r="TCK45" s="838"/>
      <c r="TCL45" s="41"/>
      <c r="TCN45" s="42"/>
      <c r="TCO45" s="43"/>
      <c r="TCP45" s="42"/>
      <c r="TCQ45" s="43"/>
      <c r="TCR45" s="41"/>
      <c r="TCT45" s="838"/>
      <c r="TCU45" s="41"/>
      <c r="TCW45" s="42"/>
      <c r="TCX45" s="43"/>
      <c r="TCY45" s="42"/>
      <c r="TCZ45" s="43"/>
      <c r="TDA45" s="41"/>
      <c r="TDC45" s="838"/>
      <c r="TDD45" s="41"/>
      <c r="TDF45" s="42"/>
      <c r="TDG45" s="43"/>
      <c r="TDH45" s="42"/>
      <c r="TDI45" s="43"/>
      <c r="TDJ45" s="41"/>
      <c r="TDL45" s="838"/>
      <c r="TDM45" s="41"/>
      <c r="TDO45" s="42"/>
      <c r="TDP45" s="43"/>
      <c r="TDQ45" s="42"/>
      <c r="TDR45" s="43"/>
      <c r="TDS45" s="41"/>
      <c r="TDU45" s="838"/>
      <c r="TDV45" s="41"/>
      <c r="TDX45" s="42"/>
      <c r="TDY45" s="43"/>
      <c r="TDZ45" s="42"/>
      <c r="TEA45" s="43"/>
      <c r="TEB45" s="41"/>
      <c r="TED45" s="838"/>
      <c r="TEE45" s="41"/>
      <c r="TEG45" s="42"/>
      <c r="TEH45" s="43"/>
      <c r="TEI45" s="42"/>
      <c r="TEJ45" s="43"/>
      <c r="TEK45" s="41"/>
      <c r="TEM45" s="838"/>
      <c r="TEN45" s="41"/>
      <c r="TEP45" s="42"/>
      <c r="TEQ45" s="43"/>
      <c r="TER45" s="42"/>
      <c r="TES45" s="43"/>
      <c r="TET45" s="41"/>
      <c r="TEV45" s="838"/>
      <c r="TEW45" s="41"/>
      <c r="TEY45" s="42"/>
      <c r="TEZ45" s="43"/>
      <c r="TFA45" s="42"/>
      <c r="TFB45" s="43"/>
      <c r="TFC45" s="41"/>
      <c r="TFE45" s="838"/>
      <c r="TFF45" s="41"/>
      <c r="TFH45" s="42"/>
      <c r="TFI45" s="43"/>
      <c r="TFJ45" s="42"/>
      <c r="TFK45" s="43"/>
      <c r="TFL45" s="41"/>
      <c r="TFN45" s="838"/>
      <c r="TFO45" s="41"/>
      <c r="TFQ45" s="42"/>
      <c r="TFR45" s="43"/>
      <c r="TFS45" s="42"/>
      <c r="TFT45" s="43"/>
      <c r="TFU45" s="41"/>
      <c r="TFW45" s="838"/>
      <c r="TFX45" s="41"/>
      <c r="TFZ45" s="42"/>
      <c r="TGA45" s="43"/>
      <c r="TGB45" s="42"/>
      <c r="TGC45" s="43"/>
      <c r="TGD45" s="41"/>
      <c r="TGF45" s="838"/>
      <c r="TGG45" s="41"/>
      <c r="TGI45" s="42"/>
      <c r="TGJ45" s="43"/>
      <c r="TGK45" s="42"/>
      <c r="TGL45" s="43"/>
      <c r="TGM45" s="41"/>
      <c r="TGO45" s="838"/>
      <c r="TGP45" s="41"/>
      <c r="TGR45" s="42"/>
      <c r="TGS45" s="43"/>
      <c r="TGT45" s="42"/>
      <c r="TGU45" s="43"/>
      <c r="TGV45" s="41"/>
      <c r="TGX45" s="838"/>
      <c r="TGY45" s="41"/>
      <c r="THA45" s="42"/>
      <c r="THB45" s="43"/>
      <c r="THC45" s="42"/>
      <c r="THD45" s="43"/>
      <c r="THE45" s="41"/>
      <c r="THG45" s="838"/>
      <c r="THH45" s="41"/>
      <c r="THJ45" s="42"/>
      <c r="THK45" s="43"/>
      <c r="THL45" s="42"/>
      <c r="THM45" s="43"/>
      <c r="THN45" s="41"/>
      <c r="THP45" s="838"/>
      <c r="THQ45" s="41"/>
      <c r="THS45" s="42"/>
      <c r="THT45" s="43"/>
      <c r="THU45" s="42"/>
      <c r="THV45" s="43"/>
      <c r="THW45" s="41"/>
      <c r="THY45" s="838"/>
      <c r="THZ45" s="41"/>
      <c r="TIB45" s="42"/>
      <c r="TIC45" s="43"/>
      <c r="TID45" s="42"/>
      <c r="TIE45" s="43"/>
      <c r="TIF45" s="41"/>
      <c r="TIH45" s="838"/>
      <c r="TII45" s="41"/>
      <c r="TIK45" s="42"/>
      <c r="TIL45" s="43"/>
      <c r="TIM45" s="42"/>
      <c r="TIN45" s="43"/>
      <c r="TIO45" s="41"/>
      <c r="TIQ45" s="838"/>
      <c r="TIR45" s="41"/>
      <c r="TIT45" s="42"/>
      <c r="TIU45" s="43"/>
      <c r="TIV45" s="42"/>
      <c r="TIW45" s="43"/>
      <c r="TIX45" s="41"/>
      <c r="TIZ45" s="838"/>
      <c r="TJA45" s="41"/>
      <c r="TJC45" s="42"/>
      <c r="TJD45" s="43"/>
      <c r="TJE45" s="42"/>
      <c r="TJF45" s="43"/>
      <c r="TJG45" s="41"/>
      <c r="TJI45" s="838"/>
      <c r="TJJ45" s="41"/>
      <c r="TJL45" s="42"/>
      <c r="TJM45" s="43"/>
      <c r="TJN45" s="42"/>
      <c r="TJO45" s="43"/>
      <c r="TJP45" s="41"/>
      <c r="TJR45" s="838"/>
      <c r="TJS45" s="41"/>
      <c r="TJU45" s="42"/>
      <c r="TJV45" s="43"/>
      <c r="TJW45" s="42"/>
      <c r="TJX45" s="43"/>
      <c r="TJY45" s="41"/>
      <c r="TKA45" s="838"/>
      <c r="TKB45" s="41"/>
      <c r="TKD45" s="42"/>
      <c r="TKE45" s="43"/>
      <c r="TKF45" s="42"/>
      <c r="TKG45" s="43"/>
      <c r="TKH45" s="41"/>
      <c r="TKJ45" s="838"/>
      <c r="TKK45" s="41"/>
      <c r="TKM45" s="42"/>
      <c r="TKN45" s="43"/>
      <c r="TKO45" s="42"/>
      <c r="TKP45" s="43"/>
      <c r="TKQ45" s="41"/>
      <c r="TKS45" s="838"/>
      <c r="TKT45" s="41"/>
      <c r="TKV45" s="42"/>
      <c r="TKW45" s="43"/>
      <c r="TKX45" s="42"/>
      <c r="TKY45" s="43"/>
      <c r="TKZ45" s="41"/>
      <c r="TLB45" s="838"/>
      <c r="TLC45" s="41"/>
      <c r="TLE45" s="42"/>
      <c r="TLF45" s="43"/>
      <c r="TLG45" s="42"/>
      <c r="TLH45" s="43"/>
      <c r="TLI45" s="41"/>
      <c r="TLK45" s="838"/>
      <c r="TLL45" s="41"/>
      <c r="TLN45" s="42"/>
      <c r="TLO45" s="43"/>
      <c r="TLP45" s="42"/>
      <c r="TLQ45" s="43"/>
      <c r="TLR45" s="41"/>
      <c r="TLT45" s="838"/>
      <c r="TLU45" s="41"/>
      <c r="TLW45" s="42"/>
      <c r="TLX45" s="43"/>
      <c r="TLY45" s="42"/>
      <c r="TLZ45" s="43"/>
      <c r="TMA45" s="41"/>
      <c r="TMC45" s="838"/>
      <c r="TMD45" s="41"/>
      <c r="TMF45" s="42"/>
      <c r="TMG45" s="43"/>
      <c r="TMH45" s="42"/>
      <c r="TMI45" s="43"/>
      <c r="TMJ45" s="41"/>
      <c r="TML45" s="838"/>
      <c r="TMM45" s="41"/>
      <c r="TMO45" s="42"/>
      <c r="TMP45" s="43"/>
      <c r="TMQ45" s="42"/>
      <c r="TMR45" s="43"/>
      <c r="TMS45" s="41"/>
      <c r="TMU45" s="838"/>
      <c r="TMV45" s="41"/>
      <c r="TMX45" s="42"/>
      <c r="TMY45" s="43"/>
      <c r="TMZ45" s="42"/>
      <c r="TNA45" s="43"/>
      <c r="TNB45" s="41"/>
      <c r="TND45" s="838"/>
      <c r="TNE45" s="41"/>
      <c r="TNG45" s="42"/>
      <c r="TNH45" s="43"/>
      <c r="TNI45" s="42"/>
      <c r="TNJ45" s="43"/>
      <c r="TNK45" s="41"/>
      <c r="TNM45" s="838"/>
      <c r="TNN45" s="41"/>
      <c r="TNP45" s="42"/>
      <c r="TNQ45" s="43"/>
      <c r="TNR45" s="42"/>
      <c r="TNS45" s="43"/>
      <c r="TNT45" s="41"/>
      <c r="TNV45" s="838"/>
      <c r="TNW45" s="41"/>
      <c r="TNY45" s="42"/>
      <c r="TNZ45" s="43"/>
      <c r="TOA45" s="42"/>
      <c r="TOB45" s="43"/>
      <c r="TOC45" s="41"/>
      <c r="TOE45" s="838"/>
      <c r="TOF45" s="41"/>
      <c r="TOH45" s="42"/>
      <c r="TOI45" s="43"/>
      <c r="TOJ45" s="42"/>
      <c r="TOK45" s="43"/>
      <c r="TOL45" s="41"/>
      <c r="TON45" s="838"/>
      <c r="TOO45" s="41"/>
      <c r="TOQ45" s="42"/>
      <c r="TOR45" s="43"/>
      <c r="TOS45" s="42"/>
      <c r="TOT45" s="43"/>
      <c r="TOU45" s="41"/>
      <c r="TOW45" s="838"/>
      <c r="TOX45" s="41"/>
      <c r="TOZ45" s="42"/>
      <c r="TPA45" s="43"/>
      <c r="TPB45" s="42"/>
      <c r="TPC45" s="43"/>
      <c r="TPD45" s="41"/>
      <c r="TPF45" s="838"/>
      <c r="TPG45" s="41"/>
      <c r="TPI45" s="42"/>
      <c r="TPJ45" s="43"/>
      <c r="TPK45" s="42"/>
      <c r="TPL45" s="43"/>
      <c r="TPM45" s="41"/>
      <c r="TPO45" s="838"/>
      <c r="TPP45" s="41"/>
      <c r="TPR45" s="42"/>
      <c r="TPS45" s="43"/>
      <c r="TPT45" s="42"/>
      <c r="TPU45" s="43"/>
      <c r="TPV45" s="41"/>
      <c r="TPX45" s="838"/>
      <c r="TPY45" s="41"/>
      <c r="TQA45" s="42"/>
      <c r="TQB45" s="43"/>
      <c r="TQC45" s="42"/>
      <c r="TQD45" s="43"/>
      <c r="TQE45" s="41"/>
      <c r="TQG45" s="838"/>
      <c r="TQH45" s="41"/>
      <c r="TQJ45" s="42"/>
      <c r="TQK45" s="43"/>
      <c r="TQL45" s="42"/>
      <c r="TQM45" s="43"/>
      <c r="TQN45" s="41"/>
      <c r="TQP45" s="838"/>
      <c r="TQQ45" s="41"/>
      <c r="TQS45" s="42"/>
      <c r="TQT45" s="43"/>
      <c r="TQU45" s="42"/>
      <c r="TQV45" s="43"/>
      <c r="TQW45" s="41"/>
      <c r="TQY45" s="838"/>
      <c r="TQZ45" s="41"/>
      <c r="TRB45" s="42"/>
      <c r="TRC45" s="43"/>
      <c r="TRD45" s="42"/>
      <c r="TRE45" s="43"/>
      <c r="TRF45" s="41"/>
      <c r="TRH45" s="838"/>
      <c r="TRI45" s="41"/>
      <c r="TRK45" s="42"/>
      <c r="TRL45" s="43"/>
      <c r="TRM45" s="42"/>
      <c r="TRN45" s="43"/>
      <c r="TRO45" s="41"/>
      <c r="TRQ45" s="838"/>
      <c r="TRR45" s="41"/>
      <c r="TRT45" s="42"/>
      <c r="TRU45" s="43"/>
      <c r="TRV45" s="42"/>
      <c r="TRW45" s="43"/>
      <c r="TRX45" s="41"/>
      <c r="TRZ45" s="838"/>
      <c r="TSA45" s="41"/>
      <c r="TSC45" s="42"/>
      <c r="TSD45" s="43"/>
      <c r="TSE45" s="42"/>
      <c r="TSF45" s="43"/>
      <c r="TSG45" s="41"/>
      <c r="TSI45" s="838"/>
      <c r="TSJ45" s="41"/>
      <c r="TSL45" s="42"/>
      <c r="TSM45" s="43"/>
      <c r="TSN45" s="42"/>
      <c r="TSO45" s="43"/>
      <c r="TSP45" s="41"/>
      <c r="TSR45" s="838"/>
      <c r="TSS45" s="41"/>
      <c r="TSU45" s="42"/>
      <c r="TSV45" s="43"/>
      <c r="TSW45" s="42"/>
      <c r="TSX45" s="43"/>
      <c r="TSY45" s="41"/>
      <c r="TTA45" s="838"/>
      <c r="TTB45" s="41"/>
      <c r="TTD45" s="42"/>
      <c r="TTE45" s="43"/>
      <c r="TTF45" s="42"/>
      <c r="TTG45" s="43"/>
      <c r="TTH45" s="41"/>
      <c r="TTJ45" s="838"/>
      <c r="TTK45" s="41"/>
      <c r="TTM45" s="42"/>
      <c r="TTN45" s="43"/>
      <c r="TTO45" s="42"/>
      <c r="TTP45" s="43"/>
      <c r="TTQ45" s="41"/>
      <c r="TTS45" s="838"/>
      <c r="TTT45" s="41"/>
      <c r="TTV45" s="42"/>
      <c r="TTW45" s="43"/>
      <c r="TTX45" s="42"/>
      <c r="TTY45" s="43"/>
      <c r="TTZ45" s="41"/>
      <c r="TUB45" s="838"/>
      <c r="TUC45" s="41"/>
      <c r="TUE45" s="42"/>
      <c r="TUF45" s="43"/>
      <c r="TUG45" s="42"/>
      <c r="TUH45" s="43"/>
      <c r="TUI45" s="41"/>
      <c r="TUK45" s="838"/>
      <c r="TUL45" s="41"/>
      <c r="TUN45" s="42"/>
      <c r="TUO45" s="43"/>
      <c r="TUP45" s="42"/>
      <c r="TUQ45" s="43"/>
      <c r="TUR45" s="41"/>
      <c r="TUT45" s="838"/>
      <c r="TUU45" s="41"/>
      <c r="TUW45" s="42"/>
      <c r="TUX45" s="43"/>
      <c r="TUY45" s="42"/>
      <c r="TUZ45" s="43"/>
      <c r="TVA45" s="41"/>
      <c r="TVC45" s="838"/>
      <c r="TVD45" s="41"/>
      <c r="TVF45" s="42"/>
      <c r="TVG45" s="43"/>
      <c r="TVH45" s="42"/>
      <c r="TVI45" s="43"/>
      <c r="TVJ45" s="41"/>
      <c r="TVL45" s="838"/>
      <c r="TVM45" s="41"/>
      <c r="TVO45" s="42"/>
      <c r="TVP45" s="43"/>
      <c r="TVQ45" s="42"/>
      <c r="TVR45" s="43"/>
      <c r="TVS45" s="41"/>
      <c r="TVU45" s="838"/>
      <c r="TVV45" s="41"/>
      <c r="TVX45" s="42"/>
      <c r="TVY45" s="43"/>
      <c r="TVZ45" s="42"/>
      <c r="TWA45" s="43"/>
      <c r="TWB45" s="41"/>
      <c r="TWD45" s="838"/>
      <c r="TWE45" s="41"/>
      <c r="TWG45" s="42"/>
      <c r="TWH45" s="43"/>
      <c r="TWI45" s="42"/>
      <c r="TWJ45" s="43"/>
      <c r="TWK45" s="41"/>
      <c r="TWM45" s="838"/>
      <c r="TWN45" s="41"/>
      <c r="TWP45" s="42"/>
      <c r="TWQ45" s="43"/>
      <c r="TWR45" s="42"/>
      <c r="TWS45" s="43"/>
      <c r="TWT45" s="41"/>
      <c r="TWV45" s="838"/>
      <c r="TWW45" s="41"/>
      <c r="TWY45" s="42"/>
      <c r="TWZ45" s="43"/>
      <c r="TXA45" s="42"/>
      <c r="TXB45" s="43"/>
      <c r="TXC45" s="41"/>
      <c r="TXE45" s="838"/>
      <c r="TXF45" s="41"/>
      <c r="TXH45" s="42"/>
      <c r="TXI45" s="43"/>
      <c r="TXJ45" s="42"/>
      <c r="TXK45" s="43"/>
      <c r="TXL45" s="41"/>
      <c r="TXN45" s="838"/>
      <c r="TXO45" s="41"/>
      <c r="TXQ45" s="42"/>
      <c r="TXR45" s="43"/>
      <c r="TXS45" s="42"/>
      <c r="TXT45" s="43"/>
      <c r="TXU45" s="41"/>
      <c r="TXW45" s="838"/>
      <c r="TXX45" s="41"/>
      <c r="TXZ45" s="42"/>
      <c r="TYA45" s="43"/>
      <c r="TYB45" s="42"/>
      <c r="TYC45" s="43"/>
      <c r="TYD45" s="41"/>
      <c r="TYF45" s="838"/>
      <c r="TYG45" s="41"/>
      <c r="TYI45" s="42"/>
      <c r="TYJ45" s="43"/>
      <c r="TYK45" s="42"/>
      <c r="TYL45" s="43"/>
      <c r="TYM45" s="41"/>
      <c r="TYO45" s="838"/>
      <c r="TYP45" s="41"/>
      <c r="TYR45" s="42"/>
      <c r="TYS45" s="43"/>
      <c r="TYT45" s="42"/>
      <c r="TYU45" s="43"/>
      <c r="TYV45" s="41"/>
      <c r="TYX45" s="838"/>
      <c r="TYY45" s="41"/>
      <c r="TZA45" s="42"/>
      <c r="TZB45" s="43"/>
      <c r="TZC45" s="42"/>
      <c r="TZD45" s="43"/>
      <c r="TZE45" s="41"/>
      <c r="TZG45" s="838"/>
      <c r="TZH45" s="41"/>
      <c r="TZJ45" s="42"/>
      <c r="TZK45" s="43"/>
      <c r="TZL45" s="42"/>
      <c r="TZM45" s="43"/>
      <c r="TZN45" s="41"/>
      <c r="TZP45" s="838"/>
      <c r="TZQ45" s="41"/>
      <c r="TZS45" s="42"/>
      <c r="TZT45" s="43"/>
      <c r="TZU45" s="42"/>
      <c r="TZV45" s="43"/>
      <c r="TZW45" s="41"/>
      <c r="TZY45" s="838"/>
      <c r="TZZ45" s="41"/>
      <c r="UAB45" s="42"/>
      <c r="UAC45" s="43"/>
      <c r="UAD45" s="42"/>
      <c r="UAE45" s="43"/>
      <c r="UAF45" s="41"/>
      <c r="UAH45" s="838"/>
      <c r="UAI45" s="41"/>
      <c r="UAK45" s="42"/>
      <c r="UAL45" s="43"/>
      <c r="UAM45" s="42"/>
      <c r="UAN45" s="43"/>
      <c r="UAO45" s="41"/>
      <c r="UAQ45" s="838"/>
      <c r="UAR45" s="41"/>
      <c r="UAT45" s="42"/>
      <c r="UAU45" s="43"/>
      <c r="UAV45" s="42"/>
      <c r="UAW45" s="43"/>
      <c r="UAX45" s="41"/>
      <c r="UAZ45" s="838"/>
      <c r="UBA45" s="41"/>
      <c r="UBC45" s="42"/>
      <c r="UBD45" s="43"/>
      <c r="UBE45" s="42"/>
      <c r="UBF45" s="43"/>
      <c r="UBG45" s="41"/>
      <c r="UBI45" s="838"/>
      <c r="UBJ45" s="41"/>
      <c r="UBL45" s="42"/>
      <c r="UBM45" s="43"/>
      <c r="UBN45" s="42"/>
      <c r="UBO45" s="43"/>
      <c r="UBP45" s="41"/>
      <c r="UBR45" s="838"/>
      <c r="UBS45" s="41"/>
      <c r="UBU45" s="42"/>
      <c r="UBV45" s="43"/>
      <c r="UBW45" s="42"/>
      <c r="UBX45" s="43"/>
      <c r="UBY45" s="41"/>
      <c r="UCA45" s="838"/>
      <c r="UCB45" s="41"/>
      <c r="UCD45" s="42"/>
      <c r="UCE45" s="43"/>
      <c r="UCF45" s="42"/>
      <c r="UCG45" s="43"/>
      <c r="UCH45" s="41"/>
      <c r="UCJ45" s="838"/>
      <c r="UCK45" s="41"/>
      <c r="UCM45" s="42"/>
      <c r="UCN45" s="43"/>
      <c r="UCO45" s="42"/>
      <c r="UCP45" s="43"/>
      <c r="UCQ45" s="41"/>
      <c r="UCS45" s="838"/>
      <c r="UCT45" s="41"/>
      <c r="UCV45" s="42"/>
      <c r="UCW45" s="43"/>
      <c r="UCX45" s="42"/>
      <c r="UCY45" s="43"/>
      <c r="UCZ45" s="41"/>
      <c r="UDB45" s="838"/>
      <c r="UDC45" s="41"/>
      <c r="UDE45" s="42"/>
      <c r="UDF45" s="43"/>
      <c r="UDG45" s="42"/>
      <c r="UDH45" s="43"/>
      <c r="UDI45" s="41"/>
      <c r="UDK45" s="838"/>
      <c r="UDL45" s="41"/>
      <c r="UDN45" s="42"/>
      <c r="UDO45" s="43"/>
      <c r="UDP45" s="42"/>
      <c r="UDQ45" s="43"/>
      <c r="UDR45" s="41"/>
      <c r="UDT45" s="838"/>
      <c r="UDU45" s="41"/>
      <c r="UDW45" s="42"/>
      <c r="UDX45" s="43"/>
      <c r="UDY45" s="42"/>
      <c r="UDZ45" s="43"/>
      <c r="UEA45" s="41"/>
      <c r="UEC45" s="838"/>
      <c r="UED45" s="41"/>
      <c r="UEF45" s="42"/>
      <c r="UEG45" s="43"/>
      <c r="UEH45" s="42"/>
      <c r="UEI45" s="43"/>
      <c r="UEJ45" s="41"/>
      <c r="UEL45" s="838"/>
      <c r="UEM45" s="41"/>
      <c r="UEO45" s="42"/>
      <c r="UEP45" s="43"/>
      <c r="UEQ45" s="42"/>
      <c r="UER45" s="43"/>
      <c r="UES45" s="41"/>
      <c r="UEU45" s="838"/>
      <c r="UEV45" s="41"/>
      <c r="UEX45" s="42"/>
      <c r="UEY45" s="43"/>
      <c r="UEZ45" s="42"/>
      <c r="UFA45" s="43"/>
      <c r="UFB45" s="41"/>
      <c r="UFD45" s="838"/>
      <c r="UFE45" s="41"/>
      <c r="UFG45" s="42"/>
      <c r="UFH45" s="43"/>
      <c r="UFI45" s="42"/>
      <c r="UFJ45" s="43"/>
      <c r="UFK45" s="41"/>
      <c r="UFM45" s="838"/>
      <c r="UFN45" s="41"/>
      <c r="UFP45" s="42"/>
      <c r="UFQ45" s="43"/>
      <c r="UFR45" s="42"/>
      <c r="UFS45" s="43"/>
      <c r="UFT45" s="41"/>
      <c r="UFV45" s="838"/>
      <c r="UFW45" s="41"/>
      <c r="UFY45" s="42"/>
      <c r="UFZ45" s="43"/>
      <c r="UGA45" s="42"/>
      <c r="UGB45" s="43"/>
      <c r="UGC45" s="41"/>
      <c r="UGE45" s="838"/>
      <c r="UGF45" s="41"/>
      <c r="UGH45" s="42"/>
      <c r="UGI45" s="43"/>
      <c r="UGJ45" s="42"/>
      <c r="UGK45" s="43"/>
      <c r="UGL45" s="41"/>
      <c r="UGN45" s="838"/>
      <c r="UGO45" s="41"/>
      <c r="UGQ45" s="42"/>
      <c r="UGR45" s="43"/>
      <c r="UGS45" s="42"/>
      <c r="UGT45" s="43"/>
      <c r="UGU45" s="41"/>
      <c r="UGW45" s="838"/>
      <c r="UGX45" s="41"/>
      <c r="UGZ45" s="42"/>
      <c r="UHA45" s="43"/>
      <c r="UHB45" s="42"/>
      <c r="UHC45" s="43"/>
      <c r="UHD45" s="41"/>
      <c r="UHF45" s="838"/>
      <c r="UHG45" s="41"/>
      <c r="UHI45" s="42"/>
      <c r="UHJ45" s="43"/>
      <c r="UHK45" s="42"/>
      <c r="UHL45" s="43"/>
      <c r="UHM45" s="41"/>
      <c r="UHO45" s="838"/>
      <c r="UHP45" s="41"/>
      <c r="UHR45" s="42"/>
      <c r="UHS45" s="43"/>
      <c r="UHT45" s="42"/>
      <c r="UHU45" s="43"/>
      <c r="UHV45" s="41"/>
      <c r="UHX45" s="838"/>
      <c r="UHY45" s="41"/>
      <c r="UIA45" s="42"/>
      <c r="UIB45" s="43"/>
      <c r="UIC45" s="42"/>
      <c r="UID45" s="43"/>
      <c r="UIE45" s="41"/>
      <c r="UIG45" s="838"/>
      <c r="UIH45" s="41"/>
      <c r="UIJ45" s="42"/>
      <c r="UIK45" s="43"/>
      <c r="UIL45" s="42"/>
      <c r="UIM45" s="43"/>
      <c r="UIN45" s="41"/>
      <c r="UIP45" s="838"/>
      <c r="UIQ45" s="41"/>
      <c r="UIS45" s="42"/>
      <c r="UIT45" s="43"/>
      <c r="UIU45" s="42"/>
      <c r="UIV45" s="43"/>
      <c r="UIW45" s="41"/>
      <c r="UIY45" s="838"/>
      <c r="UIZ45" s="41"/>
      <c r="UJB45" s="42"/>
      <c r="UJC45" s="43"/>
      <c r="UJD45" s="42"/>
      <c r="UJE45" s="43"/>
      <c r="UJF45" s="41"/>
      <c r="UJH45" s="838"/>
      <c r="UJI45" s="41"/>
      <c r="UJK45" s="42"/>
      <c r="UJL45" s="43"/>
      <c r="UJM45" s="42"/>
      <c r="UJN45" s="43"/>
      <c r="UJO45" s="41"/>
      <c r="UJQ45" s="838"/>
      <c r="UJR45" s="41"/>
      <c r="UJT45" s="42"/>
      <c r="UJU45" s="43"/>
      <c r="UJV45" s="42"/>
      <c r="UJW45" s="43"/>
      <c r="UJX45" s="41"/>
      <c r="UJZ45" s="838"/>
      <c r="UKA45" s="41"/>
      <c r="UKC45" s="42"/>
      <c r="UKD45" s="43"/>
      <c r="UKE45" s="42"/>
      <c r="UKF45" s="43"/>
      <c r="UKG45" s="41"/>
      <c r="UKI45" s="838"/>
      <c r="UKJ45" s="41"/>
      <c r="UKL45" s="42"/>
      <c r="UKM45" s="43"/>
      <c r="UKN45" s="42"/>
      <c r="UKO45" s="43"/>
      <c r="UKP45" s="41"/>
      <c r="UKR45" s="838"/>
      <c r="UKS45" s="41"/>
      <c r="UKU45" s="42"/>
      <c r="UKV45" s="43"/>
      <c r="UKW45" s="42"/>
      <c r="UKX45" s="43"/>
      <c r="UKY45" s="41"/>
      <c r="ULA45" s="838"/>
      <c r="ULB45" s="41"/>
      <c r="ULD45" s="42"/>
      <c r="ULE45" s="43"/>
      <c r="ULF45" s="42"/>
      <c r="ULG45" s="43"/>
      <c r="ULH45" s="41"/>
      <c r="ULJ45" s="838"/>
      <c r="ULK45" s="41"/>
      <c r="ULM45" s="42"/>
      <c r="ULN45" s="43"/>
      <c r="ULO45" s="42"/>
      <c r="ULP45" s="43"/>
      <c r="ULQ45" s="41"/>
      <c r="ULS45" s="838"/>
      <c r="ULT45" s="41"/>
      <c r="ULV45" s="42"/>
      <c r="ULW45" s="43"/>
      <c r="ULX45" s="42"/>
      <c r="ULY45" s="43"/>
      <c r="ULZ45" s="41"/>
      <c r="UMB45" s="838"/>
      <c r="UMC45" s="41"/>
      <c r="UME45" s="42"/>
      <c r="UMF45" s="43"/>
      <c r="UMG45" s="42"/>
      <c r="UMH45" s="43"/>
      <c r="UMI45" s="41"/>
      <c r="UMK45" s="838"/>
      <c r="UML45" s="41"/>
      <c r="UMN45" s="42"/>
      <c r="UMO45" s="43"/>
      <c r="UMP45" s="42"/>
      <c r="UMQ45" s="43"/>
      <c r="UMR45" s="41"/>
      <c r="UMT45" s="838"/>
      <c r="UMU45" s="41"/>
      <c r="UMW45" s="42"/>
      <c r="UMX45" s="43"/>
      <c r="UMY45" s="42"/>
      <c r="UMZ45" s="43"/>
      <c r="UNA45" s="41"/>
      <c r="UNC45" s="838"/>
      <c r="UND45" s="41"/>
      <c r="UNF45" s="42"/>
      <c r="UNG45" s="43"/>
      <c r="UNH45" s="42"/>
      <c r="UNI45" s="43"/>
      <c r="UNJ45" s="41"/>
      <c r="UNL45" s="838"/>
      <c r="UNM45" s="41"/>
      <c r="UNO45" s="42"/>
      <c r="UNP45" s="43"/>
      <c r="UNQ45" s="42"/>
      <c r="UNR45" s="43"/>
      <c r="UNS45" s="41"/>
      <c r="UNU45" s="838"/>
      <c r="UNV45" s="41"/>
      <c r="UNX45" s="42"/>
      <c r="UNY45" s="43"/>
      <c r="UNZ45" s="42"/>
      <c r="UOA45" s="43"/>
      <c r="UOB45" s="41"/>
      <c r="UOD45" s="838"/>
      <c r="UOE45" s="41"/>
      <c r="UOG45" s="42"/>
      <c r="UOH45" s="43"/>
      <c r="UOI45" s="42"/>
      <c r="UOJ45" s="43"/>
      <c r="UOK45" s="41"/>
      <c r="UOM45" s="838"/>
      <c r="UON45" s="41"/>
      <c r="UOP45" s="42"/>
      <c r="UOQ45" s="43"/>
      <c r="UOR45" s="42"/>
      <c r="UOS45" s="43"/>
      <c r="UOT45" s="41"/>
      <c r="UOV45" s="838"/>
      <c r="UOW45" s="41"/>
      <c r="UOY45" s="42"/>
      <c r="UOZ45" s="43"/>
      <c r="UPA45" s="42"/>
      <c r="UPB45" s="43"/>
      <c r="UPC45" s="41"/>
      <c r="UPE45" s="838"/>
      <c r="UPF45" s="41"/>
      <c r="UPH45" s="42"/>
      <c r="UPI45" s="43"/>
      <c r="UPJ45" s="42"/>
      <c r="UPK45" s="43"/>
      <c r="UPL45" s="41"/>
      <c r="UPN45" s="838"/>
      <c r="UPO45" s="41"/>
      <c r="UPQ45" s="42"/>
      <c r="UPR45" s="43"/>
      <c r="UPS45" s="42"/>
      <c r="UPT45" s="43"/>
      <c r="UPU45" s="41"/>
      <c r="UPW45" s="838"/>
      <c r="UPX45" s="41"/>
      <c r="UPZ45" s="42"/>
      <c r="UQA45" s="43"/>
      <c r="UQB45" s="42"/>
      <c r="UQC45" s="43"/>
      <c r="UQD45" s="41"/>
      <c r="UQF45" s="838"/>
      <c r="UQG45" s="41"/>
      <c r="UQI45" s="42"/>
      <c r="UQJ45" s="43"/>
      <c r="UQK45" s="42"/>
      <c r="UQL45" s="43"/>
      <c r="UQM45" s="41"/>
      <c r="UQO45" s="838"/>
      <c r="UQP45" s="41"/>
      <c r="UQR45" s="42"/>
      <c r="UQS45" s="43"/>
      <c r="UQT45" s="42"/>
      <c r="UQU45" s="43"/>
      <c r="UQV45" s="41"/>
      <c r="UQX45" s="838"/>
      <c r="UQY45" s="41"/>
      <c r="URA45" s="42"/>
      <c r="URB45" s="43"/>
      <c r="URC45" s="42"/>
      <c r="URD45" s="43"/>
      <c r="URE45" s="41"/>
      <c r="URG45" s="838"/>
      <c r="URH45" s="41"/>
      <c r="URJ45" s="42"/>
      <c r="URK45" s="43"/>
      <c r="URL45" s="42"/>
      <c r="URM45" s="43"/>
      <c r="URN45" s="41"/>
      <c r="URP45" s="838"/>
      <c r="URQ45" s="41"/>
      <c r="URS45" s="42"/>
      <c r="URT45" s="43"/>
      <c r="URU45" s="42"/>
      <c r="URV45" s="43"/>
      <c r="URW45" s="41"/>
      <c r="URY45" s="838"/>
      <c r="URZ45" s="41"/>
      <c r="USB45" s="42"/>
      <c r="USC45" s="43"/>
      <c r="USD45" s="42"/>
      <c r="USE45" s="43"/>
      <c r="USF45" s="41"/>
      <c r="USH45" s="838"/>
      <c r="USI45" s="41"/>
      <c r="USK45" s="42"/>
      <c r="USL45" s="43"/>
      <c r="USM45" s="42"/>
      <c r="USN45" s="43"/>
      <c r="USO45" s="41"/>
      <c r="USQ45" s="838"/>
      <c r="USR45" s="41"/>
      <c r="UST45" s="42"/>
      <c r="USU45" s="43"/>
      <c r="USV45" s="42"/>
      <c r="USW45" s="43"/>
      <c r="USX45" s="41"/>
      <c r="USZ45" s="838"/>
      <c r="UTA45" s="41"/>
      <c r="UTC45" s="42"/>
      <c r="UTD45" s="43"/>
      <c r="UTE45" s="42"/>
      <c r="UTF45" s="43"/>
      <c r="UTG45" s="41"/>
      <c r="UTI45" s="838"/>
      <c r="UTJ45" s="41"/>
      <c r="UTL45" s="42"/>
      <c r="UTM45" s="43"/>
      <c r="UTN45" s="42"/>
      <c r="UTO45" s="43"/>
      <c r="UTP45" s="41"/>
      <c r="UTR45" s="838"/>
      <c r="UTS45" s="41"/>
      <c r="UTU45" s="42"/>
      <c r="UTV45" s="43"/>
      <c r="UTW45" s="42"/>
      <c r="UTX45" s="43"/>
      <c r="UTY45" s="41"/>
      <c r="UUA45" s="838"/>
      <c r="UUB45" s="41"/>
      <c r="UUD45" s="42"/>
      <c r="UUE45" s="43"/>
      <c r="UUF45" s="42"/>
      <c r="UUG45" s="43"/>
      <c r="UUH45" s="41"/>
      <c r="UUJ45" s="838"/>
      <c r="UUK45" s="41"/>
      <c r="UUM45" s="42"/>
      <c r="UUN45" s="43"/>
      <c r="UUO45" s="42"/>
      <c r="UUP45" s="43"/>
      <c r="UUQ45" s="41"/>
      <c r="UUS45" s="838"/>
      <c r="UUT45" s="41"/>
      <c r="UUV45" s="42"/>
      <c r="UUW45" s="43"/>
      <c r="UUX45" s="42"/>
      <c r="UUY45" s="43"/>
      <c r="UUZ45" s="41"/>
      <c r="UVB45" s="838"/>
      <c r="UVC45" s="41"/>
      <c r="UVE45" s="42"/>
      <c r="UVF45" s="43"/>
      <c r="UVG45" s="42"/>
      <c r="UVH45" s="43"/>
      <c r="UVI45" s="41"/>
      <c r="UVK45" s="838"/>
      <c r="UVL45" s="41"/>
      <c r="UVN45" s="42"/>
      <c r="UVO45" s="43"/>
      <c r="UVP45" s="42"/>
      <c r="UVQ45" s="43"/>
      <c r="UVR45" s="41"/>
      <c r="UVT45" s="838"/>
      <c r="UVU45" s="41"/>
      <c r="UVW45" s="42"/>
      <c r="UVX45" s="43"/>
      <c r="UVY45" s="42"/>
      <c r="UVZ45" s="43"/>
      <c r="UWA45" s="41"/>
      <c r="UWC45" s="838"/>
      <c r="UWD45" s="41"/>
      <c r="UWF45" s="42"/>
      <c r="UWG45" s="43"/>
      <c r="UWH45" s="42"/>
      <c r="UWI45" s="43"/>
      <c r="UWJ45" s="41"/>
      <c r="UWL45" s="838"/>
      <c r="UWM45" s="41"/>
      <c r="UWO45" s="42"/>
      <c r="UWP45" s="43"/>
      <c r="UWQ45" s="42"/>
      <c r="UWR45" s="43"/>
      <c r="UWS45" s="41"/>
      <c r="UWU45" s="838"/>
      <c r="UWV45" s="41"/>
      <c r="UWX45" s="42"/>
      <c r="UWY45" s="43"/>
      <c r="UWZ45" s="42"/>
      <c r="UXA45" s="43"/>
      <c r="UXB45" s="41"/>
      <c r="UXD45" s="838"/>
      <c r="UXE45" s="41"/>
      <c r="UXG45" s="42"/>
      <c r="UXH45" s="43"/>
      <c r="UXI45" s="42"/>
      <c r="UXJ45" s="43"/>
      <c r="UXK45" s="41"/>
      <c r="UXM45" s="838"/>
      <c r="UXN45" s="41"/>
      <c r="UXP45" s="42"/>
      <c r="UXQ45" s="43"/>
      <c r="UXR45" s="42"/>
      <c r="UXS45" s="43"/>
      <c r="UXT45" s="41"/>
      <c r="UXV45" s="838"/>
      <c r="UXW45" s="41"/>
      <c r="UXY45" s="42"/>
      <c r="UXZ45" s="43"/>
      <c r="UYA45" s="42"/>
      <c r="UYB45" s="43"/>
      <c r="UYC45" s="41"/>
      <c r="UYE45" s="838"/>
      <c r="UYF45" s="41"/>
      <c r="UYH45" s="42"/>
      <c r="UYI45" s="43"/>
      <c r="UYJ45" s="42"/>
      <c r="UYK45" s="43"/>
      <c r="UYL45" s="41"/>
      <c r="UYN45" s="838"/>
      <c r="UYO45" s="41"/>
      <c r="UYQ45" s="42"/>
      <c r="UYR45" s="43"/>
      <c r="UYS45" s="42"/>
      <c r="UYT45" s="43"/>
      <c r="UYU45" s="41"/>
      <c r="UYW45" s="838"/>
      <c r="UYX45" s="41"/>
      <c r="UYZ45" s="42"/>
      <c r="UZA45" s="43"/>
      <c r="UZB45" s="42"/>
      <c r="UZC45" s="43"/>
      <c r="UZD45" s="41"/>
      <c r="UZF45" s="838"/>
      <c r="UZG45" s="41"/>
      <c r="UZI45" s="42"/>
      <c r="UZJ45" s="43"/>
      <c r="UZK45" s="42"/>
      <c r="UZL45" s="43"/>
      <c r="UZM45" s="41"/>
      <c r="UZO45" s="838"/>
      <c r="UZP45" s="41"/>
      <c r="UZR45" s="42"/>
      <c r="UZS45" s="43"/>
      <c r="UZT45" s="42"/>
      <c r="UZU45" s="43"/>
      <c r="UZV45" s="41"/>
      <c r="UZX45" s="838"/>
      <c r="UZY45" s="41"/>
      <c r="VAA45" s="42"/>
      <c r="VAB45" s="43"/>
      <c r="VAC45" s="42"/>
      <c r="VAD45" s="43"/>
      <c r="VAE45" s="41"/>
      <c r="VAG45" s="838"/>
      <c r="VAH45" s="41"/>
      <c r="VAJ45" s="42"/>
      <c r="VAK45" s="43"/>
      <c r="VAL45" s="42"/>
      <c r="VAM45" s="43"/>
      <c r="VAN45" s="41"/>
      <c r="VAP45" s="838"/>
      <c r="VAQ45" s="41"/>
      <c r="VAS45" s="42"/>
      <c r="VAT45" s="43"/>
      <c r="VAU45" s="42"/>
      <c r="VAV45" s="43"/>
      <c r="VAW45" s="41"/>
      <c r="VAY45" s="838"/>
      <c r="VAZ45" s="41"/>
      <c r="VBB45" s="42"/>
      <c r="VBC45" s="43"/>
      <c r="VBD45" s="42"/>
      <c r="VBE45" s="43"/>
      <c r="VBF45" s="41"/>
      <c r="VBH45" s="838"/>
      <c r="VBI45" s="41"/>
      <c r="VBK45" s="42"/>
      <c r="VBL45" s="43"/>
      <c r="VBM45" s="42"/>
      <c r="VBN45" s="43"/>
      <c r="VBO45" s="41"/>
      <c r="VBQ45" s="838"/>
      <c r="VBR45" s="41"/>
      <c r="VBT45" s="42"/>
      <c r="VBU45" s="43"/>
      <c r="VBV45" s="42"/>
      <c r="VBW45" s="43"/>
      <c r="VBX45" s="41"/>
      <c r="VBZ45" s="838"/>
      <c r="VCA45" s="41"/>
      <c r="VCC45" s="42"/>
      <c r="VCD45" s="43"/>
      <c r="VCE45" s="42"/>
      <c r="VCF45" s="43"/>
      <c r="VCG45" s="41"/>
      <c r="VCI45" s="838"/>
      <c r="VCJ45" s="41"/>
      <c r="VCL45" s="42"/>
      <c r="VCM45" s="43"/>
      <c r="VCN45" s="42"/>
      <c r="VCO45" s="43"/>
      <c r="VCP45" s="41"/>
      <c r="VCR45" s="838"/>
      <c r="VCS45" s="41"/>
      <c r="VCU45" s="42"/>
      <c r="VCV45" s="43"/>
      <c r="VCW45" s="42"/>
      <c r="VCX45" s="43"/>
      <c r="VCY45" s="41"/>
      <c r="VDA45" s="838"/>
      <c r="VDB45" s="41"/>
      <c r="VDD45" s="42"/>
      <c r="VDE45" s="43"/>
      <c r="VDF45" s="42"/>
      <c r="VDG45" s="43"/>
      <c r="VDH45" s="41"/>
      <c r="VDJ45" s="838"/>
      <c r="VDK45" s="41"/>
      <c r="VDM45" s="42"/>
      <c r="VDN45" s="43"/>
      <c r="VDO45" s="42"/>
      <c r="VDP45" s="43"/>
      <c r="VDQ45" s="41"/>
      <c r="VDS45" s="838"/>
      <c r="VDT45" s="41"/>
      <c r="VDV45" s="42"/>
      <c r="VDW45" s="43"/>
      <c r="VDX45" s="42"/>
      <c r="VDY45" s="43"/>
      <c r="VDZ45" s="41"/>
      <c r="VEB45" s="838"/>
      <c r="VEC45" s="41"/>
      <c r="VEE45" s="42"/>
      <c r="VEF45" s="43"/>
      <c r="VEG45" s="42"/>
      <c r="VEH45" s="43"/>
      <c r="VEI45" s="41"/>
      <c r="VEK45" s="838"/>
      <c r="VEL45" s="41"/>
      <c r="VEN45" s="42"/>
      <c r="VEO45" s="43"/>
      <c r="VEP45" s="42"/>
      <c r="VEQ45" s="43"/>
      <c r="VER45" s="41"/>
      <c r="VET45" s="838"/>
      <c r="VEU45" s="41"/>
      <c r="VEW45" s="42"/>
      <c r="VEX45" s="43"/>
      <c r="VEY45" s="42"/>
      <c r="VEZ45" s="43"/>
      <c r="VFA45" s="41"/>
      <c r="VFC45" s="838"/>
      <c r="VFD45" s="41"/>
      <c r="VFF45" s="42"/>
      <c r="VFG45" s="43"/>
      <c r="VFH45" s="42"/>
      <c r="VFI45" s="43"/>
      <c r="VFJ45" s="41"/>
      <c r="VFL45" s="838"/>
      <c r="VFM45" s="41"/>
      <c r="VFO45" s="42"/>
      <c r="VFP45" s="43"/>
      <c r="VFQ45" s="42"/>
      <c r="VFR45" s="43"/>
      <c r="VFS45" s="41"/>
      <c r="VFU45" s="838"/>
      <c r="VFV45" s="41"/>
      <c r="VFX45" s="42"/>
      <c r="VFY45" s="43"/>
      <c r="VFZ45" s="42"/>
      <c r="VGA45" s="43"/>
      <c r="VGB45" s="41"/>
      <c r="VGD45" s="838"/>
      <c r="VGE45" s="41"/>
      <c r="VGG45" s="42"/>
      <c r="VGH45" s="43"/>
      <c r="VGI45" s="42"/>
      <c r="VGJ45" s="43"/>
      <c r="VGK45" s="41"/>
      <c r="VGM45" s="838"/>
      <c r="VGN45" s="41"/>
      <c r="VGP45" s="42"/>
      <c r="VGQ45" s="43"/>
      <c r="VGR45" s="42"/>
      <c r="VGS45" s="43"/>
      <c r="VGT45" s="41"/>
      <c r="VGV45" s="838"/>
      <c r="VGW45" s="41"/>
      <c r="VGY45" s="42"/>
      <c r="VGZ45" s="43"/>
      <c r="VHA45" s="42"/>
      <c r="VHB45" s="43"/>
      <c r="VHC45" s="41"/>
      <c r="VHE45" s="838"/>
      <c r="VHF45" s="41"/>
      <c r="VHH45" s="42"/>
      <c r="VHI45" s="43"/>
      <c r="VHJ45" s="42"/>
      <c r="VHK45" s="43"/>
      <c r="VHL45" s="41"/>
      <c r="VHN45" s="838"/>
      <c r="VHO45" s="41"/>
      <c r="VHQ45" s="42"/>
      <c r="VHR45" s="43"/>
      <c r="VHS45" s="42"/>
      <c r="VHT45" s="43"/>
      <c r="VHU45" s="41"/>
      <c r="VHW45" s="838"/>
      <c r="VHX45" s="41"/>
      <c r="VHZ45" s="42"/>
      <c r="VIA45" s="43"/>
      <c r="VIB45" s="42"/>
      <c r="VIC45" s="43"/>
      <c r="VID45" s="41"/>
      <c r="VIF45" s="838"/>
      <c r="VIG45" s="41"/>
      <c r="VII45" s="42"/>
      <c r="VIJ45" s="43"/>
      <c r="VIK45" s="42"/>
      <c r="VIL45" s="43"/>
      <c r="VIM45" s="41"/>
      <c r="VIO45" s="838"/>
      <c r="VIP45" s="41"/>
      <c r="VIR45" s="42"/>
      <c r="VIS45" s="43"/>
      <c r="VIT45" s="42"/>
      <c r="VIU45" s="43"/>
      <c r="VIV45" s="41"/>
      <c r="VIX45" s="838"/>
      <c r="VIY45" s="41"/>
      <c r="VJA45" s="42"/>
      <c r="VJB45" s="43"/>
      <c r="VJC45" s="42"/>
      <c r="VJD45" s="43"/>
      <c r="VJE45" s="41"/>
      <c r="VJG45" s="838"/>
      <c r="VJH45" s="41"/>
      <c r="VJJ45" s="42"/>
      <c r="VJK45" s="43"/>
      <c r="VJL45" s="42"/>
      <c r="VJM45" s="43"/>
      <c r="VJN45" s="41"/>
      <c r="VJP45" s="838"/>
      <c r="VJQ45" s="41"/>
      <c r="VJS45" s="42"/>
      <c r="VJT45" s="43"/>
      <c r="VJU45" s="42"/>
      <c r="VJV45" s="43"/>
      <c r="VJW45" s="41"/>
      <c r="VJY45" s="838"/>
      <c r="VJZ45" s="41"/>
      <c r="VKB45" s="42"/>
      <c r="VKC45" s="43"/>
      <c r="VKD45" s="42"/>
      <c r="VKE45" s="43"/>
      <c r="VKF45" s="41"/>
      <c r="VKH45" s="838"/>
      <c r="VKI45" s="41"/>
      <c r="VKK45" s="42"/>
      <c r="VKL45" s="43"/>
      <c r="VKM45" s="42"/>
      <c r="VKN45" s="43"/>
      <c r="VKO45" s="41"/>
      <c r="VKQ45" s="838"/>
      <c r="VKR45" s="41"/>
      <c r="VKT45" s="42"/>
      <c r="VKU45" s="43"/>
      <c r="VKV45" s="42"/>
      <c r="VKW45" s="43"/>
      <c r="VKX45" s="41"/>
      <c r="VKZ45" s="838"/>
      <c r="VLA45" s="41"/>
      <c r="VLC45" s="42"/>
      <c r="VLD45" s="43"/>
      <c r="VLE45" s="42"/>
      <c r="VLF45" s="43"/>
      <c r="VLG45" s="41"/>
      <c r="VLI45" s="838"/>
      <c r="VLJ45" s="41"/>
      <c r="VLL45" s="42"/>
      <c r="VLM45" s="43"/>
      <c r="VLN45" s="42"/>
      <c r="VLO45" s="43"/>
      <c r="VLP45" s="41"/>
      <c r="VLR45" s="838"/>
      <c r="VLS45" s="41"/>
      <c r="VLU45" s="42"/>
      <c r="VLV45" s="43"/>
      <c r="VLW45" s="42"/>
      <c r="VLX45" s="43"/>
      <c r="VLY45" s="41"/>
      <c r="VMA45" s="838"/>
      <c r="VMB45" s="41"/>
      <c r="VMD45" s="42"/>
      <c r="VME45" s="43"/>
      <c r="VMF45" s="42"/>
      <c r="VMG45" s="43"/>
      <c r="VMH45" s="41"/>
      <c r="VMJ45" s="838"/>
      <c r="VMK45" s="41"/>
      <c r="VMM45" s="42"/>
      <c r="VMN45" s="43"/>
      <c r="VMO45" s="42"/>
      <c r="VMP45" s="43"/>
      <c r="VMQ45" s="41"/>
      <c r="VMS45" s="838"/>
      <c r="VMT45" s="41"/>
      <c r="VMV45" s="42"/>
      <c r="VMW45" s="43"/>
      <c r="VMX45" s="42"/>
      <c r="VMY45" s="43"/>
      <c r="VMZ45" s="41"/>
      <c r="VNB45" s="838"/>
      <c r="VNC45" s="41"/>
      <c r="VNE45" s="42"/>
      <c r="VNF45" s="43"/>
      <c r="VNG45" s="42"/>
      <c r="VNH45" s="43"/>
      <c r="VNI45" s="41"/>
      <c r="VNK45" s="838"/>
      <c r="VNL45" s="41"/>
      <c r="VNN45" s="42"/>
      <c r="VNO45" s="43"/>
      <c r="VNP45" s="42"/>
      <c r="VNQ45" s="43"/>
      <c r="VNR45" s="41"/>
      <c r="VNT45" s="838"/>
      <c r="VNU45" s="41"/>
      <c r="VNW45" s="42"/>
      <c r="VNX45" s="43"/>
      <c r="VNY45" s="42"/>
      <c r="VNZ45" s="43"/>
      <c r="VOA45" s="41"/>
      <c r="VOC45" s="838"/>
      <c r="VOD45" s="41"/>
      <c r="VOF45" s="42"/>
      <c r="VOG45" s="43"/>
      <c r="VOH45" s="42"/>
      <c r="VOI45" s="43"/>
      <c r="VOJ45" s="41"/>
      <c r="VOL45" s="838"/>
      <c r="VOM45" s="41"/>
      <c r="VOO45" s="42"/>
      <c r="VOP45" s="43"/>
      <c r="VOQ45" s="42"/>
      <c r="VOR45" s="43"/>
      <c r="VOS45" s="41"/>
      <c r="VOU45" s="838"/>
      <c r="VOV45" s="41"/>
      <c r="VOX45" s="42"/>
      <c r="VOY45" s="43"/>
      <c r="VOZ45" s="42"/>
      <c r="VPA45" s="43"/>
      <c r="VPB45" s="41"/>
      <c r="VPD45" s="838"/>
      <c r="VPE45" s="41"/>
      <c r="VPG45" s="42"/>
      <c r="VPH45" s="43"/>
      <c r="VPI45" s="42"/>
      <c r="VPJ45" s="43"/>
      <c r="VPK45" s="41"/>
      <c r="VPM45" s="838"/>
      <c r="VPN45" s="41"/>
      <c r="VPP45" s="42"/>
      <c r="VPQ45" s="43"/>
      <c r="VPR45" s="42"/>
      <c r="VPS45" s="43"/>
      <c r="VPT45" s="41"/>
      <c r="VPV45" s="838"/>
      <c r="VPW45" s="41"/>
      <c r="VPY45" s="42"/>
      <c r="VPZ45" s="43"/>
      <c r="VQA45" s="42"/>
      <c r="VQB45" s="43"/>
      <c r="VQC45" s="41"/>
      <c r="VQE45" s="838"/>
      <c r="VQF45" s="41"/>
      <c r="VQH45" s="42"/>
      <c r="VQI45" s="43"/>
      <c r="VQJ45" s="42"/>
      <c r="VQK45" s="43"/>
      <c r="VQL45" s="41"/>
      <c r="VQN45" s="838"/>
      <c r="VQO45" s="41"/>
      <c r="VQQ45" s="42"/>
      <c r="VQR45" s="43"/>
      <c r="VQS45" s="42"/>
      <c r="VQT45" s="43"/>
      <c r="VQU45" s="41"/>
      <c r="VQW45" s="838"/>
      <c r="VQX45" s="41"/>
      <c r="VQZ45" s="42"/>
      <c r="VRA45" s="43"/>
      <c r="VRB45" s="42"/>
      <c r="VRC45" s="43"/>
      <c r="VRD45" s="41"/>
      <c r="VRF45" s="838"/>
      <c r="VRG45" s="41"/>
      <c r="VRI45" s="42"/>
      <c r="VRJ45" s="43"/>
      <c r="VRK45" s="42"/>
      <c r="VRL45" s="43"/>
      <c r="VRM45" s="41"/>
      <c r="VRO45" s="838"/>
      <c r="VRP45" s="41"/>
      <c r="VRR45" s="42"/>
      <c r="VRS45" s="43"/>
      <c r="VRT45" s="42"/>
      <c r="VRU45" s="43"/>
      <c r="VRV45" s="41"/>
      <c r="VRX45" s="838"/>
      <c r="VRY45" s="41"/>
      <c r="VSA45" s="42"/>
      <c r="VSB45" s="43"/>
      <c r="VSC45" s="42"/>
      <c r="VSD45" s="43"/>
      <c r="VSE45" s="41"/>
      <c r="VSG45" s="838"/>
      <c r="VSH45" s="41"/>
      <c r="VSJ45" s="42"/>
      <c r="VSK45" s="43"/>
      <c r="VSL45" s="42"/>
      <c r="VSM45" s="43"/>
      <c r="VSN45" s="41"/>
      <c r="VSP45" s="838"/>
      <c r="VSQ45" s="41"/>
      <c r="VSS45" s="42"/>
      <c r="VST45" s="43"/>
      <c r="VSU45" s="42"/>
      <c r="VSV45" s="43"/>
      <c r="VSW45" s="41"/>
      <c r="VSY45" s="838"/>
      <c r="VSZ45" s="41"/>
      <c r="VTB45" s="42"/>
      <c r="VTC45" s="43"/>
      <c r="VTD45" s="42"/>
      <c r="VTE45" s="43"/>
      <c r="VTF45" s="41"/>
      <c r="VTH45" s="838"/>
      <c r="VTI45" s="41"/>
      <c r="VTK45" s="42"/>
      <c r="VTL45" s="43"/>
      <c r="VTM45" s="42"/>
      <c r="VTN45" s="43"/>
      <c r="VTO45" s="41"/>
      <c r="VTQ45" s="838"/>
      <c r="VTR45" s="41"/>
      <c r="VTT45" s="42"/>
      <c r="VTU45" s="43"/>
      <c r="VTV45" s="42"/>
      <c r="VTW45" s="43"/>
      <c r="VTX45" s="41"/>
      <c r="VTZ45" s="838"/>
      <c r="VUA45" s="41"/>
      <c r="VUC45" s="42"/>
      <c r="VUD45" s="43"/>
      <c r="VUE45" s="42"/>
      <c r="VUF45" s="43"/>
      <c r="VUG45" s="41"/>
      <c r="VUI45" s="838"/>
      <c r="VUJ45" s="41"/>
      <c r="VUL45" s="42"/>
      <c r="VUM45" s="43"/>
      <c r="VUN45" s="42"/>
      <c r="VUO45" s="43"/>
      <c r="VUP45" s="41"/>
      <c r="VUR45" s="838"/>
      <c r="VUS45" s="41"/>
      <c r="VUU45" s="42"/>
      <c r="VUV45" s="43"/>
      <c r="VUW45" s="42"/>
      <c r="VUX45" s="43"/>
      <c r="VUY45" s="41"/>
      <c r="VVA45" s="838"/>
      <c r="VVB45" s="41"/>
      <c r="VVD45" s="42"/>
      <c r="VVE45" s="43"/>
      <c r="VVF45" s="42"/>
      <c r="VVG45" s="43"/>
      <c r="VVH45" s="41"/>
      <c r="VVJ45" s="838"/>
      <c r="VVK45" s="41"/>
      <c r="VVM45" s="42"/>
      <c r="VVN45" s="43"/>
      <c r="VVO45" s="42"/>
      <c r="VVP45" s="43"/>
      <c r="VVQ45" s="41"/>
      <c r="VVS45" s="838"/>
      <c r="VVT45" s="41"/>
      <c r="VVV45" s="42"/>
      <c r="VVW45" s="43"/>
      <c r="VVX45" s="42"/>
      <c r="VVY45" s="43"/>
      <c r="VVZ45" s="41"/>
      <c r="VWB45" s="838"/>
      <c r="VWC45" s="41"/>
      <c r="VWE45" s="42"/>
      <c r="VWF45" s="43"/>
      <c r="VWG45" s="42"/>
      <c r="VWH45" s="43"/>
      <c r="VWI45" s="41"/>
      <c r="VWK45" s="838"/>
      <c r="VWL45" s="41"/>
      <c r="VWN45" s="42"/>
      <c r="VWO45" s="43"/>
      <c r="VWP45" s="42"/>
      <c r="VWQ45" s="43"/>
      <c r="VWR45" s="41"/>
      <c r="VWT45" s="838"/>
      <c r="VWU45" s="41"/>
      <c r="VWW45" s="42"/>
      <c r="VWX45" s="43"/>
      <c r="VWY45" s="42"/>
      <c r="VWZ45" s="43"/>
      <c r="VXA45" s="41"/>
      <c r="VXC45" s="838"/>
      <c r="VXD45" s="41"/>
      <c r="VXF45" s="42"/>
      <c r="VXG45" s="43"/>
      <c r="VXH45" s="42"/>
      <c r="VXI45" s="43"/>
      <c r="VXJ45" s="41"/>
      <c r="VXL45" s="838"/>
      <c r="VXM45" s="41"/>
      <c r="VXO45" s="42"/>
      <c r="VXP45" s="43"/>
      <c r="VXQ45" s="42"/>
      <c r="VXR45" s="43"/>
      <c r="VXS45" s="41"/>
      <c r="VXU45" s="838"/>
      <c r="VXV45" s="41"/>
      <c r="VXX45" s="42"/>
      <c r="VXY45" s="43"/>
      <c r="VXZ45" s="42"/>
      <c r="VYA45" s="43"/>
      <c r="VYB45" s="41"/>
      <c r="VYD45" s="838"/>
      <c r="VYE45" s="41"/>
      <c r="VYG45" s="42"/>
      <c r="VYH45" s="43"/>
      <c r="VYI45" s="42"/>
      <c r="VYJ45" s="43"/>
      <c r="VYK45" s="41"/>
      <c r="VYM45" s="838"/>
      <c r="VYN45" s="41"/>
      <c r="VYP45" s="42"/>
      <c r="VYQ45" s="43"/>
      <c r="VYR45" s="42"/>
      <c r="VYS45" s="43"/>
      <c r="VYT45" s="41"/>
      <c r="VYV45" s="838"/>
      <c r="VYW45" s="41"/>
      <c r="VYY45" s="42"/>
      <c r="VYZ45" s="43"/>
      <c r="VZA45" s="42"/>
      <c r="VZB45" s="43"/>
      <c r="VZC45" s="41"/>
      <c r="VZE45" s="838"/>
      <c r="VZF45" s="41"/>
      <c r="VZH45" s="42"/>
      <c r="VZI45" s="43"/>
      <c r="VZJ45" s="42"/>
      <c r="VZK45" s="43"/>
      <c r="VZL45" s="41"/>
      <c r="VZN45" s="838"/>
      <c r="VZO45" s="41"/>
      <c r="VZQ45" s="42"/>
      <c r="VZR45" s="43"/>
      <c r="VZS45" s="42"/>
      <c r="VZT45" s="43"/>
      <c r="VZU45" s="41"/>
      <c r="VZW45" s="838"/>
      <c r="VZX45" s="41"/>
      <c r="VZZ45" s="42"/>
      <c r="WAA45" s="43"/>
      <c r="WAB45" s="42"/>
      <c r="WAC45" s="43"/>
      <c r="WAD45" s="41"/>
      <c r="WAF45" s="838"/>
      <c r="WAG45" s="41"/>
      <c r="WAI45" s="42"/>
      <c r="WAJ45" s="43"/>
      <c r="WAK45" s="42"/>
      <c r="WAL45" s="43"/>
      <c r="WAM45" s="41"/>
      <c r="WAO45" s="838"/>
      <c r="WAP45" s="41"/>
      <c r="WAR45" s="42"/>
      <c r="WAS45" s="43"/>
      <c r="WAT45" s="42"/>
      <c r="WAU45" s="43"/>
      <c r="WAV45" s="41"/>
      <c r="WAX45" s="838"/>
      <c r="WAY45" s="41"/>
      <c r="WBA45" s="42"/>
      <c r="WBB45" s="43"/>
      <c r="WBC45" s="42"/>
      <c r="WBD45" s="43"/>
      <c r="WBE45" s="41"/>
      <c r="WBG45" s="838"/>
      <c r="WBH45" s="41"/>
      <c r="WBJ45" s="42"/>
      <c r="WBK45" s="43"/>
      <c r="WBL45" s="42"/>
      <c r="WBM45" s="43"/>
      <c r="WBN45" s="41"/>
      <c r="WBP45" s="838"/>
      <c r="WBQ45" s="41"/>
      <c r="WBS45" s="42"/>
      <c r="WBT45" s="43"/>
      <c r="WBU45" s="42"/>
      <c r="WBV45" s="43"/>
      <c r="WBW45" s="41"/>
      <c r="WBY45" s="838"/>
      <c r="WBZ45" s="41"/>
      <c r="WCB45" s="42"/>
      <c r="WCC45" s="43"/>
      <c r="WCD45" s="42"/>
      <c r="WCE45" s="43"/>
      <c r="WCF45" s="41"/>
      <c r="WCH45" s="838"/>
      <c r="WCI45" s="41"/>
      <c r="WCK45" s="42"/>
      <c r="WCL45" s="43"/>
      <c r="WCM45" s="42"/>
      <c r="WCN45" s="43"/>
      <c r="WCO45" s="41"/>
      <c r="WCQ45" s="838"/>
      <c r="WCR45" s="41"/>
      <c r="WCT45" s="42"/>
      <c r="WCU45" s="43"/>
      <c r="WCV45" s="42"/>
      <c r="WCW45" s="43"/>
      <c r="WCX45" s="41"/>
      <c r="WCZ45" s="838"/>
      <c r="WDA45" s="41"/>
      <c r="WDC45" s="42"/>
      <c r="WDD45" s="43"/>
      <c r="WDE45" s="42"/>
      <c r="WDF45" s="43"/>
      <c r="WDG45" s="41"/>
      <c r="WDI45" s="838"/>
      <c r="WDJ45" s="41"/>
      <c r="WDL45" s="42"/>
      <c r="WDM45" s="43"/>
      <c r="WDN45" s="42"/>
      <c r="WDO45" s="43"/>
      <c r="WDP45" s="41"/>
      <c r="WDR45" s="838"/>
      <c r="WDS45" s="41"/>
      <c r="WDU45" s="42"/>
      <c r="WDV45" s="43"/>
      <c r="WDW45" s="42"/>
      <c r="WDX45" s="43"/>
      <c r="WDY45" s="41"/>
      <c r="WEA45" s="838"/>
      <c r="WEB45" s="41"/>
      <c r="WED45" s="42"/>
      <c r="WEE45" s="43"/>
      <c r="WEF45" s="42"/>
      <c r="WEG45" s="43"/>
      <c r="WEH45" s="41"/>
      <c r="WEJ45" s="838"/>
      <c r="WEK45" s="41"/>
      <c r="WEM45" s="42"/>
      <c r="WEN45" s="43"/>
      <c r="WEO45" s="42"/>
      <c r="WEP45" s="43"/>
      <c r="WEQ45" s="41"/>
      <c r="WES45" s="838"/>
      <c r="WET45" s="41"/>
      <c r="WEV45" s="42"/>
      <c r="WEW45" s="43"/>
      <c r="WEX45" s="42"/>
      <c r="WEY45" s="43"/>
      <c r="WEZ45" s="41"/>
      <c r="WFB45" s="838"/>
      <c r="WFC45" s="41"/>
      <c r="WFE45" s="42"/>
      <c r="WFF45" s="43"/>
      <c r="WFG45" s="42"/>
      <c r="WFH45" s="43"/>
      <c r="WFI45" s="41"/>
      <c r="WFK45" s="838"/>
      <c r="WFL45" s="41"/>
      <c r="WFN45" s="42"/>
      <c r="WFO45" s="43"/>
      <c r="WFP45" s="42"/>
      <c r="WFQ45" s="43"/>
      <c r="WFR45" s="41"/>
      <c r="WFT45" s="838"/>
      <c r="WFU45" s="41"/>
      <c r="WFW45" s="42"/>
      <c r="WFX45" s="43"/>
      <c r="WFY45" s="42"/>
      <c r="WFZ45" s="43"/>
      <c r="WGA45" s="41"/>
      <c r="WGC45" s="838"/>
      <c r="WGD45" s="41"/>
      <c r="WGF45" s="42"/>
      <c r="WGG45" s="43"/>
      <c r="WGH45" s="42"/>
      <c r="WGI45" s="43"/>
      <c r="WGJ45" s="41"/>
      <c r="WGL45" s="838"/>
      <c r="WGM45" s="41"/>
      <c r="WGO45" s="42"/>
      <c r="WGP45" s="43"/>
      <c r="WGQ45" s="42"/>
      <c r="WGR45" s="43"/>
      <c r="WGS45" s="41"/>
      <c r="WGU45" s="838"/>
      <c r="WGV45" s="41"/>
      <c r="WGX45" s="42"/>
      <c r="WGY45" s="43"/>
      <c r="WGZ45" s="42"/>
      <c r="WHA45" s="43"/>
      <c r="WHB45" s="41"/>
      <c r="WHD45" s="838"/>
      <c r="WHE45" s="41"/>
      <c r="WHG45" s="42"/>
      <c r="WHH45" s="43"/>
      <c r="WHI45" s="42"/>
      <c r="WHJ45" s="43"/>
      <c r="WHK45" s="41"/>
      <c r="WHM45" s="838"/>
      <c r="WHN45" s="41"/>
      <c r="WHP45" s="42"/>
      <c r="WHQ45" s="43"/>
      <c r="WHR45" s="42"/>
      <c r="WHS45" s="43"/>
      <c r="WHT45" s="41"/>
      <c r="WHV45" s="838"/>
      <c r="WHW45" s="41"/>
      <c r="WHY45" s="42"/>
      <c r="WHZ45" s="43"/>
      <c r="WIA45" s="42"/>
      <c r="WIB45" s="43"/>
      <c r="WIC45" s="41"/>
      <c r="WIE45" s="838"/>
      <c r="WIF45" s="41"/>
      <c r="WIH45" s="42"/>
      <c r="WII45" s="43"/>
      <c r="WIJ45" s="42"/>
      <c r="WIK45" s="43"/>
      <c r="WIL45" s="41"/>
      <c r="WIN45" s="838"/>
      <c r="WIO45" s="41"/>
      <c r="WIQ45" s="42"/>
      <c r="WIR45" s="43"/>
      <c r="WIS45" s="42"/>
      <c r="WIT45" s="43"/>
      <c r="WIU45" s="41"/>
      <c r="WIW45" s="838"/>
      <c r="WIX45" s="41"/>
      <c r="WIZ45" s="42"/>
      <c r="WJA45" s="43"/>
      <c r="WJB45" s="42"/>
      <c r="WJC45" s="43"/>
      <c r="WJD45" s="41"/>
      <c r="WJF45" s="838"/>
      <c r="WJG45" s="41"/>
      <c r="WJI45" s="42"/>
      <c r="WJJ45" s="43"/>
      <c r="WJK45" s="42"/>
      <c r="WJL45" s="43"/>
      <c r="WJM45" s="41"/>
      <c r="WJO45" s="838"/>
      <c r="WJP45" s="41"/>
      <c r="WJR45" s="42"/>
      <c r="WJS45" s="43"/>
      <c r="WJT45" s="42"/>
      <c r="WJU45" s="43"/>
      <c r="WJV45" s="41"/>
      <c r="WJX45" s="838"/>
      <c r="WJY45" s="41"/>
      <c r="WKA45" s="42"/>
      <c r="WKB45" s="43"/>
      <c r="WKC45" s="42"/>
      <c r="WKD45" s="43"/>
      <c r="WKE45" s="41"/>
      <c r="WKG45" s="838"/>
      <c r="WKH45" s="41"/>
      <c r="WKJ45" s="42"/>
      <c r="WKK45" s="43"/>
      <c r="WKL45" s="42"/>
      <c r="WKM45" s="43"/>
      <c r="WKN45" s="41"/>
      <c r="WKP45" s="838"/>
      <c r="WKQ45" s="41"/>
      <c r="WKS45" s="42"/>
      <c r="WKT45" s="43"/>
      <c r="WKU45" s="42"/>
      <c r="WKV45" s="43"/>
      <c r="WKW45" s="41"/>
      <c r="WKY45" s="838"/>
      <c r="WKZ45" s="41"/>
      <c r="WLB45" s="42"/>
      <c r="WLC45" s="43"/>
      <c r="WLD45" s="42"/>
      <c r="WLE45" s="43"/>
      <c r="WLF45" s="41"/>
      <c r="WLH45" s="838"/>
      <c r="WLI45" s="41"/>
      <c r="WLK45" s="42"/>
      <c r="WLL45" s="43"/>
      <c r="WLM45" s="42"/>
      <c r="WLN45" s="43"/>
      <c r="WLO45" s="41"/>
      <c r="WLQ45" s="838"/>
      <c r="WLR45" s="41"/>
      <c r="WLT45" s="42"/>
      <c r="WLU45" s="43"/>
      <c r="WLV45" s="42"/>
      <c r="WLW45" s="43"/>
      <c r="WLX45" s="41"/>
      <c r="WLZ45" s="838"/>
      <c r="WMA45" s="41"/>
      <c r="WMC45" s="42"/>
      <c r="WMD45" s="43"/>
      <c r="WME45" s="42"/>
      <c r="WMF45" s="43"/>
      <c r="WMG45" s="41"/>
      <c r="WMI45" s="838"/>
      <c r="WMJ45" s="41"/>
      <c r="WML45" s="42"/>
      <c r="WMM45" s="43"/>
      <c r="WMN45" s="42"/>
      <c r="WMO45" s="43"/>
      <c r="WMP45" s="41"/>
      <c r="WMR45" s="838"/>
      <c r="WMS45" s="41"/>
      <c r="WMU45" s="42"/>
      <c r="WMV45" s="43"/>
      <c r="WMW45" s="42"/>
      <c r="WMX45" s="43"/>
      <c r="WMY45" s="41"/>
      <c r="WNA45" s="838"/>
      <c r="WNB45" s="41"/>
      <c r="WND45" s="42"/>
      <c r="WNE45" s="43"/>
      <c r="WNF45" s="42"/>
      <c r="WNG45" s="43"/>
      <c r="WNH45" s="41"/>
      <c r="WNJ45" s="838"/>
      <c r="WNK45" s="41"/>
      <c r="WNM45" s="42"/>
      <c r="WNN45" s="43"/>
      <c r="WNO45" s="42"/>
      <c r="WNP45" s="43"/>
      <c r="WNQ45" s="41"/>
      <c r="WNS45" s="838"/>
      <c r="WNT45" s="41"/>
      <c r="WNV45" s="42"/>
      <c r="WNW45" s="43"/>
      <c r="WNX45" s="42"/>
      <c r="WNY45" s="43"/>
      <c r="WNZ45" s="41"/>
      <c r="WOB45" s="838"/>
      <c r="WOC45" s="41"/>
      <c r="WOE45" s="42"/>
      <c r="WOF45" s="43"/>
      <c r="WOG45" s="42"/>
      <c r="WOH45" s="43"/>
      <c r="WOI45" s="41"/>
      <c r="WOK45" s="838"/>
      <c r="WOL45" s="41"/>
      <c r="WON45" s="42"/>
      <c r="WOO45" s="43"/>
      <c r="WOP45" s="42"/>
      <c r="WOQ45" s="43"/>
      <c r="WOR45" s="41"/>
      <c r="WOT45" s="838"/>
      <c r="WOU45" s="41"/>
      <c r="WOW45" s="42"/>
      <c r="WOX45" s="43"/>
      <c r="WOY45" s="42"/>
      <c r="WOZ45" s="43"/>
      <c r="WPA45" s="41"/>
      <c r="WPC45" s="838"/>
      <c r="WPD45" s="41"/>
      <c r="WPF45" s="42"/>
      <c r="WPG45" s="43"/>
      <c r="WPH45" s="42"/>
      <c r="WPI45" s="43"/>
      <c r="WPJ45" s="41"/>
      <c r="WPL45" s="838"/>
      <c r="WPM45" s="41"/>
      <c r="WPO45" s="42"/>
      <c r="WPP45" s="43"/>
      <c r="WPQ45" s="42"/>
      <c r="WPR45" s="43"/>
      <c r="WPS45" s="41"/>
      <c r="WPU45" s="838"/>
      <c r="WPV45" s="41"/>
      <c r="WPX45" s="42"/>
      <c r="WPY45" s="43"/>
      <c r="WPZ45" s="42"/>
      <c r="WQA45" s="43"/>
      <c r="WQB45" s="41"/>
      <c r="WQD45" s="838"/>
      <c r="WQE45" s="41"/>
      <c r="WQG45" s="42"/>
      <c r="WQH45" s="43"/>
      <c r="WQI45" s="42"/>
      <c r="WQJ45" s="43"/>
      <c r="WQK45" s="41"/>
      <c r="WQM45" s="838"/>
      <c r="WQN45" s="41"/>
      <c r="WQP45" s="42"/>
      <c r="WQQ45" s="43"/>
      <c r="WQR45" s="42"/>
      <c r="WQS45" s="43"/>
      <c r="WQT45" s="41"/>
      <c r="WQV45" s="838"/>
      <c r="WQW45" s="41"/>
      <c r="WQY45" s="42"/>
      <c r="WQZ45" s="43"/>
      <c r="WRA45" s="42"/>
      <c r="WRB45" s="43"/>
      <c r="WRC45" s="41"/>
      <c r="WRE45" s="838"/>
      <c r="WRF45" s="41"/>
      <c r="WRH45" s="42"/>
      <c r="WRI45" s="43"/>
      <c r="WRJ45" s="42"/>
      <c r="WRK45" s="43"/>
      <c r="WRL45" s="41"/>
      <c r="WRN45" s="838"/>
      <c r="WRO45" s="41"/>
      <c r="WRQ45" s="42"/>
      <c r="WRR45" s="43"/>
      <c r="WRS45" s="42"/>
      <c r="WRT45" s="43"/>
      <c r="WRU45" s="41"/>
      <c r="WRW45" s="838"/>
      <c r="WRX45" s="41"/>
      <c r="WRZ45" s="42"/>
      <c r="WSA45" s="43"/>
      <c r="WSB45" s="42"/>
      <c r="WSC45" s="43"/>
      <c r="WSD45" s="41"/>
      <c r="WSF45" s="838"/>
      <c r="WSG45" s="41"/>
      <c r="WSI45" s="42"/>
      <c r="WSJ45" s="43"/>
      <c r="WSK45" s="42"/>
      <c r="WSL45" s="43"/>
      <c r="WSM45" s="41"/>
      <c r="WSO45" s="838"/>
      <c r="WSP45" s="41"/>
      <c r="WSR45" s="42"/>
      <c r="WSS45" s="43"/>
      <c r="WST45" s="42"/>
      <c r="WSU45" s="43"/>
      <c r="WSV45" s="41"/>
      <c r="WSX45" s="838"/>
      <c r="WSY45" s="41"/>
      <c r="WTA45" s="42"/>
      <c r="WTB45" s="43"/>
      <c r="WTC45" s="42"/>
      <c r="WTD45" s="43"/>
      <c r="WTE45" s="41"/>
      <c r="WTG45" s="838"/>
      <c r="WTH45" s="41"/>
      <c r="WTJ45" s="42"/>
      <c r="WTK45" s="43"/>
      <c r="WTL45" s="42"/>
      <c r="WTM45" s="43"/>
      <c r="WTN45" s="41"/>
      <c r="WTP45" s="838"/>
      <c r="WTQ45" s="41"/>
      <c r="WTS45" s="42"/>
      <c r="WTT45" s="43"/>
      <c r="WTU45" s="42"/>
      <c r="WTV45" s="43"/>
      <c r="WTW45" s="41"/>
      <c r="WTY45" s="838"/>
      <c r="WTZ45" s="41"/>
      <c r="WUB45" s="42"/>
      <c r="WUC45" s="43"/>
      <c r="WUD45" s="42"/>
      <c r="WUE45" s="43"/>
      <c r="WUF45" s="41"/>
      <c r="WUH45" s="838"/>
      <c r="WUI45" s="41"/>
      <c r="WUK45" s="42"/>
      <c r="WUL45" s="43"/>
      <c r="WUM45" s="42"/>
      <c r="WUN45" s="43"/>
      <c r="WUO45" s="41"/>
      <c r="WUQ45" s="838"/>
      <c r="WUR45" s="41"/>
      <c r="WUT45" s="42"/>
      <c r="WUU45" s="43"/>
      <c r="WUV45" s="42"/>
      <c r="WUW45" s="43"/>
      <c r="WUX45" s="41"/>
      <c r="WUZ45" s="838"/>
      <c r="WVA45" s="41"/>
      <c r="WVC45" s="42"/>
      <c r="WVD45" s="43"/>
      <c r="WVE45" s="42"/>
      <c r="WVF45" s="43"/>
      <c r="WVG45" s="41"/>
      <c r="WVI45" s="838"/>
      <c r="WVJ45" s="41"/>
      <c r="WVL45" s="42"/>
      <c r="WVM45" s="43"/>
      <c r="WVN45" s="42"/>
      <c r="WVO45" s="43"/>
      <c r="WVP45" s="41"/>
      <c r="WVR45" s="838"/>
      <c r="WVS45" s="41"/>
      <c r="WVU45" s="42"/>
      <c r="WVV45" s="43"/>
      <c r="WVW45" s="42"/>
      <c r="WVX45" s="43"/>
      <c r="WVY45" s="41"/>
      <c r="WWA45" s="838"/>
      <c r="WWB45" s="41"/>
      <c r="WWD45" s="42"/>
      <c r="WWE45" s="43"/>
      <c r="WWF45" s="42"/>
      <c r="WWG45" s="43"/>
      <c r="WWH45" s="41"/>
      <c r="WWJ45" s="838"/>
      <c r="WWK45" s="41"/>
      <c r="WWM45" s="42"/>
      <c r="WWN45" s="43"/>
      <c r="WWO45" s="42"/>
      <c r="WWP45" s="43"/>
      <c r="WWQ45" s="41"/>
      <c r="WWS45" s="838"/>
      <c r="WWT45" s="41"/>
      <c r="WWV45" s="42"/>
      <c r="WWW45" s="43"/>
      <c r="WWX45" s="42"/>
      <c r="WWY45" s="43"/>
      <c r="WWZ45" s="41"/>
      <c r="WXB45" s="838"/>
      <c r="WXC45" s="41"/>
      <c r="WXE45" s="42"/>
      <c r="WXF45" s="43"/>
      <c r="WXG45" s="42"/>
      <c r="WXH45" s="43"/>
      <c r="WXI45" s="41"/>
      <c r="WXK45" s="838"/>
      <c r="WXL45" s="41"/>
      <c r="WXN45" s="42"/>
      <c r="WXO45" s="43"/>
      <c r="WXP45" s="42"/>
      <c r="WXQ45" s="43"/>
      <c r="WXR45" s="41"/>
      <c r="WXT45" s="838"/>
      <c r="WXU45" s="41"/>
      <c r="WXW45" s="42"/>
      <c r="WXX45" s="43"/>
      <c r="WXY45" s="42"/>
      <c r="WXZ45" s="43"/>
      <c r="WYA45" s="41"/>
      <c r="WYC45" s="838"/>
      <c r="WYD45" s="41"/>
      <c r="WYF45" s="42"/>
      <c r="WYG45" s="43"/>
      <c r="WYH45" s="42"/>
      <c r="WYI45" s="43"/>
      <c r="WYJ45" s="41"/>
      <c r="WYL45" s="838"/>
      <c r="WYM45" s="41"/>
      <c r="WYO45" s="42"/>
      <c r="WYP45" s="43"/>
      <c r="WYQ45" s="42"/>
      <c r="WYR45" s="43"/>
      <c r="WYS45" s="41"/>
      <c r="WYU45" s="838"/>
      <c r="WYV45" s="41"/>
      <c r="WYX45" s="42"/>
      <c r="WYY45" s="43"/>
      <c r="WYZ45" s="42"/>
      <c r="WZA45" s="43"/>
      <c r="WZB45" s="41"/>
      <c r="WZD45" s="838"/>
      <c r="WZE45" s="41"/>
      <c r="WZG45" s="42"/>
      <c r="WZH45" s="43"/>
      <c r="WZI45" s="42"/>
      <c r="WZJ45" s="43"/>
      <c r="WZK45" s="41"/>
      <c r="WZM45" s="838"/>
      <c r="WZN45" s="41"/>
      <c r="WZP45" s="42"/>
      <c r="WZQ45" s="43"/>
      <c r="WZR45" s="42"/>
      <c r="WZS45" s="43"/>
      <c r="WZT45" s="41"/>
      <c r="WZV45" s="838"/>
      <c r="WZW45" s="41"/>
      <c r="WZY45" s="42"/>
      <c r="WZZ45" s="43"/>
      <c r="XAA45" s="42"/>
      <c r="XAB45" s="43"/>
      <c r="XAC45" s="41"/>
      <c r="XAE45" s="838"/>
      <c r="XAF45" s="41"/>
      <c r="XAH45" s="42"/>
      <c r="XAI45" s="43"/>
      <c r="XAJ45" s="42"/>
      <c r="XAK45" s="43"/>
      <c r="XAL45" s="41"/>
      <c r="XAN45" s="838"/>
      <c r="XAO45" s="41"/>
      <c r="XAQ45" s="42"/>
      <c r="XAR45" s="43"/>
      <c r="XAS45" s="42"/>
      <c r="XAT45" s="43"/>
      <c r="XAU45" s="41"/>
      <c r="XAW45" s="838"/>
      <c r="XAX45" s="41"/>
      <c r="XAZ45" s="42"/>
      <c r="XBA45" s="43"/>
      <c r="XBB45" s="42"/>
      <c r="XBC45" s="43"/>
      <c r="XBD45" s="41"/>
      <c r="XBF45" s="838"/>
      <c r="XBG45" s="41"/>
      <c r="XBI45" s="42"/>
      <c r="XBJ45" s="43"/>
      <c r="XBK45" s="42"/>
      <c r="XBL45" s="43"/>
      <c r="XBM45" s="41"/>
      <c r="XBO45" s="838"/>
      <c r="XBP45" s="41"/>
      <c r="XBR45" s="42"/>
      <c r="XBS45" s="43"/>
      <c r="XBT45" s="42"/>
      <c r="XBU45" s="43"/>
      <c r="XBV45" s="41"/>
      <c r="XBX45" s="838"/>
      <c r="XBY45" s="41"/>
      <c r="XCA45" s="42"/>
      <c r="XCB45" s="43"/>
      <c r="XCC45" s="42"/>
      <c r="XCD45" s="43"/>
      <c r="XCE45" s="41"/>
      <c r="XCG45" s="838"/>
      <c r="XCH45" s="41"/>
      <c r="XCJ45" s="42"/>
      <c r="XCK45" s="43"/>
      <c r="XCL45" s="42"/>
      <c r="XCM45" s="43"/>
      <c r="XCN45" s="41"/>
      <c r="XCP45" s="838"/>
      <c r="XCQ45" s="41"/>
      <c r="XCS45" s="42"/>
      <c r="XCT45" s="43"/>
      <c r="XCU45" s="42"/>
      <c r="XCV45" s="43"/>
      <c r="XCW45" s="41"/>
      <c r="XCY45" s="838"/>
      <c r="XCZ45" s="41"/>
      <c r="XDB45" s="42"/>
      <c r="XDC45" s="43"/>
      <c r="XDD45" s="42"/>
      <c r="XDE45" s="43"/>
      <c r="XDF45" s="41"/>
      <c r="XDH45" s="838"/>
      <c r="XDI45" s="41"/>
      <c r="XDK45" s="42"/>
      <c r="XDL45" s="43"/>
      <c r="XDM45" s="42"/>
      <c r="XDN45" s="43"/>
      <c r="XDO45" s="41"/>
      <c r="XDQ45" s="838"/>
      <c r="XDR45" s="41"/>
      <c r="XDT45" s="42"/>
      <c r="XDU45" s="43"/>
      <c r="XDV45" s="42"/>
      <c r="XDW45" s="43"/>
      <c r="XDX45" s="41"/>
      <c r="XDZ45" s="838"/>
      <c r="XEA45" s="41"/>
      <c r="XEC45" s="42"/>
      <c r="XED45" s="43"/>
      <c r="XEE45" s="42"/>
      <c r="XEF45" s="43"/>
      <c r="XEG45" s="41"/>
      <c r="XEI45" s="838"/>
      <c r="XEJ45" s="41"/>
      <c r="XEL45" s="42"/>
      <c r="XEM45" s="43"/>
      <c r="XEN45" s="42"/>
      <c r="XEO45" s="43"/>
      <c r="XEP45" s="41"/>
      <c r="XER45" s="838"/>
      <c r="XES45" s="41"/>
      <c r="XEU45" s="42"/>
      <c r="XEV45" s="43"/>
      <c r="XEW45" s="42"/>
      <c r="XEX45" s="43"/>
      <c r="XEY45" s="41"/>
      <c r="XFA45" s="838"/>
      <c r="XFB45" s="41"/>
    </row>
    <row r="46" spans="1:5120 5122:9215 9217:14336 14338:16383" s="282" customFormat="1" ht="14.1" customHeight="1" x14ac:dyDescent="0.2">
      <c r="A46" s="289"/>
      <c r="B46" s="447" t="s">
        <v>255</v>
      </c>
      <c r="C46" s="290" t="str">
        <f>'(2)Insumo'!C64</f>
        <v>Protetor Solar FPS 30 (120ml)</v>
      </c>
      <c r="D46" s="291">
        <f>'(2)Insumo'!G64/12</f>
        <v>8.3333333333333329E-2</v>
      </c>
      <c r="E46" s="292">
        <f>'(2)Insumo'!H64</f>
        <v>0</v>
      </c>
      <c r="F46" s="293">
        <f>'(2)Insumo'!E64</f>
        <v>72</v>
      </c>
      <c r="G46" s="293">
        <f>'(2)Insumo'!F64</f>
        <v>18</v>
      </c>
      <c r="H46" s="292">
        <f>$D$46*$E$46*F46</f>
        <v>0</v>
      </c>
      <c r="I46" s="481">
        <f>$D$46*$E$46*G46</f>
        <v>0</v>
      </c>
    </row>
    <row r="47" spans="1:5120 5122:9215 9217:14336 14338:16383" ht="14.1" customHeight="1" x14ac:dyDescent="0.2">
      <c r="A47" s="1165" t="s">
        <v>473</v>
      </c>
      <c r="B47" s="1166"/>
      <c r="C47" s="1166"/>
      <c r="D47" s="1166"/>
      <c r="E47" s="1166"/>
      <c r="F47" s="1166"/>
      <c r="G47" s="1166"/>
      <c r="H47" s="271">
        <f>SUM(H46)</f>
        <v>0</v>
      </c>
      <c r="I47" s="272">
        <f>SUM(I46)</f>
        <v>0</v>
      </c>
    </row>
    <row r="49" spans="1:1" ht="14.1" customHeight="1" x14ac:dyDescent="0.2">
      <c r="A49" s="1478" t="str">
        <f>'(4)Comp.Pessoal'!A27</f>
        <v>Razão Social da Licitante</v>
      </c>
    </row>
  </sheetData>
  <sheetProtection password="933F" sheet="1" objects="1" scenarios="1" selectLockedCells="1"/>
  <mergeCells count="16">
    <mergeCell ref="A10:G10"/>
    <mergeCell ref="A47:G47"/>
    <mergeCell ref="A28:G28"/>
    <mergeCell ref="A43:G43"/>
    <mergeCell ref="A1:I1"/>
    <mergeCell ref="F3:G3"/>
    <mergeCell ref="F31:G31"/>
    <mergeCell ref="D31:D32"/>
    <mergeCell ref="E3:E4"/>
    <mergeCell ref="H3:I3"/>
    <mergeCell ref="E31:E32"/>
    <mergeCell ref="H31:I31"/>
    <mergeCell ref="A3:D4"/>
    <mergeCell ref="A31:C32"/>
    <mergeCell ref="A22:G22"/>
    <mergeCell ref="A16:G16"/>
  </mergeCells>
  <printOptions horizontalCentered="1"/>
  <pageMargins left="1.1811023622047245" right="0.78740157480314965" top="1.1811023622047245" bottom="0.78740157480314965" header="0.59055118110236227" footer="0.31496062992125984"/>
  <pageSetup paperSize="9" scale="98" fitToWidth="0" fitToHeight="0" orientation="portrait" r:id="rId1"/>
  <headerFooter>
    <oddHeader>&amp;L&amp;"Calibri,Negrito"&amp;9Estado de Santa Catarina
Município de Lages - SC
Serviço de Estacionamento Rotativo Pago – Área Azul&amp;R&amp;G</oddHeader>
    <oddFooter>&amp;L&amp;"Calibri,Negrito"&amp;9Planilha 5 - Composição da Despesa com Benefício Social&amp;R&amp;"Calibri,Negrito"&amp;9Pág.: &amp;P de &amp;N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F50"/>
  <sheetViews>
    <sheetView zoomScaleNormal="100" zoomScaleSheetLayoutView="55" workbookViewId="0">
      <selection sqref="A1:F1"/>
    </sheetView>
  </sheetViews>
  <sheetFormatPr defaultRowHeight="14.1" customHeight="1" x14ac:dyDescent="0.2"/>
  <cols>
    <col min="1" max="1" width="3" style="46" customWidth="1"/>
    <col min="2" max="2" width="3" style="47" customWidth="1"/>
    <col min="3" max="3" width="48.28515625" style="46" bestFit="1" customWidth="1"/>
    <col min="4" max="4" width="11.28515625" style="213" bestFit="1" customWidth="1"/>
    <col min="5" max="5" width="6.85546875" style="213" bestFit="1" customWidth="1"/>
    <col min="6" max="6" width="12.140625" style="213" bestFit="1" customWidth="1"/>
    <col min="7" max="250" width="9.140625" style="213"/>
    <col min="251" max="251" width="2" style="213" customWidth="1"/>
    <col min="252" max="252" width="5.5703125" style="213" customWidth="1"/>
    <col min="253" max="253" width="43.5703125" style="213" bestFit="1" customWidth="1"/>
    <col min="254" max="254" width="9.140625" style="213" bestFit="1" customWidth="1"/>
    <col min="255" max="255" width="6.85546875" style="213" bestFit="1" customWidth="1"/>
    <col min="256" max="256" width="11.28515625" style="213" bestFit="1" customWidth="1"/>
    <col min="257" max="257" width="10.5703125" style="213" bestFit="1" customWidth="1"/>
    <col min="258" max="258" width="12.140625" style="213" customWidth="1"/>
    <col min="259" max="506" width="9.140625" style="213"/>
    <col min="507" max="507" width="2" style="213" customWidth="1"/>
    <col min="508" max="508" width="5.5703125" style="213" customWidth="1"/>
    <col min="509" max="509" width="43.5703125" style="213" bestFit="1" customWidth="1"/>
    <col min="510" max="510" width="9.140625" style="213" bestFit="1" customWidth="1"/>
    <col min="511" max="511" width="6.85546875" style="213" bestFit="1" customWidth="1"/>
    <col min="512" max="512" width="11.28515625" style="213" bestFit="1" customWidth="1"/>
    <col min="513" max="513" width="10.5703125" style="213" bestFit="1" customWidth="1"/>
    <col min="514" max="514" width="12.140625" style="213" customWidth="1"/>
    <col min="515" max="762" width="9.140625" style="213"/>
    <col min="763" max="763" width="2" style="213" customWidth="1"/>
    <col min="764" max="764" width="5.5703125" style="213" customWidth="1"/>
    <col min="765" max="765" width="43.5703125" style="213" bestFit="1" customWidth="1"/>
    <col min="766" max="766" width="9.140625" style="213" bestFit="1" customWidth="1"/>
    <col min="767" max="767" width="6.85546875" style="213" bestFit="1" customWidth="1"/>
    <col min="768" max="768" width="11.28515625" style="213" bestFit="1" customWidth="1"/>
    <col min="769" max="769" width="10.5703125" style="213" bestFit="1" customWidth="1"/>
    <col min="770" max="770" width="12.140625" style="213" customWidth="1"/>
    <col min="771" max="1018" width="9.140625" style="213"/>
    <col min="1019" max="1019" width="2" style="213" customWidth="1"/>
    <col min="1020" max="1020" width="5.5703125" style="213" customWidth="1"/>
    <col min="1021" max="1021" width="43.5703125" style="213" bestFit="1" customWidth="1"/>
    <col min="1022" max="1022" width="9.140625" style="213" bestFit="1" customWidth="1"/>
    <col min="1023" max="1023" width="6.85546875" style="213" bestFit="1" customWidth="1"/>
    <col min="1024" max="1024" width="11.28515625" style="213" bestFit="1" customWidth="1"/>
    <col min="1025" max="1025" width="10.5703125" style="213" bestFit="1" customWidth="1"/>
    <col min="1026" max="1026" width="12.140625" style="213" customWidth="1"/>
    <col min="1027" max="1274" width="9.140625" style="213"/>
    <col min="1275" max="1275" width="2" style="213" customWidth="1"/>
    <col min="1276" max="1276" width="5.5703125" style="213" customWidth="1"/>
    <col min="1277" max="1277" width="43.5703125" style="213" bestFit="1" customWidth="1"/>
    <col min="1278" max="1278" width="9.140625" style="213" bestFit="1" customWidth="1"/>
    <col min="1279" max="1279" width="6.85546875" style="213" bestFit="1" customWidth="1"/>
    <col min="1280" max="1280" width="11.28515625" style="213" bestFit="1" customWidth="1"/>
    <col min="1281" max="1281" width="10.5703125" style="213" bestFit="1" customWidth="1"/>
    <col min="1282" max="1282" width="12.140625" style="213" customWidth="1"/>
    <col min="1283" max="1530" width="9.140625" style="213"/>
    <col min="1531" max="1531" width="2" style="213" customWidth="1"/>
    <col min="1532" max="1532" width="5.5703125" style="213" customWidth="1"/>
    <col min="1533" max="1533" width="43.5703125" style="213" bestFit="1" customWidth="1"/>
    <col min="1534" max="1534" width="9.140625" style="213" bestFit="1" customWidth="1"/>
    <col min="1535" max="1535" width="6.85546875" style="213" bestFit="1" customWidth="1"/>
    <col min="1536" max="1536" width="11.28515625" style="213" bestFit="1" customWidth="1"/>
    <col min="1537" max="1537" width="10.5703125" style="213" bestFit="1" customWidth="1"/>
    <col min="1538" max="1538" width="12.140625" style="213" customWidth="1"/>
    <col min="1539" max="1786" width="9.140625" style="213"/>
    <col min="1787" max="1787" width="2" style="213" customWidth="1"/>
    <col min="1788" max="1788" width="5.5703125" style="213" customWidth="1"/>
    <col min="1789" max="1789" width="43.5703125" style="213" bestFit="1" customWidth="1"/>
    <col min="1790" max="1790" width="9.140625" style="213" bestFit="1" customWidth="1"/>
    <col min="1791" max="1791" width="6.85546875" style="213" bestFit="1" customWidth="1"/>
    <col min="1792" max="1792" width="11.28515625" style="213" bestFit="1" customWidth="1"/>
    <col min="1793" max="1793" width="10.5703125" style="213" bestFit="1" customWidth="1"/>
    <col min="1794" max="1794" width="12.140625" style="213" customWidth="1"/>
    <col min="1795" max="2042" width="9.140625" style="213"/>
    <col min="2043" max="2043" width="2" style="213" customWidth="1"/>
    <col min="2044" max="2044" width="5.5703125" style="213" customWidth="1"/>
    <col min="2045" max="2045" width="43.5703125" style="213" bestFit="1" customWidth="1"/>
    <col min="2046" max="2046" width="9.140625" style="213" bestFit="1" customWidth="1"/>
    <col min="2047" max="2047" width="6.85546875" style="213" bestFit="1" customWidth="1"/>
    <col min="2048" max="2048" width="11.28515625" style="213" bestFit="1" customWidth="1"/>
    <col min="2049" max="2049" width="10.5703125" style="213" bestFit="1" customWidth="1"/>
    <col min="2050" max="2050" width="12.140625" style="213" customWidth="1"/>
    <col min="2051" max="2298" width="9.140625" style="213"/>
    <col min="2299" max="2299" width="2" style="213" customWidth="1"/>
    <col min="2300" max="2300" width="5.5703125" style="213" customWidth="1"/>
    <col min="2301" max="2301" width="43.5703125" style="213" bestFit="1" customWidth="1"/>
    <col min="2302" max="2302" width="9.140625" style="213" bestFit="1" customWidth="1"/>
    <col min="2303" max="2303" width="6.85546875" style="213" bestFit="1" customWidth="1"/>
    <col min="2304" max="2304" width="11.28515625" style="213" bestFit="1" customWidth="1"/>
    <col min="2305" max="2305" width="10.5703125" style="213" bestFit="1" customWidth="1"/>
    <col min="2306" max="2306" width="12.140625" style="213" customWidth="1"/>
    <col min="2307" max="2554" width="9.140625" style="213"/>
    <col min="2555" max="2555" width="2" style="213" customWidth="1"/>
    <col min="2556" max="2556" width="5.5703125" style="213" customWidth="1"/>
    <col min="2557" max="2557" width="43.5703125" style="213" bestFit="1" customWidth="1"/>
    <col min="2558" max="2558" width="9.140625" style="213" bestFit="1" customWidth="1"/>
    <col min="2559" max="2559" width="6.85546875" style="213" bestFit="1" customWidth="1"/>
    <col min="2560" max="2560" width="11.28515625" style="213" bestFit="1" customWidth="1"/>
    <col min="2561" max="2561" width="10.5703125" style="213" bestFit="1" customWidth="1"/>
    <col min="2562" max="2562" width="12.140625" style="213" customWidth="1"/>
    <col min="2563" max="2810" width="9.140625" style="213"/>
    <col min="2811" max="2811" width="2" style="213" customWidth="1"/>
    <col min="2812" max="2812" width="5.5703125" style="213" customWidth="1"/>
    <col min="2813" max="2813" width="43.5703125" style="213" bestFit="1" customWidth="1"/>
    <col min="2814" max="2814" width="9.140625" style="213" bestFit="1" customWidth="1"/>
    <col min="2815" max="2815" width="6.85546875" style="213" bestFit="1" customWidth="1"/>
    <col min="2816" max="2816" width="11.28515625" style="213" bestFit="1" customWidth="1"/>
    <col min="2817" max="2817" width="10.5703125" style="213" bestFit="1" customWidth="1"/>
    <col min="2818" max="2818" width="12.140625" style="213" customWidth="1"/>
    <col min="2819" max="3066" width="9.140625" style="213"/>
    <col min="3067" max="3067" width="2" style="213" customWidth="1"/>
    <col min="3068" max="3068" width="5.5703125" style="213" customWidth="1"/>
    <col min="3069" max="3069" width="43.5703125" style="213" bestFit="1" customWidth="1"/>
    <col min="3070" max="3070" width="9.140625" style="213" bestFit="1" customWidth="1"/>
    <col min="3071" max="3071" width="6.85546875" style="213" bestFit="1" customWidth="1"/>
    <col min="3072" max="3072" width="11.28515625" style="213" bestFit="1" customWidth="1"/>
    <col min="3073" max="3073" width="10.5703125" style="213" bestFit="1" customWidth="1"/>
    <col min="3074" max="3074" width="12.140625" style="213" customWidth="1"/>
    <col min="3075" max="3322" width="9.140625" style="213"/>
    <col min="3323" max="3323" width="2" style="213" customWidth="1"/>
    <col min="3324" max="3324" width="5.5703125" style="213" customWidth="1"/>
    <col min="3325" max="3325" width="43.5703125" style="213" bestFit="1" customWidth="1"/>
    <col min="3326" max="3326" width="9.140625" style="213" bestFit="1" customWidth="1"/>
    <col min="3327" max="3327" width="6.85546875" style="213" bestFit="1" customWidth="1"/>
    <col min="3328" max="3328" width="11.28515625" style="213" bestFit="1" customWidth="1"/>
    <col min="3329" max="3329" width="10.5703125" style="213" bestFit="1" customWidth="1"/>
    <col min="3330" max="3330" width="12.140625" style="213" customWidth="1"/>
    <col min="3331" max="3578" width="9.140625" style="213"/>
    <col min="3579" max="3579" width="2" style="213" customWidth="1"/>
    <col min="3580" max="3580" width="5.5703125" style="213" customWidth="1"/>
    <col min="3581" max="3581" width="43.5703125" style="213" bestFit="1" customWidth="1"/>
    <col min="3582" max="3582" width="9.140625" style="213" bestFit="1" customWidth="1"/>
    <col min="3583" max="3583" width="6.85546875" style="213" bestFit="1" customWidth="1"/>
    <col min="3584" max="3584" width="11.28515625" style="213" bestFit="1" customWidth="1"/>
    <col min="3585" max="3585" width="10.5703125" style="213" bestFit="1" customWidth="1"/>
    <col min="3586" max="3586" width="12.140625" style="213" customWidth="1"/>
    <col min="3587" max="3834" width="9.140625" style="213"/>
    <col min="3835" max="3835" width="2" style="213" customWidth="1"/>
    <col min="3836" max="3836" width="5.5703125" style="213" customWidth="1"/>
    <col min="3837" max="3837" width="43.5703125" style="213" bestFit="1" customWidth="1"/>
    <col min="3838" max="3838" width="9.140625" style="213" bestFit="1" customWidth="1"/>
    <col min="3839" max="3839" width="6.85546875" style="213" bestFit="1" customWidth="1"/>
    <col min="3840" max="3840" width="11.28515625" style="213" bestFit="1" customWidth="1"/>
    <col min="3841" max="3841" width="10.5703125" style="213" bestFit="1" customWidth="1"/>
    <col min="3842" max="3842" width="12.140625" style="213" customWidth="1"/>
    <col min="3843" max="4090" width="9.140625" style="213"/>
    <col min="4091" max="4091" width="2" style="213" customWidth="1"/>
    <col min="4092" max="4092" width="5.5703125" style="213" customWidth="1"/>
    <col min="4093" max="4093" width="43.5703125" style="213" bestFit="1" customWidth="1"/>
    <col min="4094" max="4094" width="9.140625" style="213" bestFit="1" customWidth="1"/>
    <col min="4095" max="4095" width="6.85546875" style="213" bestFit="1" customWidth="1"/>
    <col min="4096" max="4096" width="11.28515625" style="213" bestFit="1" customWidth="1"/>
    <col min="4097" max="4097" width="10.5703125" style="213" bestFit="1" customWidth="1"/>
    <col min="4098" max="4098" width="12.140625" style="213" customWidth="1"/>
    <col min="4099" max="4346" width="9.140625" style="213"/>
    <col min="4347" max="4347" width="2" style="213" customWidth="1"/>
    <col min="4348" max="4348" width="5.5703125" style="213" customWidth="1"/>
    <col min="4349" max="4349" width="43.5703125" style="213" bestFit="1" customWidth="1"/>
    <col min="4350" max="4350" width="9.140625" style="213" bestFit="1" customWidth="1"/>
    <col min="4351" max="4351" width="6.85546875" style="213" bestFit="1" customWidth="1"/>
    <col min="4352" max="4352" width="11.28515625" style="213" bestFit="1" customWidth="1"/>
    <col min="4353" max="4353" width="10.5703125" style="213" bestFit="1" customWidth="1"/>
    <col min="4354" max="4354" width="12.140625" style="213" customWidth="1"/>
    <col min="4355" max="4602" width="9.140625" style="213"/>
    <col min="4603" max="4603" width="2" style="213" customWidth="1"/>
    <col min="4604" max="4604" width="5.5703125" style="213" customWidth="1"/>
    <col min="4605" max="4605" width="43.5703125" style="213" bestFit="1" customWidth="1"/>
    <col min="4606" max="4606" width="9.140625" style="213" bestFit="1" customWidth="1"/>
    <col min="4607" max="4607" width="6.85546875" style="213" bestFit="1" customWidth="1"/>
    <col min="4608" max="4608" width="11.28515625" style="213" bestFit="1" customWidth="1"/>
    <col min="4609" max="4609" width="10.5703125" style="213" bestFit="1" customWidth="1"/>
    <col min="4610" max="4610" width="12.140625" style="213" customWidth="1"/>
    <col min="4611" max="4858" width="9.140625" style="213"/>
    <col min="4859" max="4859" width="2" style="213" customWidth="1"/>
    <col min="4860" max="4860" width="5.5703125" style="213" customWidth="1"/>
    <col min="4861" max="4861" width="43.5703125" style="213" bestFit="1" customWidth="1"/>
    <col min="4862" max="4862" width="9.140625" style="213" bestFit="1" customWidth="1"/>
    <col min="4863" max="4863" width="6.85546875" style="213" bestFit="1" customWidth="1"/>
    <col min="4864" max="4864" width="11.28515625" style="213" bestFit="1" customWidth="1"/>
    <col min="4865" max="4865" width="10.5703125" style="213" bestFit="1" customWidth="1"/>
    <col min="4866" max="4866" width="12.140625" style="213" customWidth="1"/>
    <col min="4867" max="5114" width="9.140625" style="213"/>
    <col min="5115" max="5115" width="2" style="213" customWidth="1"/>
    <col min="5116" max="5116" width="5.5703125" style="213" customWidth="1"/>
    <col min="5117" max="5117" width="43.5703125" style="213" bestFit="1" customWidth="1"/>
    <col min="5118" max="5118" width="9.140625" style="213" bestFit="1" customWidth="1"/>
    <col min="5119" max="5119" width="6.85546875" style="213" bestFit="1" customWidth="1"/>
    <col min="5120" max="5120" width="11.28515625" style="213" bestFit="1" customWidth="1"/>
    <col min="5121" max="5121" width="10.5703125" style="213" bestFit="1" customWidth="1"/>
    <col min="5122" max="5122" width="12.140625" style="213" customWidth="1"/>
    <col min="5123" max="5370" width="9.140625" style="213"/>
    <col min="5371" max="5371" width="2" style="213" customWidth="1"/>
    <col min="5372" max="5372" width="5.5703125" style="213" customWidth="1"/>
    <col min="5373" max="5373" width="43.5703125" style="213" bestFit="1" customWidth="1"/>
    <col min="5374" max="5374" width="9.140625" style="213" bestFit="1" customWidth="1"/>
    <col min="5375" max="5375" width="6.85546875" style="213" bestFit="1" customWidth="1"/>
    <col min="5376" max="5376" width="11.28515625" style="213" bestFit="1" customWidth="1"/>
    <col min="5377" max="5377" width="10.5703125" style="213" bestFit="1" customWidth="1"/>
    <col min="5378" max="5378" width="12.140625" style="213" customWidth="1"/>
    <col min="5379" max="5626" width="9.140625" style="213"/>
    <col min="5627" max="5627" width="2" style="213" customWidth="1"/>
    <col min="5628" max="5628" width="5.5703125" style="213" customWidth="1"/>
    <col min="5629" max="5629" width="43.5703125" style="213" bestFit="1" customWidth="1"/>
    <col min="5630" max="5630" width="9.140625" style="213" bestFit="1" customWidth="1"/>
    <col min="5631" max="5631" width="6.85546875" style="213" bestFit="1" customWidth="1"/>
    <col min="5632" max="5632" width="11.28515625" style="213" bestFit="1" customWidth="1"/>
    <col min="5633" max="5633" width="10.5703125" style="213" bestFit="1" customWidth="1"/>
    <col min="5634" max="5634" width="12.140625" style="213" customWidth="1"/>
    <col min="5635" max="5882" width="9.140625" style="213"/>
    <col min="5883" max="5883" width="2" style="213" customWidth="1"/>
    <col min="5884" max="5884" width="5.5703125" style="213" customWidth="1"/>
    <col min="5885" max="5885" width="43.5703125" style="213" bestFit="1" customWidth="1"/>
    <col min="5886" max="5886" width="9.140625" style="213" bestFit="1" customWidth="1"/>
    <col min="5887" max="5887" width="6.85546875" style="213" bestFit="1" customWidth="1"/>
    <col min="5888" max="5888" width="11.28515625" style="213" bestFit="1" customWidth="1"/>
    <col min="5889" max="5889" width="10.5703125" style="213" bestFit="1" customWidth="1"/>
    <col min="5890" max="5890" width="12.140625" style="213" customWidth="1"/>
    <col min="5891" max="6138" width="9.140625" style="213"/>
    <col min="6139" max="6139" width="2" style="213" customWidth="1"/>
    <col min="6140" max="6140" width="5.5703125" style="213" customWidth="1"/>
    <col min="6141" max="6141" width="43.5703125" style="213" bestFit="1" customWidth="1"/>
    <col min="6142" max="6142" width="9.140625" style="213" bestFit="1" customWidth="1"/>
    <col min="6143" max="6143" width="6.85546875" style="213" bestFit="1" customWidth="1"/>
    <col min="6144" max="6144" width="11.28515625" style="213" bestFit="1" customWidth="1"/>
    <col min="6145" max="6145" width="10.5703125" style="213" bestFit="1" customWidth="1"/>
    <col min="6146" max="6146" width="12.140625" style="213" customWidth="1"/>
    <col min="6147" max="6394" width="9.140625" style="213"/>
    <col min="6395" max="6395" width="2" style="213" customWidth="1"/>
    <col min="6396" max="6396" width="5.5703125" style="213" customWidth="1"/>
    <col min="6397" max="6397" width="43.5703125" style="213" bestFit="1" customWidth="1"/>
    <col min="6398" max="6398" width="9.140625" style="213" bestFit="1" customWidth="1"/>
    <col min="6399" max="6399" width="6.85546875" style="213" bestFit="1" customWidth="1"/>
    <col min="6400" max="6400" width="11.28515625" style="213" bestFit="1" customWidth="1"/>
    <col min="6401" max="6401" width="10.5703125" style="213" bestFit="1" customWidth="1"/>
    <col min="6402" max="6402" width="12.140625" style="213" customWidth="1"/>
    <col min="6403" max="6650" width="9.140625" style="213"/>
    <col min="6651" max="6651" width="2" style="213" customWidth="1"/>
    <col min="6652" max="6652" width="5.5703125" style="213" customWidth="1"/>
    <col min="6653" max="6653" width="43.5703125" style="213" bestFit="1" customWidth="1"/>
    <col min="6654" max="6654" width="9.140625" style="213" bestFit="1" customWidth="1"/>
    <col min="6655" max="6655" width="6.85546875" style="213" bestFit="1" customWidth="1"/>
    <col min="6656" max="6656" width="11.28515625" style="213" bestFit="1" customWidth="1"/>
    <col min="6657" max="6657" width="10.5703125" style="213" bestFit="1" customWidth="1"/>
    <col min="6658" max="6658" width="12.140625" style="213" customWidth="1"/>
    <col min="6659" max="6906" width="9.140625" style="213"/>
    <col min="6907" max="6907" width="2" style="213" customWidth="1"/>
    <col min="6908" max="6908" width="5.5703125" style="213" customWidth="1"/>
    <col min="6909" max="6909" width="43.5703125" style="213" bestFit="1" customWidth="1"/>
    <col min="6910" max="6910" width="9.140625" style="213" bestFit="1" customWidth="1"/>
    <col min="6911" max="6911" width="6.85546875" style="213" bestFit="1" customWidth="1"/>
    <col min="6912" max="6912" width="11.28515625" style="213" bestFit="1" customWidth="1"/>
    <col min="6913" max="6913" width="10.5703125" style="213" bestFit="1" customWidth="1"/>
    <col min="6914" max="6914" width="12.140625" style="213" customWidth="1"/>
    <col min="6915" max="7162" width="9.140625" style="213"/>
    <col min="7163" max="7163" width="2" style="213" customWidth="1"/>
    <col min="7164" max="7164" width="5.5703125" style="213" customWidth="1"/>
    <col min="7165" max="7165" width="43.5703125" style="213" bestFit="1" customWidth="1"/>
    <col min="7166" max="7166" width="9.140625" style="213" bestFit="1" customWidth="1"/>
    <col min="7167" max="7167" width="6.85546875" style="213" bestFit="1" customWidth="1"/>
    <col min="7168" max="7168" width="11.28515625" style="213" bestFit="1" customWidth="1"/>
    <col min="7169" max="7169" width="10.5703125" style="213" bestFit="1" customWidth="1"/>
    <col min="7170" max="7170" width="12.140625" style="213" customWidth="1"/>
    <col min="7171" max="7418" width="9.140625" style="213"/>
    <col min="7419" max="7419" width="2" style="213" customWidth="1"/>
    <col min="7420" max="7420" width="5.5703125" style="213" customWidth="1"/>
    <col min="7421" max="7421" width="43.5703125" style="213" bestFit="1" customWidth="1"/>
    <col min="7422" max="7422" width="9.140625" style="213" bestFit="1" customWidth="1"/>
    <col min="7423" max="7423" width="6.85546875" style="213" bestFit="1" customWidth="1"/>
    <col min="7424" max="7424" width="11.28515625" style="213" bestFit="1" customWidth="1"/>
    <col min="7425" max="7425" width="10.5703125" style="213" bestFit="1" customWidth="1"/>
    <col min="7426" max="7426" width="12.140625" style="213" customWidth="1"/>
    <col min="7427" max="7674" width="9.140625" style="213"/>
    <col min="7675" max="7675" width="2" style="213" customWidth="1"/>
    <col min="7676" max="7676" width="5.5703125" style="213" customWidth="1"/>
    <col min="7677" max="7677" width="43.5703125" style="213" bestFit="1" customWidth="1"/>
    <col min="7678" max="7678" width="9.140625" style="213" bestFit="1" customWidth="1"/>
    <col min="7679" max="7679" width="6.85546875" style="213" bestFit="1" customWidth="1"/>
    <col min="7680" max="7680" width="11.28515625" style="213" bestFit="1" customWidth="1"/>
    <col min="7681" max="7681" width="10.5703125" style="213" bestFit="1" customWidth="1"/>
    <col min="7682" max="7682" width="12.140625" style="213" customWidth="1"/>
    <col min="7683" max="7930" width="9.140625" style="213"/>
    <col min="7931" max="7931" width="2" style="213" customWidth="1"/>
    <col min="7932" max="7932" width="5.5703125" style="213" customWidth="1"/>
    <col min="7933" max="7933" width="43.5703125" style="213" bestFit="1" customWidth="1"/>
    <col min="7934" max="7934" width="9.140625" style="213" bestFit="1" customWidth="1"/>
    <col min="7935" max="7935" width="6.85546875" style="213" bestFit="1" customWidth="1"/>
    <col min="7936" max="7936" width="11.28515625" style="213" bestFit="1" customWidth="1"/>
    <col min="7937" max="7937" width="10.5703125" style="213" bestFit="1" customWidth="1"/>
    <col min="7938" max="7938" width="12.140625" style="213" customWidth="1"/>
    <col min="7939" max="8186" width="9.140625" style="213"/>
    <col min="8187" max="8187" width="2" style="213" customWidth="1"/>
    <col min="8188" max="8188" width="5.5703125" style="213" customWidth="1"/>
    <col min="8189" max="8189" width="43.5703125" style="213" bestFit="1" customWidth="1"/>
    <col min="8190" max="8190" width="9.140625" style="213" bestFit="1" customWidth="1"/>
    <col min="8191" max="8191" width="6.85546875" style="213" bestFit="1" customWidth="1"/>
    <col min="8192" max="8192" width="11.28515625" style="213" bestFit="1" customWidth="1"/>
    <col min="8193" max="8193" width="10.5703125" style="213" bestFit="1" customWidth="1"/>
    <col min="8194" max="8194" width="12.140625" style="213" customWidth="1"/>
    <col min="8195" max="8442" width="9.140625" style="213"/>
    <col min="8443" max="8443" width="2" style="213" customWidth="1"/>
    <col min="8444" max="8444" width="5.5703125" style="213" customWidth="1"/>
    <col min="8445" max="8445" width="43.5703125" style="213" bestFit="1" customWidth="1"/>
    <col min="8446" max="8446" width="9.140625" style="213" bestFit="1" customWidth="1"/>
    <col min="8447" max="8447" width="6.85546875" style="213" bestFit="1" customWidth="1"/>
    <col min="8448" max="8448" width="11.28515625" style="213" bestFit="1" customWidth="1"/>
    <col min="8449" max="8449" width="10.5703125" style="213" bestFit="1" customWidth="1"/>
    <col min="8450" max="8450" width="12.140625" style="213" customWidth="1"/>
    <col min="8451" max="8698" width="9.140625" style="213"/>
    <col min="8699" max="8699" width="2" style="213" customWidth="1"/>
    <col min="8700" max="8700" width="5.5703125" style="213" customWidth="1"/>
    <col min="8701" max="8701" width="43.5703125" style="213" bestFit="1" customWidth="1"/>
    <col min="8702" max="8702" width="9.140625" style="213" bestFit="1" customWidth="1"/>
    <col min="8703" max="8703" width="6.85546875" style="213" bestFit="1" customWidth="1"/>
    <col min="8704" max="8704" width="11.28515625" style="213" bestFit="1" customWidth="1"/>
    <col min="8705" max="8705" width="10.5703125" style="213" bestFit="1" customWidth="1"/>
    <col min="8706" max="8706" width="12.140625" style="213" customWidth="1"/>
    <col min="8707" max="8954" width="9.140625" style="213"/>
    <col min="8955" max="8955" width="2" style="213" customWidth="1"/>
    <col min="8956" max="8956" width="5.5703125" style="213" customWidth="1"/>
    <col min="8957" max="8957" width="43.5703125" style="213" bestFit="1" customWidth="1"/>
    <col min="8958" max="8958" width="9.140625" style="213" bestFit="1" customWidth="1"/>
    <col min="8959" max="8959" width="6.85546875" style="213" bestFit="1" customWidth="1"/>
    <col min="8960" max="8960" width="11.28515625" style="213" bestFit="1" customWidth="1"/>
    <col min="8961" max="8961" width="10.5703125" style="213" bestFit="1" customWidth="1"/>
    <col min="8962" max="8962" width="12.140625" style="213" customWidth="1"/>
    <col min="8963" max="9210" width="9.140625" style="213"/>
    <col min="9211" max="9211" width="2" style="213" customWidth="1"/>
    <col min="9212" max="9212" width="5.5703125" style="213" customWidth="1"/>
    <col min="9213" max="9213" width="43.5703125" style="213" bestFit="1" customWidth="1"/>
    <col min="9214" max="9214" width="9.140625" style="213" bestFit="1" customWidth="1"/>
    <col min="9215" max="9215" width="6.85546875" style="213" bestFit="1" customWidth="1"/>
    <col min="9216" max="9216" width="11.28515625" style="213" bestFit="1" customWidth="1"/>
    <col min="9217" max="9217" width="10.5703125" style="213" bestFit="1" customWidth="1"/>
    <col min="9218" max="9218" width="12.140625" style="213" customWidth="1"/>
    <col min="9219" max="9466" width="9.140625" style="213"/>
    <col min="9467" max="9467" width="2" style="213" customWidth="1"/>
    <col min="9468" max="9468" width="5.5703125" style="213" customWidth="1"/>
    <col min="9469" max="9469" width="43.5703125" style="213" bestFit="1" customWidth="1"/>
    <col min="9470" max="9470" width="9.140625" style="213" bestFit="1" customWidth="1"/>
    <col min="9471" max="9471" width="6.85546875" style="213" bestFit="1" customWidth="1"/>
    <col min="9472" max="9472" width="11.28515625" style="213" bestFit="1" customWidth="1"/>
    <col min="9473" max="9473" width="10.5703125" style="213" bestFit="1" customWidth="1"/>
    <col min="9474" max="9474" width="12.140625" style="213" customWidth="1"/>
    <col min="9475" max="9722" width="9.140625" style="213"/>
    <col min="9723" max="9723" width="2" style="213" customWidth="1"/>
    <col min="9724" max="9724" width="5.5703125" style="213" customWidth="1"/>
    <col min="9725" max="9725" width="43.5703125" style="213" bestFit="1" customWidth="1"/>
    <col min="9726" max="9726" width="9.140625" style="213" bestFit="1" customWidth="1"/>
    <col min="9727" max="9727" width="6.85546875" style="213" bestFit="1" customWidth="1"/>
    <col min="9728" max="9728" width="11.28515625" style="213" bestFit="1" customWidth="1"/>
    <col min="9729" max="9729" width="10.5703125" style="213" bestFit="1" customWidth="1"/>
    <col min="9730" max="9730" width="12.140625" style="213" customWidth="1"/>
    <col min="9731" max="9978" width="9.140625" style="213"/>
    <col min="9979" max="9979" width="2" style="213" customWidth="1"/>
    <col min="9980" max="9980" width="5.5703125" style="213" customWidth="1"/>
    <col min="9981" max="9981" width="43.5703125" style="213" bestFit="1" customWidth="1"/>
    <col min="9982" max="9982" width="9.140625" style="213" bestFit="1" customWidth="1"/>
    <col min="9983" max="9983" width="6.85546875" style="213" bestFit="1" customWidth="1"/>
    <col min="9984" max="9984" width="11.28515625" style="213" bestFit="1" customWidth="1"/>
    <col min="9985" max="9985" width="10.5703125" style="213" bestFit="1" customWidth="1"/>
    <col min="9986" max="9986" width="12.140625" style="213" customWidth="1"/>
    <col min="9987" max="10234" width="9.140625" style="213"/>
    <col min="10235" max="10235" width="2" style="213" customWidth="1"/>
    <col min="10236" max="10236" width="5.5703125" style="213" customWidth="1"/>
    <col min="10237" max="10237" width="43.5703125" style="213" bestFit="1" customWidth="1"/>
    <col min="10238" max="10238" width="9.140625" style="213" bestFit="1" customWidth="1"/>
    <col min="10239" max="10239" width="6.85546875" style="213" bestFit="1" customWidth="1"/>
    <col min="10240" max="10240" width="11.28515625" style="213" bestFit="1" customWidth="1"/>
    <col min="10241" max="10241" width="10.5703125" style="213" bestFit="1" customWidth="1"/>
    <col min="10242" max="10242" width="12.140625" style="213" customWidth="1"/>
    <col min="10243" max="10490" width="9.140625" style="213"/>
    <col min="10491" max="10491" width="2" style="213" customWidth="1"/>
    <col min="10492" max="10492" width="5.5703125" style="213" customWidth="1"/>
    <col min="10493" max="10493" width="43.5703125" style="213" bestFit="1" customWidth="1"/>
    <col min="10494" max="10494" width="9.140625" style="213" bestFit="1" customWidth="1"/>
    <col min="10495" max="10495" width="6.85546875" style="213" bestFit="1" customWidth="1"/>
    <col min="10496" max="10496" width="11.28515625" style="213" bestFit="1" customWidth="1"/>
    <col min="10497" max="10497" width="10.5703125" style="213" bestFit="1" customWidth="1"/>
    <col min="10498" max="10498" width="12.140625" style="213" customWidth="1"/>
    <col min="10499" max="10746" width="9.140625" style="213"/>
    <col min="10747" max="10747" width="2" style="213" customWidth="1"/>
    <col min="10748" max="10748" width="5.5703125" style="213" customWidth="1"/>
    <col min="10749" max="10749" width="43.5703125" style="213" bestFit="1" customWidth="1"/>
    <col min="10750" max="10750" width="9.140625" style="213" bestFit="1" customWidth="1"/>
    <col min="10751" max="10751" width="6.85546875" style="213" bestFit="1" customWidth="1"/>
    <col min="10752" max="10752" width="11.28515625" style="213" bestFit="1" customWidth="1"/>
    <col min="10753" max="10753" width="10.5703125" style="213" bestFit="1" customWidth="1"/>
    <col min="10754" max="10754" width="12.140625" style="213" customWidth="1"/>
    <col min="10755" max="11002" width="9.140625" style="213"/>
    <col min="11003" max="11003" width="2" style="213" customWidth="1"/>
    <col min="11004" max="11004" width="5.5703125" style="213" customWidth="1"/>
    <col min="11005" max="11005" width="43.5703125" style="213" bestFit="1" customWidth="1"/>
    <col min="11006" max="11006" width="9.140625" style="213" bestFit="1" customWidth="1"/>
    <col min="11007" max="11007" width="6.85546875" style="213" bestFit="1" customWidth="1"/>
    <col min="11008" max="11008" width="11.28515625" style="213" bestFit="1" customWidth="1"/>
    <col min="11009" max="11009" width="10.5703125" style="213" bestFit="1" customWidth="1"/>
    <col min="11010" max="11010" width="12.140625" style="213" customWidth="1"/>
    <col min="11011" max="11258" width="9.140625" style="213"/>
    <col min="11259" max="11259" width="2" style="213" customWidth="1"/>
    <col min="11260" max="11260" width="5.5703125" style="213" customWidth="1"/>
    <col min="11261" max="11261" width="43.5703125" style="213" bestFit="1" customWidth="1"/>
    <col min="11262" max="11262" width="9.140625" style="213" bestFit="1" customWidth="1"/>
    <col min="11263" max="11263" width="6.85546875" style="213" bestFit="1" customWidth="1"/>
    <col min="11264" max="11264" width="11.28515625" style="213" bestFit="1" customWidth="1"/>
    <col min="11265" max="11265" width="10.5703125" style="213" bestFit="1" customWidth="1"/>
    <col min="11266" max="11266" width="12.140625" style="213" customWidth="1"/>
    <col min="11267" max="11514" width="9.140625" style="213"/>
    <col min="11515" max="11515" width="2" style="213" customWidth="1"/>
    <col min="11516" max="11516" width="5.5703125" style="213" customWidth="1"/>
    <col min="11517" max="11517" width="43.5703125" style="213" bestFit="1" customWidth="1"/>
    <col min="11518" max="11518" width="9.140625" style="213" bestFit="1" customWidth="1"/>
    <col min="11519" max="11519" width="6.85546875" style="213" bestFit="1" customWidth="1"/>
    <col min="11520" max="11520" width="11.28515625" style="213" bestFit="1" customWidth="1"/>
    <col min="11521" max="11521" width="10.5703125" style="213" bestFit="1" customWidth="1"/>
    <col min="11522" max="11522" width="12.140625" style="213" customWidth="1"/>
    <col min="11523" max="11770" width="9.140625" style="213"/>
    <col min="11771" max="11771" width="2" style="213" customWidth="1"/>
    <col min="11772" max="11772" width="5.5703125" style="213" customWidth="1"/>
    <col min="11773" max="11773" width="43.5703125" style="213" bestFit="1" customWidth="1"/>
    <col min="11774" max="11774" width="9.140625" style="213" bestFit="1" customWidth="1"/>
    <col min="11775" max="11775" width="6.85546875" style="213" bestFit="1" customWidth="1"/>
    <col min="11776" max="11776" width="11.28515625" style="213" bestFit="1" customWidth="1"/>
    <col min="11777" max="11777" width="10.5703125" style="213" bestFit="1" customWidth="1"/>
    <col min="11778" max="11778" width="12.140625" style="213" customWidth="1"/>
    <col min="11779" max="12026" width="9.140625" style="213"/>
    <col min="12027" max="12027" width="2" style="213" customWidth="1"/>
    <col min="12028" max="12028" width="5.5703125" style="213" customWidth="1"/>
    <col min="12029" max="12029" width="43.5703125" style="213" bestFit="1" customWidth="1"/>
    <col min="12030" max="12030" width="9.140625" style="213" bestFit="1" customWidth="1"/>
    <col min="12031" max="12031" width="6.85546875" style="213" bestFit="1" customWidth="1"/>
    <col min="12032" max="12032" width="11.28515625" style="213" bestFit="1" customWidth="1"/>
    <col min="12033" max="12033" width="10.5703125" style="213" bestFit="1" customWidth="1"/>
    <col min="12034" max="12034" width="12.140625" style="213" customWidth="1"/>
    <col min="12035" max="12282" width="9.140625" style="213"/>
    <col min="12283" max="12283" width="2" style="213" customWidth="1"/>
    <col min="12284" max="12284" width="5.5703125" style="213" customWidth="1"/>
    <col min="12285" max="12285" width="43.5703125" style="213" bestFit="1" customWidth="1"/>
    <col min="12286" max="12286" width="9.140625" style="213" bestFit="1" customWidth="1"/>
    <col min="12287" max="12287" width="6.85546875" style="213" bestFit="1" customWidth="1"/>
    <col min="12288" max="12288" width="11.28515625" style="213" bestFit="1" customWidth="1"/>
    <col min="12289" max="12289" width="10.5703125" style="213" bestFit="1" customWidth="1"/>
    <col min="12290" max="12290" width="12.140625" style="213" customWidth="1"/>
    <col min="12291" max="12538" width="9.140625" style="213"/>
    <col min="12539" max="12539" width="2" style="213" customWidth="1"/>
    <col min="12540" max="12540" width="5.5703125" style="213" customWidth="1"/>
    <col min="12541" max="12541" width="43.5703125" style="213" bestFit="1" customWidth="1"/>
    <col min="12542" max="12542" width="9.140625" style="213" bestFit="1" customWidth="1"/>
    <col min="12543" max="12543" width="6.85546875" style="213" bestFit="1" customWidth="1"/>
    <col min="12544" max="12544" width="11.28515625" style="213" bestFit="1" customWidth="1"/>
    <col min="12545" max="12545" width="10.5703125" style="213" bestFit="1" customWidth="1"/>
    <col min="12546" max="12546" width="12.140625" style="213" customWidth="1"/>
    <col min="12547" max="12794" width="9.140625" style="213"/>
    <col min="12795" max="12795" width="2" style="213" customWidth="1"/>
    <col min="12796" max="12796" width="5.5703125" style="213" customWidth="1"/>
    <col min="12797" max="12797" width="43.5703125" style="213" bestFit="1" customWidth="1"/>
    <col min="12798" max="12798" width="9.140625" style="213" bestFit="1" customWidth="1"/>
    <col min="12799" max="12799" width="6.85546875" style="213" bestFit="1" customWidth="1"/>
    <col min="12800" max="12800" width="11.28515625" style="213" bestFit="1" customWidth="1"/>
    <col min="12801" max="12801" width="10.5703125" style="213" bestFit="1" customWidth="1"/>
    <col min="12802" max="12802" width="12.140625" style="213" customWidth="1"/>
    <col min="12803" max="13050" width="9.140625" style="213"/>
    <col min="13051" max="13051" width="2" style="213" customWidth="1"/>
    <col min="13052" max="13052" width="5.5703125" style="213" customWidth="1"/>
    <col min="13053" max="13053" width="43.5703125" style="213" bestFit="1" customWidth="1"/>
    <col min="13054" max="13054" width="9.140625" style="213" bestFit="1" customWidth="1"/>
    <col min="13055" max="13055" width="6.85546875" style="213" bestFit="1" customWidth="1"/>
    <col min="13056" max="13056" width="11.28515625" style="213" bestFit="1" customWidth="1"/>
    <col min="13057" max="13057" width="10.5703125" style="213" bestFit="1" customWidth="1"/>
    <col min="13058" max="13058" width="12.140625" style="213" customWidth="1"/>
    <col min="13059" max="13306" width="9.140625" style="213"/>
    <col min="13307" max="13307" width="2" style="213" customWidth="1"/>
    <col min="13308" max="13308" width="5.5703125" style="213" customWidth="1"/>
    <col min="13309" max="13309" width="43.5703125" style="213" bestFit="1" customWidth="1"/>
    <col min="13310" max="13310" width="9.140625" style="213" bestFit="1" customWidth="1"/>
    <col min="13311" max="13311" width="6.85546875" style="213" bestFit="1" customWidth="1"/>
    <col min="13312" max="13312" width="11.28515625" style="213" bestFit="1" customWidth="1"/>
    <col min="13313" max="13313" width="10.5703125" style="213" bestFit="1" customWidth="1"/>
    <col min="13314" max="13314" width="12.140625" style="213" customWidth="1"/>
    <col min="13315" max="13562" width="9.140625" style="213"/>
    <col min="13563" max="13563" width="2" style="213" customWidth="1"/>
    <col min="13564" max="13564" width="5.5703125" style="213" customWidth="1"/>
    <col min="13565" max="13565" width="43.5703125" style="213" bestFit="1" customWidth="1"/>
    <col min="13566" max="13566" width="9.140625" style="213" bestFit="1" customWidth="1"/>
    <col min="13567" max="13567" width="6.85546875" style="213" bestFit="1" customWidth="1"/>
    <col min="13568" max="13568" width="11.28515625" style="213" bestFit="1" customWidth="1"/>
    <col min="13569" max="13569" width="10.5703125" style="213" bestFit="1" customWidth="1"/>
    <col min="13570" max="13570" width="12.140625" style="213" customWidth="1"/>
    <col min="13571" max="13818" width="9.140625" style="213"/>
    <col min="13819" max="13819" width="2" style="213" customWidth="1"/>
    <col min="13820" max="13820" width="5.5703125" style="213" customWidth="1"/>
    <col min="13821" max="13821" width="43.5703125" style="213" bestFit="1" customWidth="1"/>
    <col min="13822" max="13822" width="9.140625" style="213" bestFit="1" customWidth="1"/>
    <col min="13823" max="13823" width="6.85546875" style="213" bestFit="1" customWidth="1"/>
    <col min="13824" max="13824" width="11.28515625" style="213" bestFit="1" customWidth="1"/>
    <col min="13825" max="13825" width="10.5703125" style="213" bestFit="1" customWidth="1"/>
    <col min="13826" max="13826" width="12.140625" style="213" customWidth="1"/>
    <col min="13827" max="14074" width="9.140625" style="213"/>
    <col min="14075" max="14075" width="2" style="213" customWidth="1"/>
    <col min="14076" max="14076" width="5.5703125" style="213" customWidth="1"/>
    <col min="14077" max="14077" width="43.5703125" style="213" bestFit="1" customWidth="1"/>
    <col min="14078" max="14078" width="9.140625" style="213" bestFit="1" customWidth="1"/>
    <col min="14079" max="14079" width="6.85546875" style="213" bestFit="1" customWidth="1"/>
    <col min="14080" max="14080" width="11.28515625" style="213" bestFit="1" customWidth="1"/>
    <col min="14081" max="14081" width="10.5703125" style="213" bestFit="1" customWidth="1"/>
    <col min="14082" max="14082" width="12.140625" style="213" customWidth="1"/>
    <col min="14083" max="14330" width="9.140625" style="213"/>
    <col min="14331" max="14331" width="2" style="213" customWidth="1"/>
    <col min="14332" max="14332" width="5.5703125" style="213" customWidth="1"/>
    <col min="14333" max="14333" width="43.5703125" style="213" bestFit="1" customWidth="1"/>
    <col min="14334" max="14334" width="9.140625" style="213" bestFit="1" customWidth="1"/>
    <col min="14335" max="14335" width="6.85546875" style="213" bestFit="1" customWidth="1"/>
    <col min="14336" max="14336" width="11.28515625" style="213" bestFit="1" customWidth="1"/>
    <col min="14337" max="14337" width="10.5703125" style="213" bestFit="1" customWidth="1"/>
    <col min="14338" max="14338" width="12.140625" style="213" customWidth="1"/>
    <col min="14339" max="14586" width="9.140625" style="213"/>
    <col min="14587" max="14587" width="2" style="213" customWidth="1"/>
    <col min="14588" max="14588" width="5.5703125" style="213" customWidth="1"/>
    <col min="14589" max="14589" width="43.5703125" style="213" bestFit="1" customWidth="1"/>
    <col min="14590" max="14590" width="9.140625" style="213" bestFit="1" customWidth="1"/>
    <col min="14591" max="14591" width="6.85546875" style="213" bestFit="1" customWidth="1"/>
    <col min="14592" max="14592" width="11.28515625" style="213" bestFit="1" customWidth="1"/>
    <col min="14593" max="14593" width="10.5703125" style="213" bestFit="1" customWidth="1"/>
    <col min="14594" max="14594" width="12.140625" style="213" customWidth="1"/>
    <col min="14595" max="14842" width="9.140625" style="213"/>
    <col min="14843" max="14843" width="2" style="213" customWidth="1"/>
    <col min="14844" max="14844" width="5.5703125" style="213" customWidth="1"/>
    <col min="14845" max="14845" width="43.5703125" style="213" bestFit="1" customWidth="1"/>
    <col min="14846" max="14846" width="9.140625" style="213" bestFit="1" customWidth="1"/>
    <col min="14847" max="14847" width="6.85546875" style="213" bestFit="1" customWidth="1"/>
    <col min="14848" max="14848" width="11.28515625" style="213" bestFit="1" customWidth="1"/>
    <col min="14849" max="14849" width="10.5703125" style="213" bestFit="1" customWidth="1"/>
    <col min="14850" max="14850" width="12.140625" style="213" customWidth="1"/>
    <col min="14851" max="15098" width="9.140625" style="213"/>
    <col min="15099" max="15099" width="2" style="213" customWidth="1"/>
    <col min="15100" max="15100" width="5.5703125" style="213" customWidth="1"/>
    <col min="15101" max="15101" width="43.5703125" style="213" bestFit="1" customWidth="1"/>
    <col min="15102" max="15102" width="9.140625" style="213" bestFit="1" customWidth="1"/>
    <col min="15103" max="15103" width="6.85546875" style="213" bestFit="1" customWidth="1"/>
    <col min="15104" max="15104" width="11.28515625" style="213" bestFit="1" customWidth="1"/>
    <col min="15105" max="15105" width="10.5703125" style="213" bestFit="1" customWidth="1"/>
    <col min="15106" max="15106" width="12.140625" style="213" customWidth="1"/>
    <col min="15107" max="15354" width="9.140625" style="213"/>
    <col min="15355" max="15355" width="2" style="213" customWidth="1"/>
    <col min="15356" max="15356" width="5.5703125" style="213" customWidth="1"/>
    <col min="15357" max="15357" width="43.5703125" style="213" bestFit="1" customWidth="1"/>
    <col min="15358" max="15358" width="9.140625" style="213" bestFit="1" customWidth="1"/>
    <col min="15359" max="15359" width="6.85546875" style="213" bestFit="1" customWidth="1"/>
    <col min="15360" max="15360" width="11.28515625" style="213" bestFit="1" customWidth="1"/>
    <col min="15361" max="15361" width="10.5703125" style="213" bestFit="1" customWidth="1"/>
    <col min="15362" max="15362" width="12.140625" style="213" customWidth="1"/>
    <col min="15363" max="15610" width="9.140625" style="213"/>
    <col min="15611" max="15611" width="2" style="213" customWidth="1"/>
    <col min="15612" max="15612" width="5.5703125" style="213" customWidth="1"/>
    <col min="15613" max="15613" width="43.5703125" style="213" bestFit="1" customWidth="1"/>
    <col min="15614" max="15614" width="9.140625" style="213" bestFit="1" customWidth="1"/>
    <col min="15615" max="15615" width="6.85546875" style="213" bestFit="1" customWidth="1"/>
    <col min="15616" max="15616" width="11.28515625" style="213" bestFit="1" customWidth="1"/>
    <col min="15617" max="15617" width="10.5703125" style="213" bestFit="1" customWidth="1"/>
    <col min="15618" max="15618" width="12.140625" style="213" customWidth="1"/>
    <col min="15619" max="15866" width="9.140625" style="213"/>
    <col min="15867" max="15867" width="2" style="213" customWidth="1"/>
    <col min="15868" max="15868" width="5.5703125" style="213" customWidth="1"/>
    <col min="15869" max="15869" width="43.5703125" style="213" bestFit="1" customWidth="1"/>
    <col min="15870" max="15870" width="9.140625" style="213" bestFit="1" customWidth="1"/>
    <col min="15871" max="15871" width="6.85546875" style="213" bestFit="1" customWidth="1"/>
    <col min="15872" max="15872" width="11.28515625" style="213" bestFit="1" customWidth="1"/>
    <col min="15873" max="15873" width="10.5703125" style="213" bestFit="1" customWidth="1"/>
    <col min="15874" max="15874" width="12.140625" style="213" customWidth="1"/>
    <col min="15875" max="16122" width="9.140625" style="213"/>
    <col min="16123" max="16123" width="2" style="213" customWidth="1"/>
    <col min="16124" max="16124" width="5.5703125" style="213" customWidth="1"/>
    <col min="16125" max="16125" width="43.5703125" style="213" bestFit="1" customWidth="1"/>
    <col min="16126" max="16126" width="9.140625" style="213" bestFit="1" customWidth="1"/>
    <col min="16127" max="16127" width="6.85546875" style="213" bestFit="1" customWidth="1"/>
    <col min="16128" max="16128" width="11.28515625" style="213" bestFit="1" customWidth="1"/>
    <col min="16129" max="16129" width="10.5703125" style="213" bestFit="1" customWidth="1"/>
    <col min="16130" max="16130" width="12.140625" style="213" customWidth="1"/>
    <col min="16131" max="16384" width="9.140625" style="213"/>
  </cols>
  <sheetData>
    <row r="1" spans="1:6" s="50" customFormat="1" ht="21.95" customHeight="1" x14ac:dyDescent="0.2">
      <c r="A1" s="1147" t="s">
        <v>431</v>
      </c>
      <c r="B1" s="1148"/>
      <c r="C1" s="1148"/>
      <c r="D1" s="1148"/>
      <c r="E1" s="1148"/>
      <c r="F1" s="1149"/>
    </row>
    <row r="2" spans="1:6" ht="5.0999999999999996" customHeight="1" x14ac:dyDescent="0.2">
      <c r="A2" s="41"/>
      <c r="B2" s="42"/>
      <c r="C2" s="214"/>
    </row>
    <row r="3" spans="1:6" s="44" customFormat="1" ht="14.1" customHeight="1" x14ac:dyDescent="0.2">
      <c r="A3" s="1187" t="s">
        <v>52</v>
      </c>
      <c r="B3" s="1187"/>
      <c r="C3" s="1187"/>
      <c r="D3" s="427" t="s">
        <v>55</v>
      </c>
      <c r="E3" s="839" t="s">
        <v>5</v>
      </c>
      <c r="F3" s="839" t="s">
        <v>602</v>
      </c>
    </row>
    <row r="4" spans="1:6" s="294" customFormat="1" ht="5.0999999999999996" customHeight="1" x14ac:dyDescent="0.2">
      <c r="A4" s="295"/>
      <c r="B4" s="296"/>
      <c r="C4" s="295"/>
      <c r="E4" s="297"/>
    </row>
    <row r="5" spans="1:6" s="294" customFormat="1" ht="14.1" customHeight="1" x14ac:dyDescent="0.2">
      <c r="A5" s="301" t="s">
        <v>33</v>
      </c>
      <c r="B5" s="296" t="s">
        <v>588</v>
      </c>
      <c r="C5" s="295"/>
      <c r="E5" s="297"/>
    </row>
    <row r="6" spans="1:6" ht="14.1" customHeight="1" x14ac:dyDescent="0.2">
      <c r="A6" s="437"/>
      <c r="B6" s="444" t="s">
        <v>255</v>
      </c>
      <c r="C6" s="199" t="str">
        <f>'(2)Insumo'!C71</f>
        <v>Aluguel de Instalações, Venda e Comercial</v>
      </c>
      <c r="D6" s="219">
        <f>'(2)Insumo'!H71</f>
        <v>0</v>
      </c>
      <c r="E6" s="298" t="s">
        <v>18</v>
      </c>
      <c r="F6" s="450">
        <f>D6</f>
        <v>0</v>
      </c>
    </row>
    <row r="7" spans="1:6" ht="14.1" customHeight="1" x14ac:dyDescent="0.2">
      <c r="A7" s="438"/>
      <c r="B7" s="446" t="s">
        <v>256</v>
      </c>
      <c r="C7" s="200" t="str">
        <f>'(2)Insumo'!C72</f>
        <v>Telefone Fixo</v>
      </c>
      <c r="D7" s="222">
        <f>'(2)Insumo'!H72</f>
        <v>0</v>
      </c>
      <c r="E7" s="299" t="str">
        <f>'(2)Insumo'!G72</f>
        <v>R$/mês</v>
      </c>
      <c r="F7" s="451">
        <f t="shared" ref="F7:F16" si="0">D7</f>
        <v>0</v>
      </c>
    </row>
    <row r="8" spans="1:6" ht="14.1" customHeight="1" x14ac:dyDescent="0.2">
      <c r="A8" s="438"/>
      <c r="B8" s="446" t="s">
        <v>257</v>
      </c>
      <c r="C8" s="200" t="str">
        <f>'(2)Insumo'!C73</f>
        <v>Internet (P.O.S - Chip)</v>
      </c>
      <c r="D8" s="222">
        <f>'(2)Insumo'!H73</f>
        <v>0</v>
      </c>
      <c r="E8" s="299" t="str">
        <f>'(2)Insumo'!G73</f>
        <v>R$/mês</v>
      </c>
      <c r="F8" s="451">
        <f t="shared" si="0"/>
        <v>0</v>
      </c>
    </row>
    <row r="9" spans="1:6" ht="14.1" customHeight="1" x14ac:dyDescent="0.2">
      <c r="A9" s="438"/>
      <c r="B9" s="446" t="s">
        <v>258</v>
      </c>
      <c r="C9" s="200" t="str">
        <f>'(2)Insumo'!C74</f>
        <v>Energia Elétrica</v>
      </c>
      <c r="D9" s="222">
        <f>'(2)Insumo'!H74</f>
        <v>0</v>
      </c>
      <c r="E9" s="299" t="str">
        <f>'(2)Insumo'!G74</f>
        <v>R$/mês</v>
      </c>
      <c r="F9" s="451">
        <f t="shared" si="0"/>
        <v>0</v>
      </c>
    </row>
    <row r="10" spans="1:6" ht="14.1" customHeight="1" x14ac:dyDescent="0.2">
      <c r="A10" s="438"/>
      <c r="B10" s="446" t="s">
        <v>305</v>
      </c>
      <c r="C10" s="200" t="str">
        <f>'(2)Insumo'!C75</f>
        <v>Água e Esgoto</v>
      </c>
      <c r="D10" s="222">
        <f>'(2)Insumo'!H75</f>
        <v>0</v>
      </c>
      <c r="E10" s="299" t="str">
        <f>'(2)Insumo'!G75</f>
        <v>R$/mês</v>
      </c>
      <c r="F10" s="451">
        <f t="shared" si="0"/>
        <v>0</v>
      </c>
    </row>
    <row r="11" spans="1:6" ht="14.1" customHeight="1" x14ac:dyDescent="0.2">
      <c r="A11" s="438"/>
      <c r="B11" s="446" t="s">
        <v>306</v>
      </c>
      <c r="C11" s="200" t="str">
        <f>'(2)Insumo'!C76</f>
        <v>Propaganda e Publicidade</v>
      </c>
      <c r="D11" s="222">
        <f>'(2)Insumo'!H76</f>
        <v>0</v>
      </c>
      <c r="E11" s="299" t="str">
        <f>'(2)Insumo'!G76</f>
        <v>R$/mês</v>
      </c>
      <c r="F11" s="451">
        <f t="shared" si="0"/>
        <v>0</v>
      </c>
    </row>
    <row r="12" spans="1:6" ht="14.1" customHeight="1" x14ac:dyDescent="0.2">
      <c r="A12" s="438"/>
      <c r="B12" s="446" t="s">
        <v>307</v>
      </c>
      <c r="C12" s="200" t="str">
        <f>'(2)Insumo'!C77</f>
        <v>Seguro Patrimonial</v>
      </c>
      <c r="D12" s="222">
        <f>'(2)Insumo'!H77</f>
        <v>0</v>
      </c>
      <c r="E12" s="299" t="str">
        <f>'(2)Insumo'!G77</f>
        <v>R$/mês</v>
      </c>
      <c r="F12" s="451">
        <f t="shared" si="0"/>
        <v>0</v>
      </c>
    </row>
    <row r="13" spans="1:6" ht="14.1" customHeight="1" x14ac:dyDescent="0.2">
      <c r="A13" s="438"/>
      <c r="B13" s="446" t="s">
        <v>309</v>
      </c>
      <c r="C13" s="200" t="str">
        <f>'(2)Insumo'!C78</f>
        <v>Material de Expediente (bobina, talonário, etc.)</v>
      </c>
      <c r="D13" s="222">
        <f>'(2)Insumo'!H78</f>
        <v>0</v>
      </c>
      <c r="E13" s="299" t="str">
        <f>'(2)Insumo'!G78</f>
        <v>R$/mês</v>
      </c>
      <c r="F13" s="451">
        <f t="shared" si="0"/>
        <v>0</v>
      </c>
    </row>
    <row r="14" spans="1:6" ht="14.1" customHeight="1" x14ac:dyDescent="0.2">
      <c r="A14" s="438"/>
      <c r="B14" s="446" t="s">
        <v>310</v>
      </c>
      <c r="C14" s="200" t="str">
        <f>'(2)Insumo'!C79</f>
        <v>Material de Limpeza e Conservação</v>
      </c>
      <c r="D14" s="222">
        <f>'(2)Insumo'!H79</f>
        <v>0</v>
      </c>
      <c r="E14" s="299" t="str">
        <f>'(2)Insumo'!G79</f>
        <v>R$/mês</v>
      </c>
      <c r="F14" s="451">
        <f t="shared" si="0"/>
        <v>0</v>
      </c>
    </row>
    <row r="15" spans="1:6" ht="14.1" customHeight="1" x14ac:dyDescent="0.2">
      <c r="A15" s="438"/>
      <c r="B15" s="446" t="s">
        <v>311</v>
      </c>
      <c r="C15" s="200" t="str">
        <f>'(2)Insumo'!C80</f>
        <v>Assinatura: livro/jornal/revista</v>
      </c>
      <c r="D15" s="222">
        <f>'(2)Insumo'!H80</f>
        <v>0</v>
      </c>
      <c r="E15" s="299" t="str">
        <f>'(2)Insumo'!G80</f>
        <v>R$/mês</v>
      </c>
      <c r="F15" s="451">
        <f t="shared" si="0"/>
        <v>0</v>
      </c>
    </row>
    <row r="16" spans="1:6" ht="14.1" customHeight="1" x14ac:dyDescent="0.2">
      <c r="A16" s="439"/>
      <c r="B16" s="445" t="s">
        <v>312</v>
      </c>
      <c r="C16" s="273" t="str">
        <f>'(2)Insumo'!C81</f>
        <v>Outras despesas</v>
      </c>
      <c r="D16" s="275">
        <f>'(2)Insumo'!H81</f>
        <v>0</v>
      </c>
      <c r="E16" s="300" t="str">
        <f>'(2)Insumo'!G81</f>
        <v>R$/mês</v>
      </c>
      <c r="F16" s="452">
        <f t="shared" si="0"/>
        <v>0</v>
      </c>
    </row>
    <row r="17" spans="1:6" s="10" customFormat="1" ht="14.1" customHeight="1" x14ac:dyDescent="0.2">
      <c r="A17" s="1185" t="s">
        <v>604</v>
      </c>
      <c r="B17" s="1186"/>
      <c r="C17" s="1186"/>
      <c r="D17" s="1186"/>
      <c r="E17" s="1186"/>
      <c r="F17" s="449">
        <f>SUM(F6:F16)</f>
        <v>0</v>
      </c>
    </row>
    <row r="18" spans="1:6" s="453" customFormat="1" ht="14.1" customHeight="1" x14ac:dyDescent="0.2">
      <c r="A18" s="1190" t="s">
        <v>562</v>
      </c>
      <c r="B18" s="1191"/>
      <c r="C18" s="1191"/>
      <c r="D18" s="1191"/>
      <c r="E18" s="1191"/>
      <c r="F18" s="448">
        <v>12</v>
      </c>
    </row>
    <row r="19" spans="1:6" s="10" customFormat="1" ht="14.1" customHeight="1" x14ac:dyDescent="0.2">
      <c r="A19" s="1188" t="s">
        <v>603</v>
      </c>
      <c r="B19" s="1189"/>
      <c r="C19" s="1189"/>
      <c r="D19" s="1189"/>
      <c r="E19" s="1189"/>
      <c r="F19" s="440">
        <f>F17*F18</f>
        <v>0</v>
      </c>
    </row>
    <row r="20" spans="1:6" ht="5.0999999999999996" customHeight="1" x14ac:dyDescent="0.2">
      <c r="A20" s="49"/>
      <c r="B20" s="15"/>
      <c r="C20" s="214"/>
      <c r="D20" s="45"/>
    </row>
    <row r="21" spans="1:6" s="294" customFormat="1" ht="14.1" customHeight="1" x14ac:dyDescent="0.2">
      <c r="A21" s="301" t="s">
        <v>34</v>
      </c>
      <c r="B21" s="296" t="s">
        <v>468</v>
      </c>
      <c r="C21" s="295"/>
      <c r="D21" s="297"/>
    </row>
    <row r="22" spans="1:6" ht="14.1" customHeight="1" x14ac:dyDescent="0.2">
      <c r="A22" s="437"/>
      <c r="B22" s="444" t="s">
        <v>255</v>
      </c>
      <c r="C22" s="199" t="str">
        <f>'(2)Insumo'!C84</f>
        <v>Honorários Advocatícios</v>
      </c>
      <c r="D22" s="219">
        <f>'(2)Insumo'!H84</f>
        <v>0</v>
      </c>
      <c r="E22" s="298" t="str">
        <f>'(2)Insumo'!G84</f>
        <v>R$/mês</v>
      </c>
      <c r="F22" s="450">
        <f t="shared" ref="F22:F28" si="1">D22</f>
        <v>0</v>
      </c>
    </row>
    <row r="23" spans="1:6" ht="14.1" customHeight="1" x14ac:dyDescent="0.2">
      <c r="A23" s="438"/>
      <c r="B23" s="446" t="s">
        <v>256</v>
      </c>
      <c r="C23" s="200" t="str">
        <f>'(2)Insumo'!C85</f>
        <v>Honorários Contábeis</v>
      </c>
      <c r="D23" s="222">
        <f>'(2)Insumo'!H85</f>
        <v>0</v>
      </c>
      <c r="E23" s="299" t="str">
        <f>'(2)Insumo'!G85</f>
        <v>R$/mês</v>
      </c>
      <c r="F23" s="451">
        <f t="shared" si="1"/>
        <v>0</v>
      </c>
    </row>
    <row r="24" spans="1:6" ht="14.1" customHeight="1" x14ac:dyDescent="0.2">
      <c r="A24" s="438"/>
      <c r="B24" s="446" t="s">
        <v>257</v>
      </c>
      <c r="C24" s="200" t="str">
        <f>'(2)Insumo'!C86</f>
        <v>Mão-de-obra especializada</v>
      </c>
      <c r="D24" s="222">
        <f>'(2)Insumo'!H86</f>
        <v>0</v>
      </c>
      <c r="E24" s="299" t="str">
        <f>'(2)Insumo'!G86</f>
        <v>R$/mês</v>
      </c>
      <c r="F24" s="451">
        <f t="shared" si="1"/>
        <v>0</v>
      </c>
    </row>
    <row r="25" spans="1:6" ht="14.1" customHeight="1" x14ac:dyDescent="0.2">
      <c r="A25" s="438"/>
      <c r="B25" s="446" t="s">
        <v>258</v>
      </c>
      <c r="C25" s="200" t="str">
        <f>'(2)Insumo'!C87</f>
        <v>Exames médico - Admissional e Dimensional</v>
      </c>
      <c r="D25" s="222">
        <f>'(2)Insumo'!H87</f>
        <v>0</v>
      </c>
      <c r="E25" s="299" t="str">
        <f>'(2)Insumo'!G87</f>
        <v>R$/mês</v>
      </c>
      <c r="F25" s="451">
        <f t="shared" si="1"/>
        <v>0</v>
      </c>
    </row>
    <row r="26" spans="1:6" ht="14.1" customHeight="1" x14ac:dyDescent="0.2">
      <c r="A26" s="438"/>
      <c r="B26" s="446" t="s">
        <v>305</v>
      </c>
      <c r="C26" s="200" t="str">
        <f>'(2)Insumo'!C88</f>
        <v>Laudo de segurança do trabalho</v>
      </c>
      <c r="D26" s="222">
        <f>'(2)Insumo'!H88</f>
        <v>0</v>
      </c>
      <c r="E26" s="299" t="str">
        <f>'(2)Insumo'!G88</f>
        <v>R$/mês</v>
      </c>
      <c r="F26" s="451">
        <f t="shared" si="1"/>
        <v>0</v>
      </c>
    </row>
    <row r="27" spans="1:6" ht="14.1" customHeight="1" x14ac:dyDescent="0.2">
      <c r="A27" s="438"/>
      <c r="B27" s="446" t="s">
        <v>306</v>
      </c>
      <c r="C27" s="200" t="str">
        <f>'(2)Insumo'!C89</f>
        <v>Vigilância Patrimonial</v>
      </c>
      <c r="D27" s="222">
        <f>'(2)Insumo'!H89</f>
        <v>0</v>
      </c>
      <c r="E27" s="299" t="str">
        <f>'(2)Insumo'!G89</f>
        <v>R$/mês</v>
      </c>
      <c r="F27" s="451">
        <f t="shared" si="1"/>
        <v>0</v>
      </c>
    </row>
    <row r="28" spans="1:6" ht="13.5" customHeight="1" x14ac:dyDescent="0.2">
      <c r="A28" s="439"/>
      <c r="B28" s="445" t="s">
        <v>307</v>
      </c>
      <c r="C28" s="273" t="str">
        <f>'(2)Insumo'!C90</f>
        <v>Transporte de Valores</v>
      </c>
      <c r="D28" s="275">
        <f>'(2)Insumo'!H90</f>
        <v>0</v>
      </c>
      <c r="E28" s="300" t="str">
        <f>'(2)Insumo'!G90</f>
        <v>R$/mês</v>
      </c>
      <c r="F28" s="452">
        <f t="shared" si="1"/>
        <v>0</v>
      </c>
    </row>
    <row r="29" spans="1:6" s="10" customFormat="1" ht="13.5" customHeight="1" x14ac:dyDescent="0.2">
      <c r="A29" s="1185" t="s">
        <v>604</v>
      </c>
      <c r="B29" s="1186"/>
      <c r="C29" s="1186"/>
      <c r="D29" s="1186"/>
      <c r="E29" s="1186"/>
      <c r="F29" s="449">
        <f>SUM(F22:F28)</f>
        <v>0</v>
      </c>
    </row>
    <row r="30" spans="1:6" s="453" customFormat="1" ht="14.1" customHeight="1" x14ac:dyDescent="0.2">
      <c r="A30" s="1190" t="s">
        <v>562</v>
      </c>
      <c r="B30" s="1191"/>
      <c r="C30" s="1191"/>
      <c r="D30" s="1191"/>
      <c r="E30" s="1191"/>
      <c r="F30" s="448">
        <v>12</v>
      </c>
    </row>
    <row r="31" spans="1:6" s="10" customFormat="1" ht="14.1" customHeight="1" x14ac:dyDescent="0.2">
      <c r="A31" s="1188" t="s">
        <v>603</v>
      </c>
      <c r="B31" s="1189"/>
      <c r="C31" s="1189"/>
      <c r="D31" s="1189"/>
      <c r="E31" s="1189"/>
      <c r="F31" s="440">
        <f>F29*F30</f>
        <v>0</v>
      </c>
    </row>
    <row r="32" spans="1:6" ht="5.0999999999999996" customHeight="1" x14ac:dyDescent="0.2">
      <c r="D32" s="48"/>
    </row>
    <row r="33" spans="1:6" s="294" customFormat="1" ht="13.5" customHeight="1" x14ac:dyDescent="0.2">
      <c r="A33" s="301" t="s">
        <v>36</v>
      </c>
      <c r="B33" s="296" t="s">
        <v>469</v>
      </c>
      <c r="C33" s="295"/>
      <c r="D33" s="297"/>
    </row>
    <row r="34" spans="1:6" ht="14.1" customHeight="1" x14ac:dyDescent="0.2">
      <c r="A34" s="797"/>
      <c r="B34" s="791" t="s">
        <v>255</v>
      </c>
      <c r="C34" s="798" t="str">
        <f>'(2)Insumo'!C93</f>
        <v>Manutenção de Equipamentos e Hardware</v>
      </c>
      <c r="D34" s="799">
        <f>'(2)Insumo'!H93</f>
        <v>0</v>
      </c>
      <c r="E34" s="800" t="str">
        <f>'(2)Insumo'!G93</f>
        <v>R$/mês</v>
      </c>
      <c r="F34" s="801">
        <f t="shared" ref="F34:F43" si="2">D34</f>
        <v>0</v>
      </c>
    </row>
    <row r="35" spans="1:6" ht="14.1" customHeight="1" x14ac:dyDescent="0.2">
      <c r="A35" s="802"/>
      <c r="B35" s="786" t="s">
        <v>256</v>
      </c>
      <c r="C35" s="803" t="str">
        <f>'(2)Insumo'!C94</f>
        <v>Manutenção Software</v>
      </c>
      <c r="D35" s="804">
        <f>'(2)Insumo'!H94</f>
        <v>0</v>
      </c>
      <c r="E35" s="805" t="str">
        <f>'(2)Insumo'!G94</f>
        <v>R$/mês</v>
      </c>
      <c r="F35" s="806">
        <f t="shared" si="2"/>
        <v>0</v>
      </c>
    </row>
    <row r="36" spans="1:6" ht="14.1" customHeight="1" x14ac:dyDescent="0.2">
      <c r="A36" s="802"/>
      <c r="B36" s="786" t="s">
        <v>257</v>
      </c>
      <c r="C36" s="803" t="str">
        <f>'(2)Insumo'!C95</f>
        <v>Manutenção Infraestrutura de TI</v>
      </c>
      <c r="D36" s="804">
        <f>'(2)Insumo'!H95</f>
        <v>0</v>
      </c>
      <c r="E36" s="805" t="str">
        <f>'(2)Insumo'!G95</f>
        <v>R$/mês</v>
      </c>
      <c r="F36" s="806">
        <f t="shared" si="2"/>
        <v>0</v>
      </c>
    </row>
    <row r="37" spans="1:6" ht="14.1" customHeight="1" x14ac:dyDescent="0.2">
      <c r="A37" s="802"/>
      <c r="B37" s="786" t="s">
        <v>258</v>
      </c>
      <c r="C37" s="803" t="str">
        <f>'(2)Insumo'!C96</f>
        <v>Manutenção do Sistemas Informatizados e Data Center</v>
      </c>
      <c r="D37" s="804">
        <f>'(2)Insumo'!H96</f>
        <v>0</v>
      </c>
      <c r="E37" s="805" t="str">
        <f>'(2)Insumo'!G96</f>
        <v>R$/mês</v>
      </c>
      <c r="F37" s="806">
        <f t="shared" si="2"/>
        <v>0</v>
      </c>
    </row>
    <row r="38" spans="1:6" ht="14.1" customHeight="1" x14ac:dyDescent="0.2">
      <c r="A38" s="802"/>
      <c r="B38" s="786" t="s">
        <v>305</v>
      </c>
      <c r="C38" s="803" t="str">
        <f>'(2)Insumo'!C97</f>
        <v>Manutenção da Central de Controle Operacional - CCO</v>
      </c>
      <c r="D38" s="804">
        <f>'(2)Insumo'!H97</f>
        <v>0</v>
      </c>
      <c r="E38" s="805" t="str">
        <f>'(2)Insumo'!G97</f>
        <v>R$/mês</v>
      </c>
      <c r="F38" s="806">
        <f t="shared" si="2"/>
        <v>0</v>
      </c>
    </row>
    <row r="39" spans="1:6" ht="14.1" customHeight="1" x14ac:dyDescent="0.2">
      <c r="A39" s="802"/>
      <c r="B39" s="786" t="s">
        <v>306</v>
      </c>
      <c r="C39" s="803" t="str">
        <f>'(2)Insumo'!C98</f>
        <v>Manutenção e Reposição de Sinalização Vertical</v>
      </c>
      <c r="D39" s="804">
        <f>'(2)Insumo'!H98</f>
        <v>0</v>
      </c>
      <c r="E39" s="805" t="str">
        <f>'(2)Insumo'!G98</f>
        <v>R$/mês</v>
      </c>
      <c r="F39" s="806">
        <f t="shared" si="2"/>
        <v>0</v>
      </c>
    </row>
    <row r="40" spans="1:6" ht="14.1" customHeight="1" x14ac:dyDescent="0.2">
      <c r="A40" s="802"/>
      <c r="B40" s="786" t="s">
        <v>307</v>
      </c>
      <c r="C40" s="803" t="str">
        <f>'(2)Insumo'!C99</f>
        <v>Manutenção e Reposição de Sinalização Horizontal - Legenda</v>
      </c>
      <c r="D40" s="804">
        <f>'(2)Insumo'!H99</f>
        <v>0</v>
      </c>
      <c r="E40" s="805" t="str">
        <f>'(2)Insumo'!G99</f>
        <v>R$/mês</v>
      </c>
      <c r="F40" s="806">
        <f t="shared" si="2"/>
        <v>0</v>
      </c>
    </row>
    <row r="41" spans="1:6" ht="14.1" customHeight="1" x14ac:dyDescent="0.2">
      <c r="A41" s="802"/>
      <c r="B41" s="786" t="s">
        <v>309</v>
      </c>
      <c r="C41" s="803" t="str">
        <f>'(2)Insumo'!C100</f>
        <v>Manutenção e Reposição de Sinalização Horizontal - Bordo</v>
      </c>
      <c r="D41" s="804">
        <f>'(2)Insumo'!H100</f>
        <v>0</v>
      </c>
      <c r="E41" s="805" t="str">
        <f>'(2)Insumo'!G100</f>
        <v>R$/mês</v>
      </c>
      <c r="F41" s="806">
        <f t="shared" si="2"/>
        <v>0</v>
      </c>
    </row>
    <row r="42" spans="1:6" ht="14.1" customHeight="1" x14ac:dyDescent="0.2">
      <c r="A42" s="802"/>
      <c r="B42" s="786" t="s">
        <v>310</v>
      </c>
      <c r="C42" s="803" t="str">
        <f>'(2)Insumo'!C101</f>
        <v>Homologação do Talonário Eletrônico</v>
      </c>
      <c r="D42" s="804">
        <f>'(2)Insumo'!H101</f>
        <v>0</v>
      </c>
      <c r="E42" s="805" t="str">
        <f>'(2)Insumo'!G101</f>
        <v>R$/mês</v>
      </c>
      <c r="F42" s="806">
        <f t="shared" si="2"/>
        <v>0</v>
      </c>
    </row>
    <row r="43" spans="1:6" ht="14.1" customHeight="1" x14ac:dyDescent="0.2">
      <c r="A43" s="802"/>
      <c r="B43" s="786" t="s">
        <v>311</v>
      </c>
      <c r="C43" s="803" t="str">
        <f>'(2)Insumo'!C102</f>
        <v>Hospedagem - Armazenamento na Nuvem</v>
      </c>
      <c r="D43" s="804">
        <f>'(2)Insumo'!H102</f>
        <v>0</v>
      </c>
      <c r="E43" s="805" t="str">
        <f>'(2)Insumo'!G102</f>
        <v>R$/mês</v>
      </c>
      <c r="F43" s="806">
        <f t="shared" si="2"/>
        <v>0</v>
      </c>
    </row>
    <row r="44" spans="1:6" ht="14.1" customHeight="1" x14ac:dyDescent="0.2">
      <c r="A44" s="802"/>
      <c r="B44" s="786" t="s">
        <v>312</v>
      </c>
      <c r="C44" s="803" t="str">
        <f>'(2)Insumo'!C103</f>
        <v>Bobina - Parquímetro</v>
      </c>
      <c r="D44" s="804">
        <f>'(2)Insumo'!H103</f>
        <v>0</v>
      </c>
      <c r="E44" s="805" t="str">
        <f>'(2)Insumo'!G103</f>
        <v>R$/mês</v>
      </c>
      <c r="F44" s="806">
        <f t="shared" ref="F44:F45" si="3">D44</f>
        <v>0</v>
      </c>
    </row>
    <row r="45" spans="1:6" ht="14.1" customHeight="1" x14ac:dyDescent="0.2">
      <c r="A45" s="807"/>
      <c r="B45" s="792" t="s">
        <v>313</v>
      </c>
      <c r="C45" s="808" t="str">
        <f>'(2)Insumo'!C104</f>
        <v>Bobina - P.O.S.</v>
      </c>
      <c r="D45" s="809">
        <f>'(2)Insumo'!H104</f>
        <v>0</v>
      </c>
      <c r="E45" s="810" t="str">
        <f>'(2)Insumo'!G104</f>
        <v>R$/mês</v>
      </c>
      <c r="F45" s="811">
        <f t="shared" si="3"/>
        <v>0</v>
      </c>
    </row>
    <row r="46" spans="1:6" s="10" customFormat="1" ht="14.1" customHeight="1" x14ac:dyDescent="0.2">
      <c r="A46" s="1185" t="s">
        <v>604</v>
      </c>
      <c r="B46" s="1186"/>
      <c r="C46" s="1186"/>
      <c r="D46" s="1186"/>
      <c r="E46" s="1186"/>
      <c r="F46" s="449">
        <f>SUM(F34:F45)</f>
        <v>0</v>
      </c>
    </row>
    <row r="47" spans="1:6" s="453" customFormat="1" ht="14.1" customHeight="1" x14ac:dyDescent="0.2">
      <c r="A47" s="1190" t="s">
        <v>562</v>
      </c>
      <c r="B47" s="1191"/>
      <c r="C47" s="1191"/>
      <c r="D47" s="1191"/>
      <c r="E47" s="1191"/>
      <c r="F47" s="448">
        <v>12</v>
      </c>
    </row>
    <row r="48" spans="1:6" s="10" customFormat="1" ht="14.1" customHeight="1" x14ac:dyDescent="0.2">
      <c r="A48" s="1188" t="s">
        <v>603</v>
      </c>
      <c r="B48" s="1189"/>
      <c r="C48" s="1189"/>
      <c r="D48" s="1189"/>
      <c r="E48" s="1189"/>
      <c r="F48" s="440">
        <f>F46*F47</f>
        <v>0</v>
      </c>
    </row>
    <row r="50" spans="1:1" ht="14.1" customHeight="1" x14ac:dyDescent="0.2">
      <c r="A50" s="1478" t="str">
        <f>'(5)Comp.Benef.'!A49</f>
        <v>Razão Social da Licitante</v>
      </c>
    </row>
  </sheetData>
  <sheetProtection password="933F" sheet="1" objects="1" scenarios="1" selectLockedCells="1"/>
  <mergeCells count="11">
    <mergeCell ref="A48:E48"/>
    <mergeCell ref="A47:E47"/>
    <mergeCell ref="A31:E31"/>
    <mergeCell ref="A30:E30"/>
    <mergeCell ref="A46:E46"/>
    <mergeCell ref="A29:E29"/>
    <mergeCell ref="A3:C3"/>
    <mergeCell ref="A19:E19"/>
    <mergeCell ref="A17:E17"/>
    <mergeCell ref="A1:F1"/>
    <mergeCell ref="A18:E18"/>
  </mergeCells>
  <printOptions horizontalCentered="1"/>
  <pageMargins left="1.1811023622047245" right="0.78740157480314965" top="1.1811023622047245" bottom="0.78740157480314965" header="0.59055118110236227" footer="0.31496062992125984"/>
  <pageSetup paperSize="9" scale="96" fitToWidth="0" fitToHeight="0" orientation="portrait" r:id="rId1"/>
  <headerFooter>
    <oddHeader>&amp;L&amp;"Calibri,Negrito"&amp;9Estado de Santa Catarina
Município de Lages - SC
Serviço de Estacionamento Rotativo Pago – Área Azul&amp;R&amp;G</oddHeader>
    <oddFooter>&amp;L&amp;"Calibri,Negrito"&amp;9Planilha 6 - Composição da Despesa Geral&amp;R&amp;"Calibri,Negrito"&amp;9Pág.: &amp;P de &amp;N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rgb="FFFFFFCC"/>
  </sheetPr>
  <dimension ref="A1:N99"/>
  <sheetViews>
    <sheetView zoomScaleNormal="100" zoomScaleSheetLayoutView="100" workbookViewId="0">
      <selection activeCell="E8" sqref="E8:F8"/>
    </sheetView>
  </sheetViews>
  <sheetFormatPr defaultRowHeight="14.1" customHeight="1" x14ac:dyDescent="0.2"/>
  <cols>
    <col min="1" max="2" width="3.140625" style="464" customWidth="1"/>
    <col min="3" max="3" width="36.140625" style="464" bestFit="1" customWidth="1"/>
    <col min="4" max="4" width="10.85546875" style="464" bestFit="1" customWidth="1"/>
    <col min="5" max="5" width="9" style="795" bestFit="1" customWidth="1"/>
    <col min="6" max="6" width="11.42578125" style="464" customWidth="1"/>
    <col min="7" max="7" width="9.42578125" style="464" bestFit="1" customWidth="1"/>
    <col min="8" max="8" width="10.140625" style="464" bestFit="1" customWidth="1"/>
    <col min="9" max="10" width="10.7109375" style="464" customWidth="1"/>
    <col min="11" max="13" width="9.140625" style="464"/>
    <col min="14" max="14" width="10.140625" style="464" bestFit="1" customWidth="1"/>
    <col min="15" max="254" width="9.140625" style="464"/>
    <col min="255" max="255" width="3.85546875" style="464" customWidth="1"/>
    <col min="256" max="256" width="3.5703125" style="464" customWidth="1"/>
    <col min="257" max="257" width="10.140625" style="464" customWidth="1"/>
    <col min="258" max="258" width="13.28515625" style="464" customWidth="1"/>
    <col min="259" max="259" width="4.140625" style="464" bestFit="1" customWidth="1"/>
    <col min="260" max="260" width="9.140625" style="464" customWidth="1"/>
    <col min="261" max="262" width="10.7109375" style="464" customWidth="1"/>
    <col min="263" max="263" width="8.5703125" style="464" customWidth="1"/>
    <col min="264" max="264" width="9.85546875" style="464" customWidth="1"/>
    <col min="265" max="265" width="6.5703125" style="464" customWidth="1"/>
    <col min="266" max="269" width="9.140625" style="464"/>
    <col min="270" max="270" width="10.140625" style="464" bestFit="1" customWidth="1"/>
    <col min="271" max="510" width="9.140625" style="464"/>
    <col min="511" max="511" width="3.85546875" style="464" customWidth="1"/>
    <col min="512" max="512" width="3.5703125" style="464" customWidth="1"/>
    <col min="513" max="513" width="10.140625" style="464" customWidth="1"/>
    <col min="514" max="514" width="13.28515625" style="464" customWidth="1"/>
    <col min="515" max="515" width="4.140625" style="464" bestFit="1" customWidth="1"/>
    <col min="516" max="516" width="9.140625" style="464" customWidth="1"/>
    <col min="517" max="518" width="10.7109375" style="464" customWidth="1"/>
    <col min="519" max="519" width="8.5703125" style="464" customWidth="1"/>
    <col min="520" max="520" width="9.85546875" style="464" customWidth="1"/>
    <col min="521" max="521" width="6.5703125" style="464" customWidth="1"/>
    <col min="522" max="525" width="9.140625" style="464"/>
    <col min="526" max="526" width="10.140625" style="464" bestFit="1" customWidth="1"/>
    <col min="527" max="766" width="9.140625" style="464"/>
    <col min="767" max="767" width="3.85546875" style="464" customWidth="1"/>
    <col min="768" max="768" width="3.5703125" style="464" customWidth="1"/>
    <col min="769" max="769" width="10.140625" style="464" customWidth="1"/>
    <col min="770" max="770" width="13.28515625" style="464" customWidth="1"/>
    <col min="771" max="771" width="4.140625" style="464" bestFit="1" customWidth="1"/>
    <col min="772" max="772" width="9.140625" style="464" customWidth="1"/>
    <col min="773" max="774" width="10.7109375" style="464" customWidth="1"/>
    <col min="775" max="775" width="8.5703125" style="464" customWidth="1"/>
    <col min="776" max="776" width="9.85546875" style="464" customWidth="1"/>
    <col min="777" max="777" width="6.5703125" style="464" customWidth="1"/>
    <col min="778" max="781" width="9.140625" style="464"/>
    <col min="782" max="782" width="10.140625" style="464" bestFit="1" customWidth="1"/>
    <col min="783" max="1022" width="9.140625" style="464"/>
    <col min="1023" max="1023" width="3.85546875" style="464" customWidth="1"/>
    <col min="1024" max="1024" width="3.5703125" style="464" customWidth="1"/>
    <col min="1025" max="1025" width="10.140625" style="464" customWidth="1"/>
    <col min="1026" max="1026" width="13.28515625" style="464" customWidth="1"/>
    <col min="1027" max="1027" width="4.140625" style="464" bestFit="1" customWidth="1"/>
    <col min="1028" max="1028" width="9.140625" style="464" customWidth="1"/>
    <col min="1029" max="1030" width="10.7109375" style="464" customWidth="1"/>
    <col min="1031" max="1031" width="8.5703125" style="464" customWidth="1"/>
    <col min="1032" max="1032" width="9.85546875" style="464" customWidth="1"/>
    <col min="1033" max="1033" width="6.5703125" style="464" customWidth="1"/>
    <col min="1034" max="1037" width="9.140625" style="464"/>
    <col min="1038" max="1038" width="10.140625" style="464" bestFit="1" customWidth="1"/>
    <col min="1039" max="1278" width="9.140625" style="464"/>
    <col min="1279" max="1279" width="3.85546875" style="464" customWidth="1"/>
    <col min="1280" max="1280" width="3.5703125" style="464" customWidth="1"/>
    <col min="1281" max="1281" width="10.140625" style="464" customWidth="1"/>
    <col min="1282" max="1282" width="13.28515625" style="464" customWidth="1"/>
    <col min="1283" max="1283" width="4.140625" style="464" bestFit="1" customWidth="1"/>
    <col min="1284" max="1284" width="9.140625" style="464" customWidth="1"/>
    <col min="1285" max="1286" width="10.7109375" style="464" customWidth="1"/>
    <col min="1287" max="1287" width="8.5703125" style="464" customWidth="1"/>
    <col min="1288" max="1288" width="9.85546875" style="464" customWidth="1"/>
    <col min="1289" max="1289" width="6.5703125" style="464" customWidth="1"/>
    <col min="1290" max="1293" width="9.140625" style="464"/>
    <col min="1294" max="1294" width="10.140625" style="464" bestFit="1" customWidth="1"/>
    <col min="1295" max="1534" width="9.140625" style="464"/>
    <col min="1535" max="1535" width="3.85546875" style="464" customWidth="1"/>
    <col min="1536" max="1536" width="3.5703125" style="464" customWidth="1"/>
    <col min="1537" max="1537" width="10.140625" style="464" customWidth="1"/>
    <col min="1538" max="1538" width="13.28515625" style="464" customWidth="1"/>
    <col min="1539" max="1539" width="4.140625" style="464" bestFit="1" customWidth="1"/>
    <col min="1540" max="1540" width="9.140625" style="464" customWidth="1"/>
    <col min="1541" max="1542" width="10.7109375" style="464" customWidth="1"/>
    <col min="1543" max="1543" width="8.5703125" style="464" customWidth="1"/>
    <col min="1544" max="1544" width="9.85546875" style="464" customWidth="1"/>
    <col min="1545" max="1545" width="6.5703125" style="464" customWidth="1"/>
    <col min="1546" max="1549" width="9.140625" style="464"/>
    <col min="1550" max="1550" width="10.140625" style="464" bestFit="1" customWidth="1"/>
    <col min="1551" max="1790" width="9.140625" style="464"/>
    <col min="1791" max="1791" width="3.85546875" style="464" customWidth="1"/>
    <col min="1792" max="1792" width="3.5703125" style="464" customWidth="1"/>
    <col min="1793" max="1793" width="10.140625" style="464" customWidth="1"/>
    <col min="1794" max="1794" width="13.28515625" style="464" customWidth="1"/>
    <col min="1795" max="1795" width="4.140625" style="464" bestFit="1" customWidth="1"/>
    <col min="1796" max="1796" width="9.140625" style="464" customWidth="1"/>
    <col min="1797" max="1798" width="10.7109375" style="464" customWidth="1"/>
    <col min="1799" max="1799" width="8.5703125" style="464" customWidth="1"/>
    <col min="1800" max="1800" width="9.85546875" style="464" customWidth="1"/>
    <col min="1801" max="1801" width="6.5703125" style="464" customWidth="1"/>
    <col min="1802" max="1805" width="9.140625" style="464"/>
    <col min="1806" max="1806" width="10.140625" style="464" bestFit="1" customWidth="1"/>
    <col min="1807" max="2046" width="9.140625" style="464"/>
    <col min="2047" max="2047" width="3.85546875" style="464" customWidth="1"/>
    <col min="2048" max="2048" width="3.5703125" style="464" customWidth="1"/>
    <col min="2049" max="2049" width="10.140625" style="464" customWidth="1"/>
    <col min="2050" max="2050" width="13.28515625" style="464" customWidth="1"/>
    <col min="2051" max="2051" width="4.140625" style="464" bestFit="1" customWidth="1"/>
    <col min="2052" max="2052" width="9.140625" style="464" customWidth="1"/>
    <col min="2053" max="2054" width="10.7109375" style="464" customWidth="1"/>
    <col min="2055" max="2055" width="8.5703125" style="464" customWidth="1"/>
    <col min="2056" max="2056" width="9.85546875" style="464" customWidth="1"/>
    <col min="2057" max="2057" width="6.5703125" style="464" customWidth="1"/>
    <col min="2058" max="2061" width="9.140625" style="464"/>
    <col min="2062" max="2062" width="10.140625" style="464" bestFit="1" customWidth="1"/>
    <col min="2063" max="2302" width="9.140625" style="464"/>
    <col min="2303" max="2303" width="3.85546875" style="464" customWidth="1"/>
    <col min="2304" max="2304" width="3.5703125" style="464" customWidth="1"/>
    <col min="2305" max="2305" width="10.140625" style="464" customWidth="1"/>
    <col min="2306" max="2306" width="13.28515625" style="464" customWidth="1"/>
    <col min="2307" max="2307" width="4.140625" style="464" bestFit="1" customWidth="1"/>
    <col min="2308" max="2308" width="9.140625" style="464" customWidth="1"/>
    <col min="2309" max="2310" width="10.7109375" style="464" customWidth="1"/>
    <col min="2311" max="2311" width="8.5703125" style="464" customWidth="1"/>
    <col min="2312" max="2312" width="9.85546875" style="464" customWidth="1"/>
    <col min="2313" max="2313" width="6.5703125" style="464" customWidth="1"/>
    <col min="2314" max="2317" width="9.140625" style="464"/>
    <col min="2318" max="2318" width="10.140625" style="464" bestFit="1" customWidth="1"/>
    <col min="2319" max="2558" width="9.140625" style="464"/>
    <col min="2559" max="2559" width="3.85546875" style="464" customWidth="1"/>
    <col min="2560" max="2560" width="3.5703125" style="464" customWidth="1"/>
    <col min="2561" max="2561" width="10.140625" style="464" customWidth="1"/>
    <col min="2562" max="2562" width="13.28515625" style="464" customWidth="1"/>
    <col min="2563" max="2563" width="4.140625" style="464" bestFit="1" customWidth="1"/>
    <col min="2564" max="2564" width="9.140625" style="464" customWidth="1"/>
    <col min="2565" max="2566" width="10.7109375" style="464" customWidth="1"/>
    <col min="2567" max="2567" width="8.5703125" style="464" customWidth="1"/>
    <col min="2568" max="2568" width="9.85546875" style="464" customWidth="1"/>
    <col min="2569" max="2569" width="6.5703125" style="464" customWidth="1"/>
    <col min="2570" max="2573" width="9.140625" style="464"/>
    <col min="2574" max="2574" width="10.140625" style="464" bestFit="1" customWidth="1"/>
    <col min="2575" max="2814" width="9.140625" style="464"/>
    <col min="2815" max="2815" width="3.85546875" style="464" customWidth="1"/>
    <col min="2816" max="2816" width="3.5703125" style="464" customWidth="1"/>
    <col min="2817" max="2817" width="10.140625" style="464" customWidth="1"/>
    <col min="2818" max="2818" width="13.28515625" style="464" customWidth="1"/>
    <col min="2819" max="2819" width="4.140625" style="464" bestFit="1" customWidth="1"/>
    <col min="2820" max="2820" width="9.140625" style="464" customWidth="1"/>
    <col min="2821" max="2822" width="10.7109375" style="464" customWidth="1"/>
    <col min="2823" max="2823" width="8.5703125" style="464" customWidth="1"/>
    <col min="2824" max="2824" width="9.85546875" style="464" customWidth="1"/>
    <col min="2825" max="2825" width="6.5703125" style="464" customWidth="1"/>
    <col min="2826" max="2829" width="9.140625" style="464"/>
    <col min="2830" max="2830" width="10.140625" style="464" bestFit="1" customWidth="1"/>
    <col min="2831" max="3070" width="9.140625" style="464"/>
    <col min="3071" max="3071" width="3.85546875" style="464" customWidth="1"/>
    <col min="3072" max="3072" width="3.5703125" style="464" customWidth="1"/>
    <col min="3073" max="3073" width="10.140625" style="464" customWidth="1"/>
    <col min="3074" max="3074" width="13.28515625" style="464" customWidth="1"/>
    <col min="3075" max="3075" width="4.140625" style="464" bestFit="1" customWidth="1"/>
    <col min="3076" max="3076" width="9.140625" style="464" customWidth="1"/>
    <col min="3077" max="3078" width="10.7109375" style="464" customWidth="1"/>
    <col min="3079" max="3079" width="8.5703125" style="464" customWidth="1"/>
    <col min="3080" max="3080" width="9.85546875" style="464" customWidth="1"/>
    <col min="3081" max="3081" width="6.5703125" style="464" customWidth="1"/>
    <col min="3082" max="3085" width="9.140625" style="464"/>
    <col min="3086" max="3086" width="10.140625" style="464" bestFit="1" customWidth="1"/>
    <col min="3087" max="3326" width="9.140625" style="464"/>
    <col min="3327" max="3327" width="3.85546875" style="464" customWidth="1"/>
    <col min="3328" max="3328" width="3.5703125" style="464" customWidth="1"/>
    <col min="3329" max="3329" width="10.140625" style="464" customWidth="1"/>
    <col min="3330" max="3330" width="13.28515625" style="464" customWidth="1"/>
    <col min="3331" max="3331" width="4.140625" style="464" bestFit="1" customWidth="1"/>
    <col min="3332" max="3332" width="9.140625" style="464" customWidth="1"/>
    <col min="3333" max="3334" width="10.7109375" style="464" customWidth="1"/>
    <col min="3335" max="3335" width="8.5703125" style="464" customWidth="1"/>
    <col min="3336" max="3336" width="9.85546875" style="464" customWidth="1"/>
    <col min="3337" max="3337" width="6.5703125" style="464" customWidth="1"/>
    <col min="3338" max="3341" width="9.140625" style="464"/>
    <col min="3342" max="3342" width="10.140625" style="464" bestFit="1" customWidth="1"/>
    <col min="3343" max="3582" width="9.140625" style="464"/>
    <col min="3583" max="3583" width="3.85546875" style="464" customWidth="1"/>
    <col min="3584" max="3584" width="3.5703125" style="464" customWidth="1"/>
    <col min="3585" max="3585" width="10.140625" style="464" customWidth="1"/>
    <col min="3586" max="3586" width="13.28515625" style="464" customWidth="1"/>
    <col min="3587" max="3587" width="4.140625" style="464" bestFit="1" customWidth="1"/>
    <col min="3588" max="3588" width="9.140625" style="464" customWidth="1"/>
    <col min="3589" max="3590" width="10.7109375" style="464" customWidth="1"/>
    <col min="3591" max="3591" width="8.5703125" style="464" customWidth="1"/>
    <col min="3592" max="3592" width="9.85546875" style="464" customWidth="1"/>
    <col min="3593" max="3593" width="6.5703125" style="464" customWidth="1"/>
    <col min="3594" max="3597" width="9.140625" style="464"/>
    <col min="3598" max="3598" width="10.140625" style="464" bestFit="1" customWidth="1"/>
    <col min="3599" max="3838" width="9.140625" style="464"/>
    <col min="3839" max="3839" width="3.85546875" style="464" customWidth="1"/>
    <col min="3840" max="3840" width="3.5703125" style="464" customWidth="1"/>
    <col min="3841" max="3841" width="10.140625" style="464" customWidth="1"/>
    <col min="3842" max="3842" width="13.28515625" style="464" customWidth="1"/>
    <col min="3843" max="3843" width="4.140625" style="464" bestFit="1" customWidth="1"/>
    <col min="3844" max="3844" width="9.140625" style="464" customWidth="1"/>
    <col min="3845" max="3846" width="10.7109375" style="464" customWidth="1"/>
    <col min="3847" max="3847" width="8.5703125" style="464" customWidth="1"/>
    <col min="3848" max="3848" width="9.85546875" style="464" customWidth="1"/>
    <col min="3849" max="3849" width="6.5703125" style="464" customWidth="1"/>
    <col min="3850" max="3853" width="9.140625" style="464"/>
    <col min="3854" max="3854" width="10.140625" style="464" bestFit="1" customWidth="1"/>
    <col min="3855" max="4094" width="9.140625" style="464"/>
    <col min="4095" max="4095" width="3.85546875" style="464" customWidth="1"/>
    <col min="4096" max="4096" width="3.5703125" style="464" customWidth="1"/>
    <col min="4097" max="4097" width="10.140625" style="464" customWidth="1"/>
    <col min="4098" max="4098" width="13.28515625" style="464" customWidth="1"/>
    <col min="4099" max="4099" width="4.140625" style="464" bestFit="1" customWidth="1"/>
    <col min="4100" max="4100" width="9.140625" style="464" customWidth="1"/>
    <col min="4101" max="4102" width="10.7109375" style="464" customWidth="1"/>
    <col min="4103" max="4103" width="8.5703125" style="464" customWidth="1"/>
    <col min="4104" max="4104" width="9.85546875" style="464" customWidth="1"/>
    <col min="4105" max="4105" width="6.5703125" style="464" customWidth="1"/>
    <col min="4106" max="4109" width="9.140625" style="464"/>
    <col min="4110" max="4110" width="10.140625" style="464" bestFit="1" customWidth="1"/>
    <col min="4111" max="4350" width="9.140625" style="464"/>
    <col min="4351" max="4351" width="3.85546875" style="464" customWidth="1"/>
    <col min="4352" max="4352" width="3.5703125" style="464" customWidth="1"/>
    <col min="4353" max="4353" width="10.140625" style="464" customWidth="1"/>
    <col min="4354" max="4354" width="13.28515625" style="464" customWidth="1"/>
    <col min="4355" max="4355" width="4.140625" style="464" bestFit="1" customWidth="1"/>
    <col min="4356" max="4356" width="9.140625" style="464" customWidth="1"/>
    <col min="4357" max="4358" width="10.7109375" style="464" customWidth="1"/>
    <col min="4359" max="4359" width="8.5703125" style="464" customWidth="1"/>
    <col min="4360" max="4360" width="9.85546875" style="464" customWidth="1"/>
    <col min="4361" max="4361" width="6.5703125" style="464" customWidth="1"/>
    <col min="4362" max="4365" width="9.140625" style="464"/>
    <col min="4366" max="4366" width="10.140625" style="464" bestFit="1" customWidth="1"/>
    <col min="4367" max="4606" width="9.140625" style="464"/>
    <col min="4607" max="4607" width="3.85546875" style="464" customWidth="1"/>
    <col min="4608" max="4608" width="3.5703125" style="464" customWidth="1"/>
    <col min="4609" max="4609" width="10.140625" style="464" customWidth="1"/>
    <col min="4610" max="4610" width="13.28515625" style="464" customWidth="1"/>
    <col min="4611" max="4611" width="4.140625" style="464" bestFit="1" customWidth="1"/>
    <col min="4612" max="4612" width="9.140625" style="464" customWidth="1"/>
    <col min="4613" max="4614" width="10.7109375" style="464" customWidth="1"/>
    <col min="4615" max="4615" width="8.5703125" style="464" customWidth="1"/>
    <col min="4616" max="4616" width="9.85546875" style="464" customWidth="1"/>
    <col min="4617" max="4617" width="6.5703125" style="464" customWidth="1"/>
    <col min="4618" max="4621" width="9.140625" style="464"/>
    <col min="4622" max="4622" width="10.140625" style="464" bestFit="1" customWidth="1"/>
    <col min="4623" max="4862" width="9.140625" style="464"/>
    <col min="4863" max="4863" width="3.85546875" style="464" customWidth="1"/>
    <col min="4864" max="4864" width="3.5703125" style="464" customWidth="1"/>
    <col min="4865" max="4865" width="10.140625" style="464" customWidth="1"/>
    <col min="4866" max="4866" width="13.28515625" style="464" customWidth="1"/>
    <col min="4867" max="4867" width="4.140625" style="464" bestFit="1" customWidth="1"/>
    <col min="4868" max="4868" width="9.140625" style="464" customWidth="1"/>
    <col min="4869" max="4870" width="10.7109375" style="464" customWidth="1"/>
    <col min="4871" max="4871" width="8.5703125" style="464" customWidth="1"/>
    <col min="4872" max="4872" width="9.85546875" style="464" customWidth="1"/>
    <col min="4873" max="4873" width="6.5703125" style="464" customWidth="1"/>
    <col min="4874" max="4877" width="9.140625" style="464"/>
    <col min="4878" max="4878" width="10.140625" style="464" bestFit="1" customWidth="1"/>
    <col min="4879" max="5118" width="9.140625" style="464"/>
    <col min="5119" max="5119" width="3.85546875" style="464" customWidth="1"/>
    <col min="5120" max="5120" width="3.5703125" style="464" customWidth="1"/>
    <col min="5121" max="5121" width="10.140625" style="464" customWidth="1"/>
    <col min="5122" max="5122" width="13.28515625" style="464" customWidth="1"/>
    <col min="5123" max="5123" width="4.140625" style="464" bestFit="1" customWidth="1"/>
    <col min="5124" max="5124" width="9.140625" style="464" customWidth="1"/>
    <col min="5125" max="5126" width="10.7109375" style="464" customWidth="1"/>
    <col min="5127" max="5127" width="8.5703125" style="464" customWidth="1"/>
    <col min="5128" max="5128" width="9.85546875" style="464" customWidth="1"/>
    <col min="5129" max="5129" width="6.5703125" style="464" customWidth="1"/>
    <col min="5130" max="5133" width="9.140625" style="464"/>
    <col min="5134" max="5134" width="10.140625" style="464" bestFit="1" customWidth="1"/>
    <col min="5135" max="5374" width="9.140625" style="464"/>
    <col min="5375" max="5375" width="3.85546875" style="464" customWidth="1"/>
    <col min="5376" max="5376" width="3.5703125" style="464" customWidth="1"/>
    <col min="5377" max="5377" width="10.140625" style="464" customWidth="1"/>
    <col min="5378" max="5378" width="13.28515625" style="464" customWidth="1"/>
    <col min="5379" max="5379" width="4.140625" style="464" bestFit="1" customWidth="1"/>
    <col min="5380" max="5380" width="9.140625" style="464" customWidth="1"/>
    <col min="5381" max="5382" width="10.7109375" style="464" customWidth="1"/>
    <col min="5383" max="5383" width="8.5703125" style="464" customWidth="1"/>
    <col min="5384" max="5384" width="9.85546875" style="464" customWidth="1"/>
    <col min="5385" max="5385" width="6.5703125" style="464" customWidth="1"/>
    <col min="5386" max="5389" width="9.140625" style="464"/>
    <col min="5390" max="5390" width="10.140625" style="464" bestFit="1" customWidth="1"/>
    <col min="5391" max="5630" width="9.140625" style="464"/>
    <col min="5631" max="5631" width="3.85546875" style="464" customWidth="1"/>
    <col min="5632" max="5632" width="3.5703125" style="464" customWidth="1"/>
    <col min="5633" max="5633" width="10.140625" style="464" customWidth="1"/>
    <col min="5634" max="5634" width="13.28515625" style="464" customWidth="1"/>
    <col min="5635" max="5635" width="4.140625" style="464" bestFit="1" customWidth="1"/>
    <col min="5636" max="5636" width="9.140625" style="464" customWidth="1"/>
    <col min="5637" max="5638" width="10.7109375" style="464" customWidth="1"/>
    <col min="5639" max="5639" width="8.5703125" style="464" customWidth="1"/>
    <col min="5640" max="5640" width="9.85546875" style="464" customWidth="1"/>
    <col min="5641" max="5641" width="6.5703125" style="464" customWidth="1"/>
    <col min="5642" max="5645" width="9.140625" style="464"/>
    <col min="5646" max="5646" width="10.140625" style="464" bestFit="1" customWidth="1"/>
    <col min="5647" max="5886" width="9.140625" style="464"/>
    <col min="5887" max="5887" width="3.85546875" style="464" customWidth="1"/>
    <col min="5888" max="5888" width="3.5703125" style="464" customWidth="1"/>
    <col min="5889" max="5889" width="10.140625" style="464" customWidth="1"/>
    <col min="5890" max="5890" width="13.28515625" style="464" customWidth="1"/>
    <col min="5891" max="5891" width="4.140625" style="464" bestFit="1" customWidth="1"/>
    <col min="5892" max="5892" width="9.140625" style="464" customWidth="1"/>
    <col min="5893" max="5894" width="10.7109375" style="464" customWidth="1"/>
    <col min="5895" max="5895" width="8.5703125" style="464" customWidth="1"/>
    <col min="5896" max="5896" width="9.85546875" style="464" customWidth="1"/>
    <col min="5897" max="5897" width="6.5703125" style="464" customWidth="1"/>
    <col min="5898" max="5901" width="9.140625" style="464"/>
    <col min="5902" max="5902" width="10.140625" style="464" bestFit="1" customWidth="1"/>
    <col min="5903" max="6142" width="9.140625" style="464"/>
    <col min="6143" max="6143" width="3.85546875" style="464" customWidth="1"/>
    <col min="6144" max="6144" width="3.5703125" style="464" customWidth="1"/>
    <col min="6145" max="6145" width="10.140625" style="464" customWidth="1"/>
    <col min="6146" max="6146" width="13.28515625" style="464" customWidth="1"/>
    <col min="6147" max="6147" width="4.140625" style="464" bestFit="1" customWidth="1"/>
    <col min="6148" max="6148" width="9.140625" style="464" customWidth="1"/>
    <col min="6149" max="6150" width="10.7109375" style="464" customWidth="1"/>
    <col min="6151" max="6151" width="8.5703125" style="464" customWidth="1"/>
    <col min="6152" max="6152" width="9.85546875" style="464" customWidth="1"/>
    <col min="6153" max="6153" width="6.5703125" style="464" customWidth="1"/>
    <col min="6154" max="6157" width="9.140625" style="464"/>
    <col min="6158" max="6158" width="10.140625" style="464" bestFit="1" customWidth="1"/>
    <col min="6159" max="6398" width="9.140625" style="464"/>
    <col min="6399" max="6399" width="3.85546875" style="464" customWidth="1"/>
    <col min="6400" max="6400" width="3.5703125" style="464" customWidth="1"/>
    <col min="6401" max="6401" width="10.140625" style="464" customWidth="1"/>
    <col min="6402" max="6402" width="13.28515625" style="464" customWidth="1"/>
    <col min="6403" max="6403" width="4.140625" style="464" bestFit="1" customWidth="1"/>
    <col min="6404" max="6404" width="9.140625" style="464" customWidth="1"/>
    <col min="6405" max="6406" width="10.7109375" style="464" customWidth="1"/>
    <col min="6407" max="6407" width="8.5703125" style="464" customWidth="1"/>
    <col min="6408" max="6408" width="9.85546875" style="464" customWidth="1"/>
    <col min="6409" max="6409" width="6.5703125" style="464" customWidth="1"/>
    <col min="6410" max="6413" width="9.140625" style="464"/>
    <col min="6414" max="6414" width="10.140625" style="464" bestFit="1" customWidth="1"/>
    <col min="6415" max="6654" width="9.140625" style="464"/>
    <col min="6655" max="6655" width="3.85546875" style="464" customWidth="1"/>
    <col min="6656" max="6656" width="3.5703125" style="464" customWidth="1"/>
    <col min="6657" max="6657" width="10.140625" style="464" customWidth="1"/>
    <col min="6658" max="6658" width="13.28515625" style="464" customWidth="1"/>
    <col min="6659" max="6659" width="4.140625" style="464" bestFit="1" customWidth="1"/>
    <col min="6660" max="6660" width="9.140625" style="464" customWidth="1"/>
    <col min="6661" max="6662" width="10.7109375" style="464" customWidth="1"/>
    <col min="6663" max="6663" width="8.5703125" style="464" customWidth="1"/>
    <col min="6664" max="6664" width="9.85546875" style="464" customWidth="1"/>
    <col min="6665" max="6665" width="6.5703125" style="464" customWidth="1"/>
    <col min="6666" max="6669" width="9.140625" style="464"/>
    <col min="6670" max="6670" width="10.140625" style="464" bestFit="1" customWidth="1"/>
    <col min="6671" max="6910" width="9.140625" style="464"/>
    <col min="6911" max="6911" width="3.85546875" style="464" customWidth="1"/>
    <col min="6912" max="6912" width="3.5703125" style="464" customWidth="1"/>
    <col min="6913" max="6913" width="10.140625" style="464" customWidth="1"/>
    <col min="6914" max="6914" width="13.28515625" style="464" customWidth="1"/>
    <col min="6915" max="6915" width="4.140625" style="464" bestFit="1" customWidth="1"/>
    <col min="6916" max="6916" width="9.140625" style="464" customWidth="1"/>
    <col min="6917" max="6918" width="10.7109375" style="464" customWidth="1"/>
    <col min="6919" max="6919" width="8.5703125" style="464" customWidth="1"/>
    <col min="6920" max="6920" width="9.85546875" style="464" customWidth="1"/>
    <col min="6921" max="6921" width="6.5703125" style="464" customWidth="1"/>
    <col min="6922" max="6925" width="9.140625" style="464"/>
    <col min="6926" max="6926" width="10.140625" style="464" bestFit="1" customWidth="1"/>
    <col min="6927" max="7166" width="9.140625" style="464"/>
    <col min="7167" max="7167" width="3.85546875" style="464" customWidth="1"/>
    <col min="7168" max="7168" width="3.5703125" style="464" customWidth="1"/>
    <col min="7169" max="7169" width="10.140625" style="464" customWidth="1"/>
    <col min="7170" max="7170" width="13.28515625" style="464" customWidth="1"/>
    <col min="7171" max="7171" width="4.140625" style="464" bestFit="1" customWidth="1"/>
    <col min="7172" max="7172" width="9.140625" style="464" customWidth="1"/>
    <col min="7173" max="7174" width="10.7109375" style="464" customWidth="1"/>
    <col min="7175" max="7175" width="8.5703125" style="464" customWidth="1"/>
    <col min="7176" max="7176" width="9.85546875" style="464" customWidth="1"/>
    <col min="7177" max="7177" width="6.5703125" style="464" customWidth="1"/>
    <col min="7178" max="7181" width="9.140625" style="464"/>
    <col min="7182" max="7182" width="10.140625" style="464" bestFit="1" customWidth="1"/>
    <col min="7183" max="7422" width="9.140625" style="464"/>
    <col min="7423" max="7423" width="3.85546875" style="464" customWidth="1"/>
    <col min="7424" max="7424" width="3.5703125" style="464" customWidth="1"/>
    <col min="7425" max="7425" width="10.140625" style="464" customWidth="1"/>
    <col min="7426" max="7426" width="13.28515625" style="464" customWidth="1"/>
    <col min="7427" max="7427" width="4.140625" style="464" bestFit="1" customWidth="1"/>
    <col min="7428" max="7428" width="9.140625" style="464" customWidth="1"/>
    <col min="7429" max="7430" width="10.7109375" style="464" customWidth="1"/>
    <col min="7431" max="7431" width="8.5703125" style="464" customWidth="1"/>
    <col min="7432" max="7432" width="9.85546875" style="464" customWidth="1"/>
    <col min="7433" max="7433" width="6.5703125" style="464" customWidth="1"/>
    <col min="7434" max="7437" width="9.140625" style="464"/>
    <col min="7438" max="7438" width="10.140625" style="464" bestFit="1" customWidth="1"/>
    <col min="7439" max="7678" width="9.140625" style="464"/>
    <col min="7679" max="7679" width="3.85546875" style="464" customWidth="1"/>
    <col min="7680" max="7680" width="3.5703125" style="464" customWidth="1"/>
    <col min="7681" max="7681" width="10.140625" style="464" customWidth="1"/>
    <col min="7682" max="7682" width="13.28515625" style="464" customWidth="1"/>
    <col min="7683" max="7683" width="4.140625" style="464" bestFit="1" customWidth="1"/>
    <col min="7684" max="7684" width="9.140625" style="464" customWidth="1"/>
    <col min="7685" max="7686" width="10.7109375" style="464" customWidth="1"/>
    <col min="7687" max="7687" width="8.5703125" style="464" customWidth="1"/>
    <col min="7688" max="7688" width="9.85546875" style="464" customWidth="1"/>
    <col min="7689" max="7689" width="6.5703125" style="464" customWidth="1"/>
    <col min="7690" max="7693" width="9.140625" style="464"/>
    <col min="7694" max="7694" width="10.140625" style="464" bestFit="1" customWidth="1"/>
    <col min="7695" max="7934" width="9.140625" style="464"/>
    <col min="7935" max="7935" width="3.85546875" style="464" customWidth="1"/>
    <col min="7936" max="7936" width="3.5703125" style="464" customWidth="1"/>
    <col min="7937" max="7937" width="10.140625" style="464" customWidth="1"/>
    <col min="7938" max="7938" width="13.28515625" style="464" customWidth="1"/>
    <col min="7939" max="7939" width="4.140625" style="464" bestFit="1" customWidth="1"/>
    <col min="7940" max="7940" width="9.140625" style="464" customWidth="1"/>
    <col min="7941" max="7942" width="10.7109375" style="464" customWidth="1"/>
    <col min="7943" max="7943" width="8.5703125" style="464" customWidth="1"/>
    <col min="7944" max="7944" width="9.85546875" style="464" customWidth="1"/>
    <col min="7945" max="7945" width="6.5703125" style="464" customWidth="1"/>
    <col min="7946" max="7949" width="9.140625" style="464"/>
    <col min="7950" max="7950" width="10.140625" style="464" bestFit="1" customWidth="1"/>
    <col min="7951" max="8190" width="9.140625" style="464"/>
    <col min="8191" max="8191" width="3.85546875" style="464" customWidth="1"/>
    <col min="8192" max="8192" width="3.5703125" style="464" customWidth="1"/>
    <col min="8193" max="8193" width="10.140625" style="464" customWidth="1"/>
    <col min="8194" max="8194" width="13.28515625" style="464" customWidth="1"/>
    <col min="8195" max="8195" width="4.140625" style="464" bestFit="1" customWidth="1"/>
    <col min="8196" max="8196" width="9.140625" style="464" customWidth="1"/>
    <col min="8197" max="8198" width="10.7109375" style="464" customWidth="1"/>
    <col min="8199" max="8199" width="8.5703125" style="464" customWidth="1"/>
    <col min="8200" max="8200" width="9.85546875" style="464" customWidth="1"/>
    <col min="8201" max="8201" width="6.5703125" style="464" customWidth="1"/>
    <col min="8202" max="8205" width="9.140625" style="464"/>
    <col min="8206" max="8206" width="10.140625" style="464" bestFit="1" customWidth="1"/>
    <col min="8207" max="8446" width="9.140625" style="464"/>
    <col min="8447" max="8447" width="3.85546875" style="464" customWidth="1"/>
    <col min="8448" max="8448" width="3.5703125" style="464" customWidth="1"/>
    <col min="8449" max="8449" width="10.140625" style="464" customWidth="1"/>
    <col min="8450" max="8450" width="13.28515625" style="464" customWidth="1"/>
    <col min="8451" max="8451" width="4.140625" style="464" bestFit="1" customWidth="1"/>
    <col min="8452" max="8452" width="9.140625" style="464" customWidth="1"/>
    <col min="8453" max="8454" width="10.7109375" style="464" customWidth="1"/>
    <col min="8455" max="8455" width="8.5703125" style="464" customWidth="1"/>
    <col min="8456" max="8456" width="9.85546875" style="464" customWidth="1"/>
    <col min="8457" max="8457" width="6.5703125" style="464" customWidth="1"/>
    <col min="8458" max="8461" width="9.140625" style="464"/>
    <col min="8462" max="8462" width="10.140625" style="464" bestFit="1" customWidth="1"/>
    <col min="8463" max="8702" width="9.140625" style="464"/>
    <col min="8703" max="8703" width="3.85546875" style="464" customWidth="1"/>
    <col min="8704" max="8704" width="3.5703125" style="464" customWidth="1"/>
    <col min="8705" max="8705" width="10.140625" style="464" customWidth="1"/>
    <col min="8706" max="8706" width="13.28515625" style="464" customWidth="1"/>
    <col min="8707" max="8707" width="4.140625" style="464" bestFit="1" customWidth="1"/>
    <col min="8708" max="8708" width="9.140625" style="464" customWidth="1"/>
    <col min="8709" max="8710" width="10.7109375" style="464" customWidth="1"/>
    <col min="8711" max="8711" width="8.5703125" style="464" customWidth="1"/>
    <col min="8712" max="8712" width="9.85546875" style="464" customWidth="1"/>
    <col min="8713" max="8713" width="6.5703125" style="464" customWidth="1"/>
    <col min="8714" max="8717" width="9.140625" style="464"/>
    <col min="8718" max="8718" width="10.140625" style="464" bestFit="1" customWidth="1"/>
    <col min="8719" max="8958" width="9.140625" style="464"/>
    <col min="8959" max="8959" width="3.85546875" style="464" customWidth="1"/>
    <col min="8960" max="8960" width="3.5703125" style="464" customWidth="1"/>
    <col min="8961" max="8961" width="10.140625" style="464" customWidth="1"/>
    <col min="8962" max="8962" width="13.28515625" style="464" customWidth="1"/>
    <col min="8963" max="8963" width="4.140625" style="464" bestFit="1" customWidth="1"/>
    <col min="8964" max="8964" width="9.140625" style="464" customWidth="1"/>
    <col min="8965" max="8966" width="10.7109375" style="464" customWidth="1"/>
    <col min="8967" max="8967" width="8.5703125" style="464" customWidth="1"/>
    <col min="8968" max="8968" width="9.85546875" style="464" customWidth="1"/>
    <col min="8969" max="8969" width="6.5703125" style="464" customWidth="1"/>
    <col min="8970" max="8973" width="9.140625" style="464"/>
    <col min="8974" max="8974" width="10.140625" style="464" bestFit="1" customWidth="1"/>
    <col min="8975" max="9214" width="9.140625" style="464"/>
    <col min="9215" max="9215" width="3.85546875" style="464" customWidth="1"/>
    <col min="9216" max="9216" width="3.5703125" style="464" customWidth="1"/>
    <col min="9217" max="9217" width="10.140625" style="464" customWidth="1"/>
    <col min="9218" max="9218" width="13.28515625" style="464" customWidth="1"/>
    <col min="9219" max="9219" width="4.140625" style="464" bestFit="1" customWidth="1"/>
    <col min="9220" max="9220" width="9.140625" style="464" customWidth="1"/>
    <col min="9221" max="9222" width="10.7109375" style="464" customWidth="1"/>
    <col min="9223" max="9223" width="8.5703125" style="464" customWidth="1"/>
    <col min="9224" max="9224" width="9.85546875" style="464" customWidth="1"/>
    <col min="9225" max="9225" width="6.5703125" style="464" customWidth="1"/>
    <col min="9226" max="9229" width="9.140625" style="464"/>
    <col min="9230" max="9230" width="10.140625" style="464" bestFit="1" customWidth="1"/>
    <col min="9231" max="9470" width="9.140625" style="464"/>
    <col min="9471" max="9471" width="3.85546875" style="464" customWidth="1"/>
    <col min="9472" max="9472" width="3.5703125" style="464" customWidth="1"/>
    <col min="9473" max="9473" width="10.140625" style="464" customWidth="1"/>
    <col min="9474" max="9474" width="13.28515625" style="464" customWidth="1"/>
    <col min="9475" max="9475" width="4.140625" style="464" bestFit="1" customWidth="1"/>
    <col min="9476" max="9476" width="9.140625" style="464" customWidth="1"/>
    <col min="9477" max="9478" width="10.7109375" style="464" customWidth="1"/>
    <col min="9479" max="9479" width="8.5703125" style="464" customWidth="1"/>
    <col min="9480" max="9480" width="9.85546875" style="464" customWidth="1"/>
    <col min="9481" max="9481" width="6.5703125" style="464" customWidth="1"/>
    <col min="9482" max="9485" width="9.140625" style="464"/>
    <col min="9486" max="9486" width="10.140625" style="464" bestFit="1" customWidth="1"/>
    <col min="9487" max="9726" width="9.140625" style="464"/>
    <col min="9727" max="9727" width="3.85546875" style="464" customWidth="1"/>
    <col min="9728" max="9728" width="3.5703125" style="464" customWidth="1"/>
    <col min="9729" max="9729" width="10.140625" style="464" customWidth="1"/>
    <col min="9730" max="9730" width="13.28515625" style="464" customWidth="1"/>
    <col min="9731" max="9731" width="4.140625" style="464" bestFit="1" customWidth="1"/>
    <col min="9732" max="9732" width="9.140625" style="464" customWidth="1"/>
    <col min="9733" max="9734" width="10.7109375" style="464" customWidth="1"/>
    <col min="9735" max="9735" width="8.5703125" style="464" customWidth="1"/>
    <col min="9736" max="9736" width="9.85546875" style="464" customWidth="1"/>
    <col min="9737" max="9737" width="6.5703125" style="464" customWidth="1"/>
    <col min="9738" max="9741" width="9.140625" style="464"/>
    <col min="9742" max="9742" width="10.140625" style="464" bestFit="1" customWidth="1"/>
    <col min="9743" max="9982" width="9.140625" style="464"/>
    <col min="9983" max="9983" width="3.85546875" style="464" customWidth="1"/>
    <col min="9984" max="9984" width="3.5703125" style="464" customWidth="1"/>
    <col min="9985" max="9985" width="10.140625" style="464" customWidth="1"/>
    <col min="9986" max="9986" width="13.28515625" style="464" customWidth="1"/>
    <col min="9987" max="9987" width="4.140625" style="464" bestFit="1" customWidth="1"/>
    <col min="9988" max="9988" width="9.140625" style="464" customWidth="1"/>
    <col min="9989" max="9990" width="10.7109375" style="464" customWidth="1"/>
    <col min="9991" max="9991" width="8.5703125" style="464" customWidth="1"/>
    <col min="9992" max="9992" width="9.85546875" style="464" customWidth="1"/>
    <col min="9993" max="9993" width="6.5703125" style="464" customWidth="1"/>
    <col min="9994" max="9997" width="9.140625" style="464"/>
    <col min="9998" max="9998" width="10.140625" style="464" bestFit="1" customWidth="1"/>
    <col min="9999" max="10238" width="9.140625" style="464"/>
    <col min="10239" max="10239" width="3.85546875" style="464" customWidth="1"/>
    <col min="10240" max="10240" width="3.5703125" style="464" customWidth="1"/>
    <col min="10241" max="10241" width="10.140625" style="464" customWidth="1"/>
    <col min="10242" max="10242" width="13.28515625" style="464" customWidth="1"/>
    <col min="10243" max="10243" width="4.140625" style="464" bestFit="1" customWidth="1"/>
    <col min="10244" max="10244" width="9.140625" style="464" customWidth="1"/>
    <col min="10245" max="10246" width="10.7109375" style="464" customWidth="1"/>
    <col min="10247" max="10247" width="8.5703125" style="464" customWidth="1"/>
    <col min="10248" max="10248" width="9.85546875" style="464" customWidth="1"/>
    <col min="10249" max="10249" width="6.5703125" style="464" customWidth="1"/>
    <col min="10250" max="10253" width="9.140625" style="464"/>
    <col min="10254" max="10254" width="10.140625" style="464" bestFit="1" customWidth="1"/>
    <col min="10255" max="10494" width="9.140625" style="464"/>
    <col min="10495" max="10495" width="3.85546875" style="464" customWidth="1"/>
    <col min="10496" max="10496" width="3.5703125" style="464" customWidth="1"/>
    <col min="10497" max="10497" width="10.140625" style="464" customWidth="1"/>
    <col min="10498" max="10498" width="13.28515625" style="464" customWidth="1"/>
    <col min="10499" max="10499" width="4.140625" style="464" bestFit="1" customWidth="1"/>
    <col min="10500" max="10500" width="9.140625" style="464" customWidth="1"/>
    <col min="10501" max="10502" width="10.7109375" style="464" customWidth="1"/>
    <col min="10503" max="10503" width="8.5703125" style="464" customWidth="1"/>
    <col min="10504" max="10504" width="9.85546875" style="464" customWidth="1"/>
    <col min="10505" max="10505" width="6.5703125" style="464" customWidth="1"/>
    <col min="10506" max="10509" width="9.140625" style="464"/>
    <col min="10510" max="10510" width="10.140625" style="464" bestFit="1" customWidth="1"/>
    <col min="10511" max="10750" width="9.140625" style="464"/>
    <col min="10751" max="10751" width="3.85546875" style="464" customWidth="1"/>
    <col min="10752" max="10752" width="3.5703125" style="464" customWidth="1"/>
    <col min="10753" max="10753" width="10.140625" style="464" customWidth="1"/>
    <col min="10754" max="10754" width="13.28515625" style="464" customWidth="1"/>
    <col min="10755" max="10755" width="4.140625" style="464" bestFit="1" customWidth="1"/>
    <col min="10756" max="10756" width="9.140625" style="464" customWidth="1"/>
    <col min="10757" max="10758" width="10.7109375" style="464" customWidth="1"/>
    <col min="10759" max="10759" width="8.5703125" style="464" customWidth="1"/>
    <col min="10760" max="10760" width="9.85546875" style="464" customWidth="1"/>
    <col min="10761" max="10761" width="6.5703125" style="464" customWidth="1"/>
    <col min="10762" max="10765" width="9.140625" style="464"/>
    <col min="10766" max="10766" width="10.140625" style="464" bestFit="1" customWidth="1"/>
    <col min="10767" max="11006" width="9.140625" style="464"/>
    <col min="11007" max="11007" width="3.85546875" style="464" customWidth="1"/>
    <col min="11008" max="11008" width="3.5703125" style="464" customWidth="1"/>
    <col min="11009" max="11009" width="10.140625" style="464" customWidth="1"/>
    <col min="11010" max="11010" width="13.28515625" style="464" customWidth="1"/>
    <col min="11011" max="11011" width="4.140625" style="464" bestFit="1" customWidth="1"/>
    <col min="11012" max="11012" width="9.140625" style="464" customWidth="1"/>
    <col min="11013" max="11014" width="10.7109375" style="464" customWidth="1"/>
    <col min="11015" max="11015" width="8.5703125" style="464" customWidth="1"/>
    <col min="11016" max="11016" width="9.85546875" style="464" customWidth="1"/>
    <col min="11017" max="11017" width="6.5703125" style="464" customWidth="1"/>
    <col min="11018" max="11021" width="9.140625" style="464"/>
    <col min="11022" max="11022" width="10.140625" style="464" bestFit="1" customWidth="1"/>
    <col min="11023" max="11262" width="9.140625" style="464"/>
    <col min="11263" max="11263" width="3.85546875" style="464" customWidth="1"/>
    <col min="11264" max="11264" width="3.5703125" style="464" customWidth="1"/>
    <col min="11265" max="11265" width="10.140625" style="464" customWidth="1"/>
    <col min="11266" max="11266" width="13.28515625" style="464" customWidth="1"/>
    <col min="11267" max="11267" width="4.140625" style="464" bestFit="1" customWidth="1"/>
    <col min="11268" max="11268" width="9.140625" style="464" customWidth="1"/>
    <col min="11269" max="11270" width="10.7109375" style="464" customWidth="1"/>
    <col min="11271" max="11271" width="8.5703125" style="464" customWidth="1"/>
    <col min="11272" max="11272" width="9.85546875" style="464" customWidth="1"/>
    <col min="11273" max="11273" width="6.5703125" style="464" customWidth="1"/>
    <col min="11274" max="11277" width="9.140625" style="464"/>
    <col min="11278" max="11278" width="10.140625" style="464" bestFit="1" customWidth="1"/>
    <col min="11279" max="11518" width="9.140625" style="464"/>
    <col min="11519" max="11519" width="3.85546875" style="464" customWidth="1"/>
    <col min="11520" max="11520" width="3.5703125" style="464" customWidth="1"/>
    <col min="11521" max="11521" width="10.140625" style="464" customWidth="1"/>
    <col min="11522" max="11522" width="13.28515625" style="464" customWidth="1"/>
    <col min="11523" max="11523" width="4.140625" style="464" bestFit="1" customWidth="1"/>
    <col min="11524" max="11524" width="9.140625" style="464" customWidth="1"/>
    <col min="11525" max="11526" width="10.7109375" style="464" customWidth="1"/>
    <col min="11527" max="11527" width="8.5703125" style="464" customWidth="1"/>
    <col min="11528" max="11528" width="9.85546875" style="464" customWidth="1"/>
    <col min="11529" max="11529" width="6.5703125" style="464" customWidth="1"/>
    <col min="11530" max="11533" width="9.140625" style="464"/>
    <col min="11534" max="11534" width="10.140625" style="464" bestFit="1" customWidth="1"/>
    <col min="11535" max="11774" width="9.140625" style="464"/>
    <col min="11775" max="11775" width="3.85546875" style="464" customWidth="1"/>
    <col min="11776" max="11776" width="3.5703125" style="464" customWidth="1"/>
    <col min="11777" max="11777" width="10.140625" style="464" customWidth="1"/>
    <col min="11778" max="11778" width="13.28515625" style="464" customWidth="1"/>
    <col min="11779" max="11779" width="4.140625" style="464" bestFit="1" customWidth="1"/>
    <col min="11780" max="11780" width="9.140625" style="464" customWidth="1"/>
    <col min="11781" max="11782" width="10.7109375" style="464" customWidth="1"/>
    <col min="11783" max="11783" width="8.5703125" style="464" customWidth="1"/>
    <col min="11784" max="11784" width="9.85546875" style="464" customWidth="1"/>
    <col min="11785" max="11785" width="6.5703125" style="464" customWidth="1"/>
    <col min="11786" max="11789" width="9.140625" style="464"/>
    <col min="11790" max="11790" width="10.140625" style="464" bestFit="1" customWidth="1"/>
    <col min="11791" max="12030" width="9.140625" style="464"/>
    <col min="12031" max="12031" width="3.85546875" style="464" customWidth="1"/>
    <col min="12032" max="12032" width="3.5703125" style="464" customWidth="1"/>
    <col min="12033" max="12033" width="10.140625" style="464" customWidth="1"/>
    <col min="12034" max="12034" width="13.28515625" style="464" customWidth="1"/>
    <col min="12035" max="12035" width="4.140625" style="464" bestFit="1" customWidth="1"/>
    <col min="12036" max="12036" width="9.140625" style="464" customWidth="1"/>
    <col min="12037" max="12038" width="10.7109375" style="464" customWidth="1"/>
    <col min="12039" max="12039" width="8.5703125" style="464" customWidth="1"/>
    <col min="12040" max="12040" width="9.85546875" style="464" customWidth="1"/>
    <col min="12041" max="12041" width="6.5703125" style="464" customWidth="1"/>
    <col min="12042" max="12045" width="9.140625" style="464"/>
    <col min="12046" max="12046" width="10.140625" style="464" bestFit="1" customWidth="1"/>
    <col min="12047" max="12286" width="9.140625" style="464"/>
    <col min="12287" max="12287" width="3.85546875" style="464" customWidth="1"/>
    <col min="12288" max="12288" width="3.5703125" style="464" customWidth="1"/>
    <col min="12289" max="12289" width="10.140625" style="464" customWidth="1"/>
    <col min="12290" max="12290" width="13.28515625" style="464" customWidth="1"/>
    <col min="12291" max="12291" width="4.140625" style="464" bestFit="1" customWidth="1"/>
    <col min="12292" max="12292" width="9.140625" style="464" customWidth="1"/>
    <col min="12293" max="12294" width="10.7109375" style="464" customWidth="1"/>
    <col min="12295" max="12295" width="8.5703125" style="464" customWidth="1"/>
    <col min="12296" max="12296" width="9.85546875" style="464" customWidth="1"/>
    <col min="12297" max="12297" width="6.5703125" style="464" customWidth="1"/>
    <col min="12298" max="12301" width="9.140625" style="464"/>
    <col min="12302" max="12302" width="10.140625" style="464" bestFit="1" customWidth="1"/>
    <col min="12303" max="12542" width="9.140625" style="464"/>
    <col min="12543" max="12543" width="3.85546875" style="464" customWidth="1"/>
    <col min="12544" max="12544" width="3.5703125" style="464" customWidth="1"/>
    <col min="12545" max="12545" width="10.140625" style="464" customWidth="1"/>
    <col min="12546" max="12546" width="13.28515625" style="464" customWidth="1"/>
    <col min="12547" max="12547" width="4.140625" style="464" bestFit="1" customWidth="1"/>
    <col min="12548" max="12548" width="9.140625" style="464" customWidth="1"/>
    <col min="12549" max="12550" width="10.7109375" style="464" customWidth="1"/>
    <col min="12551" max="12551" width="8.5703125" style="464" customWidth="1"/>
    <col min="12552" max="12552" width="9.85546875" style="464" customWidth="1"/>
    <col min="12553" max="12553" width="6.5703125" style="464" customWidth="1"/>
    <col min="12554" max="12557" width="9.140625" style="464"/>
    <col min="12558" max="12558" width="10.140625" style="464" bestFit="1" customWidth="1"/>
    <col min="12559" max="12798" width="9.140625" style="464"/>
    <col min="12799" max="12799" width="3.85546875" style="464" customWidth="1"/>
    <col min="12800" max="12800" width="3.5703125" style="464" customWidth="1"/>
    <col min="12801" max="12801" width="10.140625" style="464" customWidth="1"/>
    <col min="12802" max="12802" width="13.28515625" style="464" customWidth="1"/>
    <col min="12803" max="12803" width="4.140625" style="464" bestFit="1" customWidth="1"/>
    <col min="12804" max="12804" width="9.140625" style="464" customWidth="1"/>
    <col min="12805" max="12806" width="10.7109375" style="464" customWidth="1"/>
    <col min="12807" max="12807" width="8.5703125" style="464" customWidth="1"/>
    <col min="12808" max="12808" width="9.85546875" style="464" customWidth="1"/>
    <col min="12809" max="12809" width="6.5703125" style="464" customWidth="1"/>
    <col min="12810" max="12813" width="9.140625" style="464"/>
    <col min="12814" max="12814" width="10.140625" style="464" bestFit="1" customWidth="1"/>
    <col min="12815" max="13054" width="9.140625" style="464"/>
    <col min="13055" max="13055" width="3.85546875" style="464" customWidth="1"/>
    <col min="13056" max="13056" width="3.5703125" style="464" customWidth="1"/>
    <col min="13057" max="13057" width="10.140625" style="464" customWidth="1"/>
    <col min="13058" max="13058" width="13.28515625" style="464" customWidth="1"/>
    <col min="13059" max="13059" width="4.140625" style="464" bestFit="1" customWidth="1"/>
    <col min="13060" max="13060" width="9.140625" style="464" customWidth="1"/>
    <col min="13061" max="13062" width="10.7109375" style="464" customWidth="1"/>
    <col min="13063" max="13063" width="8.5703125" style="464" customWidth="1"/>
    <col min="13064" max="13064" width="9.85546875" style="464" customWidth="1"/>
    <col min="13065" max="13065" width="6.5703125" style="464" customWidth="1"/>
    <col min="13066" max="13069" width="9.140625" style="464"/>
    <col min="13070" max="13070" width="10.140625" style="464" bestFit="1" customWidth="1"/>
    <col min="13071" max="13310" width="9.140625" style="464"/>
    <col min="13311" max="13311" width="3.85546875" style="464" customWidth="1"/>
    <col min="13312" max="13312" width="3.5703125" style="464" customWidth="1"/>
    <col min="13313" max="13313" width="10.140625" style="464" customWidth="1"/>
    <col min="13314" max="13314" width="13.28515625" style="464" customWidth="1"/>
    <col min="13315" max="13315" width="4.140625" style="464" bestFit="1" customWidth="1"/>
    <col min="13316" max="13316" width="9.140625" style="464" customWidth="1"/>
    <col min="13317" max="13318" width="10.7109375" style="464" customWidth="1"/>
    <col min="13319" max="13319" width="8.5703125" style="464" customWidth="1"/>
    <col min="13320" max="13320" width="9.85546875" style="464" customWidth="1"/>
    <col min="13321" max="13321" width="6.5703125" style="464" customWidth="1"/>
    <col min="13322" max="13325" width="9.140625" style="464"/>
    <col min="13326" max="13326" width="10.140625" style="464" bestFit="1" customWidth="1"/>
    <col min="13327" max="13566" width="9.140625" style="464"/>
    <col min="13567" max="13567" width="3.85546875" style="464" customWidth="1"/>
    <col min="13568" max="13568" width="3.5703125" style="464" customWidth="1"/>
    <col min="13569" max="13569" width="10.140625" style="464" customWidth="1"/>
    <col min="13570" max="13570" width="13.28515625" style="464" customWidth="1"/>
    <col min="13571" max="13571" width="4.140625" style="464" bestFit="1" customWidth="1"/>
    <col min="13572" max="13572" width="9.140625" style="464" customWidth="1"/>
    <col min="13573" max="13574" width="10.7109375" style="464" customWidth="1"/>
    <col min="13575" max="13575" width="8.5703125" style="464" customWidth="1"/>
    <col min="13576" max="13576" width="9.85546875" style="464" customWidth="1"/>
    <col min="13577" max="13577" width="6.5703125" style="464" customWidth="1"/>
    <col min="13578" max="13581" width="9.140625" style="464"/>
    <col min="13582" max="13582" width="10.140625" style="464" bestFit="1" customWidth="1"/>
    <col min="13583" max="13822" width="9.140625" style="464"/>
    <col min="13823" max="13823" width="3.85546875" style="464" customWidth="1"/>
    <col min="13824" max="13824" width="3.5703125" style="464" customWidth="1"/>
    <col min="13825" max="13825" width="10.140625" style="464" customWidth="1"/>
    <col min="13826" max="13826" width="13.28515625" style="464" customWidth="1"/>
    <col min="13827" max="13827" width="4.140625" style="464" bestFit="1" customWidth="1"/>
    <col min="13828" max="13828" width="9.140625" style="464" customWidth="1"/>
    <col min="13829" max="13830" width="10.7109375" style="464" customWidth="1"/>
    <col min="13831" max="13831" width="8.5703125" style="464" customWidth="1"/>
    <col min="13832" max="13832" width="9.85546875" style="464" customWidth="1"/>
    <col min="13833" max="13833" width="6.5703125" style="464" customWidth="1"/>
    <col min="13834" max="13837" width="9.140625" style="464"/>
    <col min="13838" max="13838" width="10.140625" style="464" bestFit="1" customWidth="1"/>
    <col min="13839" max="14078" width="9.140625" style="464"/>
    <col min="14079" max="14079" width="3.85546875" style="464" customWidth="1"/>
    <col min="14080" max="14080" width="3.5703125" style="464" customWidth="1"/>
    <col min="14081" max="14081" width="10.140625" style="464" customWidth="1"/>
    <col min="14082" max="14082" width="13.28515625" style="464" customWidth="1"/>
    <col min="14083" max="14083" width="4.140625" style="464" bestFit="1" customWidth="1"/>
    <col min="14084" max="14084" width="9.140625" style="464" customWidth="1"/>
    <col min="14085" max="14086" width="10.7109375" style="464" customWidth="1"/>
    <col min="14087" max="14087" width="8.5703125" style="464" customWidth="1"/>
    <col min="14088" max="14088" width="9.85546875" style="464" customWidth="1"/>
    <col min="14089" max="14089" width="6.5703125" style="464" customWidth="1"/>
    <col min="14090" max="14093" width="9.140625" style="464"/>
    <col min="14094" max="14094" width="10.140625" style="464" bestFit="1" customWidth="1"/>
    <col min="14095" max="14334" width="9.140625" style="464"/>
    <col min="14335" max="14335" width="3.85546875" style="464" customWidth="1"/>
    <col min="14336" max="14336" width="3.5703125" style="464" customWidth="1"/>
    <col min="14337" max="14337" width="10.140625" style="464" customWidth="1"/>
    <col min="14338" max="14338" width="13.28515625" style="464" customWidth="1"/>
    <col min="14339" max="14339" width="4.140625" style="464" bestFit="1" customWidth="1"/>
    <col min="14340" max="14340" width="9.140625" style="464" customWidth="1"/>
    <col min="14341" max="14342" width="10.7109375" style="464" customWidth="1"/>
    <col min="14343" max="14343" width="8.5703125" style="464" customWidth="1"/>
    <col min="14344" max="14344" width="9.85546875" style="464" customWidth="1"/>
    <col min="14345" max="14345" width="6.5703125" style="464" customWidth="1"/>
    <col min="14346" max="14349" width="9.140625" style="464"/>
    <col min="14350" max="14350" width="10.140625" style="464" bestFit="1" customWidth="1"/>
    <col min="14351" max="14590" width="9.140625" style="464"/>
    <col min="14591" max="14591" width="3.85546875" style="464" customWidth="1"/>
    <col min="14592" max="14592" width="3.5703125" style="464" customWidth="1"/>
    <col min="14593" max="14593" width="10.140625" style="464" customWidth="1"/>
    <col min="14594" max="14594" width="13.28515625" style="464" customWidth="1"/>
    <col min="14595" max="14595" width="4.140625" style="464" bestFit="1" customWidth="1"/>
    <col min="14596" max="14596" width="9.140625" style="464" customWidth="1"/>
    <col min="14597" max="14598" width="10.7109375" style="464" customWidth="1"/>
    <col min="14599" max="14599" width="8.5703125" style="464" customWidth="1"/>
    <col min="14600" max="14600" width="9.85546875" style="464" customWidth="1"/>
    <col min="14601" max="14601" width="6.5703125" style="464" customWidth="1"/>
    <col min="14602" max="14605" width="9.140625" style="464"/>
    <col min="14606" max="14606" width="10.140625" style="464" bestFit="1" customWidth="1"/>
    <col min="14607" max="14846" width="9.140625" style="464"/>
    <col min="14847" max="14847" width="3.85546875" style="464" customWidth="1"/>
    <col min="14848" max="14848" width="3.5703125" style="464" customWidth="1"/>
    <col min="14849" max="14849" width="10.140625" style="464" customWidth="1"/>
    <col min="14850" max="14850" width="13.28515625" style="464" customWidth="1"/>
    <col min="14851" max="14851" width="4.140625" style="464" bestFit="1" customWidth="1"/>
    <col min="14852" max="14852" width="9.140625" style="464" customWidth="1"/>
    <col min="14853" max="14854" width="10.7109375" style="464" customWidth="1"/>
    <col min="14855" max="14855" width="8.5703125" style="464" customWidth="1"/>
    <col min="14856" max="14856" width="9.85546875" style="464" customWidth="1"/>
    <col min="14857" max="14857" width="6.5703125" style="464" customWidth="1"/>
    <col min="14858" max="14861" width="9.140625" style="464"/>
    <col min="14862" max="14862" width="10.140625" style="464" bestFit="1" customWidth="1"/>
    <col min="14863" max="15102" width="9.140625" style="464"/>
    <col min="15103" max="15103" width="3.85546875" style="464" customWidth="1"/>
    <col min="15104" max="15104" width="3.5703125" style="464" customWidth="1"/>
    <col min="15105" max="15105" width="10.140625" style="464" customWidth="1"/>
    <col min="15106" max="15106" width="13.28515625" style="464" customWidth="1"/>
    <col min="15107" max="15107" width="4.140625" style="464" bestFit="1" customWidth="1"/>
    <col min="15108" max="15108" width="9.140625" style="464" customWidth="1"/>
    <col min="15109" max="15110" width="10.7109375" style="464" customWidth="1"/>
    <col min="15111" max="15111" width="8.5703125" style="464" customWidth="1"/>
    <col min="15112" max="15112" width="9.85546875" style="464" customWidth="1"/>
    <col min="15113" max="15113" width="6.5703125" style="464" customWidth="1"/>
    <col min="15114" max="15117" width="9.140625" style="464"/>
    <col min="15118" max="15118" width="10.140625" style="464" bestFit="1" customWidth="1"/>
    <col min="15119" max="15358" width="9.140625" style="464"/>
    <col min="15359" max="15359" width="3.85546875" style="464" customWidth="1"/>
    <col min="15360" max="15360" width="3.5703125" style="464" customWidth="1"/>
    <col min="15361" max="15361" width="10.140625" style="464" customWidth="1"/>
    <col min="15362" max="15362" width="13.28515625" style="464" customWidth="1"/>
    <col min="15363" max="15363" width="4.140625" style="464" bestFit="1" customWidth="1"/>
    <col min="15364" max="15364" width="9.140625" style="464" customWidth="1"/>
    <col min="15365" max="15366" width="10.7109375" style="464" customWidth="1"/>
    <col min="15367" max="15367" width="8.5703125" style="464" customWidth="1"/>
    <col min="15368" max="15368" width="9.85546875" style="464" customWidth="1"/>
    <col min="15369" max="15369" width="6.5703125" style="464" customWidth="1"/>
    <col min="15370" max="15373" width="9.140625" style="464"/>
    <col min="15374" max="15374" width="10.140625" style="464" bestFit="1" customWidth="1"/>
    <col min="15375" max="15614" width="9.140625" style="464"/>
    <col min="15615" max="15615" width="3.85546875" style="464" customWidth="1"/>
    <col min="15616" max="15616" width="3.5703125" style="464" customWidth="1"/>
    <col min="15617" max="15617" width="10.140625" style="464" customWidth="1"/>
    <col min="15618" max="15618" width="13.28515625" style="464" customWidth="1"/>
    <col min="15619" max="15619" width="4.140625" style="464" bestFit="1" customWidth="1"/>
    <col min="15620" max="15620" width="9.140625" style="464" customWidth="1"/>
    <col min="15621" max="15622" width="10.7109375" style="464" customWidth="1"/>
    <col min="15623" max="15623" width="8.5703125" style="464" customWidth="1"/>
    <col min="15624" max="15624" width="9.85546875" style="464" customWidth="1"/>
    <col min="15625" max="15625" width="6.5703125" style="464" customWidth="1"/>
    <col min="15626" max="15629" width="9.140625" style="464"/>
    <col min="15630" max="15630" width="10.140625" style="464" bestFit="1" customWidth="1"/>
    <col min="15631" max="15870" width="9.140625" style="464"/>
    <col min="15871" max="15871" width="3.85546875" style="464" customWidth="1"/>
    <col min="15872" max="15872" width="3.5703125" style="464" customWidth="1"/>
    <col min="15873" max="15873" width="10.140625" style="464" customWidth="1"/>
    <col min="15874" max="15874" width="13.28515625" style="464" customWidth="1"/>
    <col min="15875" max="15875" width="4.140625" style="464" bestFit="1" customWidth="1"/>
    <col min="15876" max="15876" width="9.140625" style="464" customWidth="1"/>
    <col min="15877" max="15878" width="10.7109375" style="464" customWidth="1"/>
    <col min="15879" max="15879" width="8.5703125" style="464" customWidth="1"/>
    <col min="15880" max="15880" width="9.85546875" style="464" customWidth="1"/>
    <col min="15881" max="15881" width="6.5703125" style="464" customWidth="1"/>
    <col min="15882" max="15885" width="9.140625" style="464"/>
    <col min="15886" max="15886" width="10.140625" style="464" bestFit="1" customWidth="1"/>
    <col min="15887" max="16126" width="9.140625" style="464"/>
    <col min="16127" max="16127" width="3.85546875" style="464" customWidth="1"/>
    <col min="16128" max="16128" width="3.5703125" style="464" customWidth="1"/>
    <col min="16129" max="16129" width="10.140625" style="464" customWidth="1"/>
    <col min="16130" max="16130" width="13.28515625" style="464" customWidth="1"/>
    <col min="16131" max="16131" width="4.140625" style="464" bestFit="1" customWidth="1"/>
    <col min="16132" max="16132" width="9.140625" style="464" customWidth="1"/>
    <col min="16133" max="16134" width="10.7109375" style="464" customWidth="1"/>
    <col min="16135" max="16135" width="8.5703125" style="464" customWidth="1"/>
    <col min="16136" max="16136" width="9.85546875" style="464" customWidth="1"/>
    <col min="16137" max="16137" width="6.5703125" style="464" customWidth="1"/>
    <col min="16138" max="16141" width="9.140625" style="464"/>
    <col min="16142" max="16142" width="10.140625" style="464" bestFit="1" customWidth="1"/>
    <col min="16143" max="16384" width="9.140625" style="464"/>
  </cols>
  <sheetData>
    <row r="1" spans="1:14" ht="21.95" customHeight="1" x14ac:dyDescent="0.2">
      <c r="A1" s="1147" t="s">
        <v>432</v>
      </c>
      <c r="B1" s="1148"/>
      <c r="C1" s="1148"/>
      <c r="D1" s="1148"/>
      <c r="E1" s="1148"/>
      <c r="F1" s="1148"/>
      <c r="G1" s="1148"/>
      <c r="H1" s="1148"/>
      <c r="I1" s="1148"/>
      <c r="J1" s="1149"/>
    </row>
    <row r="2" spans="1:14" ht="5.0999999999999996" customHeight="1" x14ac:dyDescent="0.2">
      <c r="A2" s="781"/>
      <c r="B2" s="781"/>
      <c r="D2" s="129"/>
      <c r="E2" s="129"/>
      <c r="F2" s="129"/>
      <c r="G2" s="129"/>
    </row>
    <row r="3" spans="1:14" s="294" customFormat="1" ht="13.5" customHeight="1" x14ac:dyDescent="0.2">
      <c r="A3" s="301" t="s">
        <v>577</v>
      </c>
      <c r="B3" s="296" t="s">
        <v>605</v>
      </c>
      <c r="C3" s="296"/>
      <c r="D3" s="297"/>
      <c r="E3" s="297"/>
    </row>
    <row r="4" spans="1:14" s="462" customFormat="1" ht="14.1" customHeight="1" x14ac:dyDescent="0.2">
      <c r="A4" s="459" t="s">
        <v>33</v>
      </c>
      <c r="B4" s="460" t="s">
        <v>606</v>
      </c>
      <c r="C4" s="460"/>
      <c r="D4" s="460"/>
      <c r="E4" s="460"/>
      <c r="F4" s="460"/>
      <c r="G4" s="460"/>
      <c r="H4" s="460"/>
      <c r="I4" s="460"/>
      <c r="J4" s="461"/>
    </row>
    <row r="5" spans="1:14" s="129" customFormat="1" ht="14.1" customHeight="1" x14ac:dyDescent="0.2">
      <c r="A5" s="1208" t="s">
        <v>52</v>
      </c>
      <c r="B5" s="1209"/>
      <c r="C5" s="1210"/>
      <c r="D5" s="842" t="s">
        <v>5</v>
      </c>
      <c r="E5" s="1223" t="s">
        <v>607</v>
      </c>
      <c r="F5" s="1223"/>
      <c r="G5" s="1224" t="s">
        <v>6</v>
      </c>
      <c r="H5" s="1224"/>
      <c r="I5" s="1224"/>
      <c r="J5" s="1224"/>
    </row>
    <row r="6" spans="1:14" ht="14.1" customHeight="1" x14ac:dyDescent="0.2">
      <c r="A6" s="482"/>
      <c r="B6" s="444" t="s">
        <v>255</v>
      </c>
      <c r="C6" s="259" t="s">
        <v>630</v>
      </c>
      <c r="D6" s="180" t="s">
        <v>13</v>
      </c>
      <c r="E6" s="1225">
        <f>'(3)Invest.'!D7</f>
        <v>1</v>
      </c>
      <c r="F6" s="1226"/>
      <c r="G6" s="1217" t="s">
        <v>152</v>
      </c>
      <c r="H6" s="1217"/>
      <c r="I6" s="1217"/>
      <c r="J6" s="1218"/>
    </row>
    <row r="7" spans="1:14" ht="14.1" customHeight="1" x14ac:dyDescent="0.2">
      <c r="A7" s="916"/>
      <c r="B7" s="446" t="s">
        <v>256</v>
      </c>
      <c r="C7" s="252" t="s">
        <v>631</v>
      </c>
      <c r="D7" s="182" t="str">
        <f>D6</f>
        <v>veíc.</v>
      </c>
      <c r="E7" s="1227">
        <f>'(3)Invest.'!E7</f>
        <v>0</v>
      </c>
      <c r="F7" s="1211"/>
      <c r="G7" s="1228" t="s">
        <v>152</v>
      </c>
      <c r="H7" s="1228"/>
      <c r="I7" s="1228"/>
      <c r="J7" s="1229"/>
    </row>
    <row r="8" spans="1:14" ht="14.1" customHeight="1" x14ac:dyDescent="0.2">
      <c r="A8" s="916"/>
      <c r="B8" s="446" t="s">
        <v>257</v>
      </c>
      <c r="C8" s="269" t="s">
        <v>233</v>
      </c>
      <c r="D8" s="133" t="s">
        <v>152</v>
      </c>
      <c r="E8" s="1477"/>
      <c r="F8" s="1477"/>
      <c r="G8" s="1453"/>
      <c r="H8" s="1453"/>
      <c r="I8" s="1453"/>
      <c r="J8" s="1476"/>
    </row>
    <row r="9" spans="1:14" ht="14.1" customHeight="1" x14ac:dyDescent="0.2">
      <c r="A9" s="916"/>
      <c r="B9" s="446" t="s">
        <v>258</v>
      </c>
      <c r="C9" s="269" t="s">
        <v>232</v>
      </c>
      <c r="D9" s="133" t="s">
        <v>152</v>
      </c>
      <c r="E9" s="1477"/>
      <c r="F9" s="1477"/>
      <c r="G9" s="1453"/>
      <c r="H9" s="1453"/>
      <c r="I9" s="1453"/>
      <c r="J9" s="1476"/>
    </row>
    <row r="10" spans="1:14" ht="14.1" customHeight="1" x14ac:dyDescent="0.2">
      <c r="A10" s="916"/>
      <c r="B10" s="446" t="s">
        <v>305</v>
      </c>
      <c r="C10" s="269" t="s">
        <v>235</v>
      </c>
      <c r="D10" s="133" t="s">
        <v>152</v>
      </c>
      <c r="E10" s="1477"/>
      <c r="F10" s="1477"/>
      <c r="G10" s="1453"/>
      <c r="H10" s="1453"/>
      <c r="I10" s="1453"/>
      <c r="J10" s="1476"/>
    </row>
    <row r="11" spans="1:14" ht="14.1" customHeight="1" x14ac:dyDescent="0.2">
      <c r="A11" s="916"/>
      <c r="B11" s="446" t="s">
        <v>306</v>
      </c>
      <c r="C11" s="269" t="s">
        <v>236</v>
      </c>
      <c r="D11" s="133" t="s">
        <v>241</v>
      </c>
      <c r="E11" s="1442"/>
      <c r="F11" s="1442"/>
      <c r="G11" s="1453"/>
      <c r="H11" s="1453"/>
      <c r="I11" s="1453"/>
      <c r="J11" s="1476"/>
    </row>
    <row r="12" spans="1:14" ht="14.1" customHeight="1" x14ac:dyDescent="0.2">
      <c r="A12" s="916"/>
      <c r="B12" s="446" t="s">
        <v>307</v>
      </c>
      <c r="C12" s="269" t="s">
        <v>237</v>
      </c>
      <c r="D12" s="133" t="s">
        <v>241</v>
      </c>
      <c r="E12" s="1442"/>
      <c r="F12" s="1442"/>
      <c r="G12" s="1453"/>
      <c r="H12" s="1453"/>
      <c r="I12" s="1453"/>
      <c r="J12" s="1476"/>
    </row>
    <row r="13" spans="1:14" ht="14.1" customHeight="1" x14ac:dyDescent="0.2">
      <c r="A13" s="916"/>
      <c r="B13" s="446" t="s">
        <v>310</v>
      </c>
      <c r="C13" s="269" t="s">
        <v>238</v>
      </c>
      <c r="D13" s="133" t="s">
        <v>242</v>
      </c>
      <c r="E13" s="1477"/>
      <c r="F13" s="1477"/>
      <c r="G13" s="1453"/>
      <c r="H13" s="1453"/>
      <c r="I13" s="1453"/>
      <c r="J13" s="1476"/>
    </row>
    <row r="14" spans="1:14" ht="14.1" customHeight="1" x14ac:dyDescent="0.2">
      <c r="A14" s="916"/>
      <c r="B14" s="446" t="s">
        <v>311</v>
      </c>
      <c r="C14" s="269" t="s">
        <v>244</v>
      </c>
      <c r="D14" s="133" t="s">
        <v>243</v>
      </c>
      <c r="E14" s="1477"/>
      <c r="F14" s="1477"/>
      <c r="G14" s="1453"/>
      <c r="H14" s="1453"/>
      <c r="I14" s="1453"/>
      <c r="J14" s="1476"/>
    </row>
    <row r="15" spans="1:14" s="918" customFormat="1" ht="14.1" customHeight="1" x14ac:dyDescent="0.2">
      <c r="A15" s="917"/>
      <c r="B15" s="446" t="s">
        <v>312</v>
      </c>
      <c r="C15" s="269" t="s">
        <v>239</v>
      </c>
      <c r="D15" s="133" t="s">
        <v>152</v>
      </c>
      <c r="E15" s="1477"/>
      <c r="F15" s="1477"/>
      <c r="G15" s="1453"/>
      <c r="H15" s="1453"/>
      <c r="I15" s="1453"/>
      <c r="J15" s="1476"/>
      <c r="M15" s="919"/>
      <c r="N15" s="920"/>
    </row>
    <row r="16" spans="1:14" s="918" customFormat="1" ht="14.1" customHeight="1" x14ac:dyDescent="0.2">
      <c r="A16" s="921"/>
      <c r="B16" s="445" t="s">
        <v>313</v>
      </c>
      <c r="C16" s="307" t="s">
        <v>240</v>
      </c>
      <c r="D16" s="264" t="s">
        <v>152</v>
      </c>
      <c r="E16" s="1474"/>
      <c r="F16" s="1474"/>
      <c r="G16" s="1475"/>
      <c r="H16" s="1475"/>
      <c r="I16" s="1475"/>
      <c r="J16" s="1448"/>
      <c r="M16" s="919"/>
      <c r="N16" s="920"/>
    </row>
    <row r="17" spans="1:14" s="918" customFormat="1" ht="5.0999999999999996" customHeight="1" x14ac:dyDescent="0.2">
      <c r="D17" s="922"/>
      <c r="E17" s="865"/>
      <c r="F17" s="923"/>
      <c r="G17" s="923"/>
      <c r="H17" s="135"/>
      <c r="I17" s="135"/>
      <c r="J17" s="135"/>
      <c r="K17" s="464"/>
      <c r="L17" s="464"/>
      <c r="M17" s="919"/>
      <c r="N17" s="920"/>
    </row>
    <row r="18" spans="1:14" s="462" customFormat="1" ht="14.1" customHeight="1" x14ac:dyDescent="0.2">
      <c r="A18" s="459" t="s">
        <v>34</v>
      </c>
      <c r="B18" s="460" t="s">
        <v>608</v>
      </c>
      <c r="C18" s="460"/>
      <c r="D18" s="460"/>
      <c r="E18" s="460"/>
      <c r="F18" s="460"/>
      <c r="G18" s="460"/>
      <c r="H18" s="460"/>
      <c r="I18" s="460"/>
      <c r="J18" s="461"/>
    </row>
    <row r="19" spans="1:14" s="129" customFormat="1" ht="14.1" customHeight="1" x14ac:dyDescent="0.2">
      <c r="A19" s="1208" t="s">
        <v>52</v>
      </c>
      <c r="B19" s="1209"/>
      <c r="C19" s="1210"/>
      <c r="D19" s="842" t="s">
        <v>5</v>
      </c>
      <c r="E19" s="1223" t="s">
        <v>609</v>
      </c>
      <c r="F19" s="1223"/>
      <c r="G19" s="1224" t="s">
        <v>6</v>
      </c>
      <c r="H19" s="1224"/>
      <c r="I19" s="1224"/>
      <c r="J19" s="1224"/>
    </row>
    <row r="20" spans="1:14" ht="14.1" customHeight="1" x14ac:dyDescent="0.2">
      <c r="A20" s="924"/>
      <c r="B20" s="444" t="s">
        <v>255</v>
      </c>
      <c r="C20" s="259" t="s">
        <v>247</v>
      </c>
      <c r="D20" s="180" t="s">
        <v>9</v>
      </c>
      <c r="E20" s="1212">
        <f>'(3)Invest.'!F7</f>
        <v>0</v>
      </c>
      <c r="F20" s="1212"/>
      <c r="G20" s="1217" t="s">
        <v>152</v>
      </c>
      <c r="H20" s="1217"/>
      <c r="I20" s="1217"/>
      <c r="J20" s="1218"/>
    </row>
    <row r="21" spans="1:14" ht="14.1" customHeight="1" x14ac:dyDescent="0.2">
      <c r="A21" s="925"/>
      <c r="B21" s="446" t="s">
        <v>256</v>
      </c>
      <c r="C21" s="252" t="s">
        <v>248</v>
      </c>
      <c r="D21" s="133" t="s">
        <v>9</v>
      </c>
      <c r="E21" s="1213">
        <f>E20-(E24+E23)</f>
        <v>0</v>
      </c>
      <c r="F21" s="1213"/>
      <c r="G21" s="1215" t="s">
        <v>152</v>
      </c>
      <c r="H21" s="1215"/>
      <c r="I21" s="1215"/>
      <c r="J21" s="1216"/>
    </row>
    <row r="22" spans="1:14" s="918" customFormat="1" ht="14.1" customHeight="1" x14ac:dyDescent="0.2">
      <c r="A22" s="925"/>
      <c r="B22" s="446" t="s">
        <v>257</v>
      </c>
      <c r="C22" s="252" t="s">
        <v>245</v>
      </c>
      <c r="D22" s="133" t="s">
        <v>56</v>
      </c>
      <c r="E22" s="1447"/>
      <c r="F22" s="1447"/>
      <c r="G22" s="1453"/>
      <c r="H22" s="1453"/>
      <c r="I22" s="1453"/>
      <c r="J22" s="1476"/>
      <c r="M22" s="919"/>
      <c r="N22" s="920"/>
    </row>
    <row r="23" spans="1:14" s="918" customFormat="1" ht="14.1" customHeight="1" x14ac:dyDescent="0.2">
      <c r="A23" s="925"/>
      <c r="B23" s="446" t="s">
        <v>258</v>
      </c>
      <c r="C23" s="252" t="s">
        <v>246</v>
      </c>
      <c r="D23" s="133" t="s">
        <v>57</v>
      </c>
      <c r="E23" s="1473"/>
      <c r="F23" s="1473"/>
      <c r="G23" s="1453"/>
      <c r="H23" s="1453"/>
      <c r="I23" s="1453"/>
      <c r="J23" s="1476"/>
      <c r="M23" s="919"/>
      <c r="N23" s="920"/>
    </row>
    <row r="24" spans="1:14" s="918" customFormat="1" ht="14.1" customHeight="1" x14ac:dyDescent="0.2">
      <c r="A24" s="925"/>
      <c r="B24" s="446" t="s">
        <v>305</v>
      </c>
      <c r="C24" s="252" t="s">
        <v>260</v>
      </c>
      <c r="D24" s="133" t="str">
        <f>D23</f>
        <v>R$/unid.</v>
      </c>
      <c r="E24" s="1473"/>
      <c r="F24" s="1473"/>
      <c r="G24" s="1453"/>
      <c r="H24" s="1453"/>
      <c r="I24" s="1453"/>
      <c r="J24" s="1476"/>
      <c r="M24" s="919"/>
      <c r="N24" s="920"/>
    </row>
    <row r="25" spans="1:14" s="918" customFormat="1" ht="14.1" customHeight="1" x14ac:dyDescent="0.2">
      <c r="A25" s="925"/>
      <c r="B25" s="446" t="s">
        <v>306</v>
      </c>
      <c r="C25" s="252" t="s">
        <v>821</v>
      </c>
      <c r="D25" s="133" t="s">
        <v>268</v>
      </c>
      <c r="E25" s="1473"/>
      <c r="F25" s="1473"/>
      <c r="G25" s="1453"/>
      <c r="H25" s="1453"/>
      <c r="I25" s="1453"/>
      <c r="J25" s="1476"/>
      <c r="M25" s="919"/>
      <c r="N25" s="920"/>
    </row>
    <row r="26" spans="1:14" s="918" customFormat="1" ht="14.1" customHeight="1" x14ac:dyDescent="0.2">
      <c r="A26" s="925"/>
      <c r="B26" s="446" t="s">
        <v>307</v>
      </c>
      <c r="C26" s="252" t="s">
        <v>249</v>
      </c>
      <c r="D26" s="133" t="str">
        <f>D25</f>
        <v>R$/serv.</v>
      </c>
      <c r="E26" s="1473"/>
      <c r="F26" s="1473"/>
      <c r="G26" s="1453"/>
      <c r="H26" s="1453"/>
      <c r="I26" s="1453"/>
      <c r="J26" s="1476"/>
      <c r="M26" s="919"/>
      <c r="N26" s="920"/>
    </row>
    <row r="27" spans="1:14" s="918" customFormat="1" ht="14.1" customHeight="1" x14ac:dyDescent="0.2">
      <c r="A27" s="925"/>
      <c r="B27" s="446" t="s">
        <v>310</v>
      </c>
      <c r="C27" s="269" t="s">
        <v>250</v>
      </c>
      <c r="D27" s="133" t="s">
        <v>56</v>
      </c>
      <c r="E27" s="1473"/>
      <c r="F27" s="1473"/>
      <c r="G27" s="1453"/>
      <c r="H27" s="1453"/>
      <c r="I27" s="1453"/>
      <c r="J27" s="1476"/>
      <c r="M27" s="919"/>
      <c r="N27" s="920"/>
    </row>
    <row r="28" spans="1:14" s="918" customFormat="1" ht="14.1" customHeight="1" x14ac:dyDescent="0.2">
      <c r="A28" s="925"/>
      <c r="B28" s="446" t="s">
        <v>311</v>
      </c>
      <c r="C28" s="269" t="s">
        <v>251</v>
      </c>
      <c r="D28" s="133" t="s">
        <v>56</v>
      </c>
      <c r="E28" s="1473"/>
      <c r="F28" s="1473"/>
      <c r="G28" s="1453"/>
      <c r="H28" s="1453"/>
      <c r="I28" s="1453"/>
      <c r="J28" s="1476"/>
      <c r="M28" s="919"/>
      <c r="N28" s="920"/>
    </row>
    <row r="29" spans="1:14" s="918" customFormat="1" ht="14.1" customHeight="1" x14ac:dyDescent="0.2">
      <c r="A29" s="925"/>
      <c r="B29" s="446" t="s">
        <v>312</v>
      </c>
      <c r="C29" s="269" t="s">
        <v>252</v>
      </c>
      <c r="D29" s="133" t="s">
        <v>56</v>
      </c>
      <c r="E29" s="1473"/>
      <c r="F29" s="1473"/>
      <c r="G29" s="1453"/>
      <c r="H29" s="1453"/>
      <c r="I29" s="1453"/>
      <c r="J29" s="1476"/>
      <c r="M29" s="919"/>
      <c r="N29" s="920"/>
    </row>
    <row r="30" spans="1:14" s="918" customFormat="1" ht="14.1" customHeight="1" x14ac:dyDescent="0.2">
      <c r="A30" s="925"/>
      <c r="B30" s="446" t="s">
        <v>313</v>
      </c>
      <c r="C30" s="269" t="s">
        <v>253</v>
      </c>
      <c r="D30" s="133" t="s">
        <v>56</v>
      </c>
      <c r="E30" s="1473"/>
      <c r="F30" s="1473"/>
      <c r="G30" s="1453"/>
      <c r="H30" s="1453"/>
      <c r="I30" s="1453"/>
      <c r="J30" s="1476"/>
      <c r="M30" s="919"/>
      <c r="N30" s="920"/>
    </row>
    <row r="31" spans="1:14" s="918" customFormat="1" ht="14.1" customHeight="1" x14ac:dyDescent="0.2">
      <c r="A31" s="925"/>
      <c r="B31" s="446" t="s">
        <v>314</v>
      </c>
      <c r="C31" s="269" t="s">
        <v>269</v>
      </c>
      <c r="D31" s="133" t="str">
        <f>D30</f>
        <v>R$/litro</v>
      </c>
      <c r="E31" s="1473"/>
      <c r="F31" s="1473"/>
      <c r="G31" s="1453"/>
      <c r="H31" s="1453"/>
      <c r="I31" s="1453"/>
      <c r="J31" s="1476"/>
      <c r="M31" s="919"/>
      <c r="N31" s="920"/>
    </row>
    <row r="32" spans="1:14" s="918" customFormat="1" ht="14.1" customHeight="1" x14ac:dyDescent="0.2">
      <c r="A32" s="925"/>
      <c r="B32" s="446" t="s">
        <v>483</v>
      </c>
      <c r="C32" s="269" t="s">
        <v>270</v>
      </c>
      <c r="D32" s="133" t="str">
        <f>D31</f>
        <v>R$/litro</v>
      </c>
      <c r="E32" s="1473"/>
      <c r="F32" s="1473"/>
      <c r="G32" s="1453"/>
      <c r="H32" s="1453"/>
      <c r="I32" s="1453"/>
      <c r="J32" s="1476"/>
      <c r="M32" s="919"/>
      <c r="N32" s="920"/>
    </row>
    <row r="33" spans="1:14" s="918" customFormat="1" ht="14.1" customHeight="1" x14ac:dyDescent="0.2">
      <c r="A33" s="925"/>
      <c r="B33" s="446" t="s">
        <v>484</v>
      </c>
      <c r="C33" s="926" t="s">
        <v>271</v>
      </c>
      <c r="D33" s="133" t="str">
        <f>D32</f>
        <v>R$/litro</v>
      </c>
      <c r="E33" s="1473"/>
      <c r="F33" s="1473"/>
      <c r="G33" s="1453"/>
      <c r="H33" s="1453"/>
      <c r="I33" s="1453"/>
      <c r="J33" s="1476"/>
      <c r="M33" s="919"/>
      <c r="N33" s="920"/>
    </row>
    <row r="34" spans="1:14" s="918" customFormat="1" ht="14.1" customHeight="1" x14ac:dyDescent="0.2">
      <c r="A34" s="925"/>
      <c r="B34" s="446" t="s">
        <v>485</v>
      </c>
      <c r="C34" s="927" t="s">
        <v>413</v>
      </c>
      <c r="D34" s="133" t="s">
        <v>66</v>
      </c>
      <c r="E34" s="1473"/>
      <c r="F34" s="1473"/>
      <c r="G34" s="1453"/>
      <c r="H34" s="1453"/>
      <c r="I34" s="1453"/>
      <c r="J34" s="1476"/>
      <c r="M34" s="919"/>
      <c r="N34" s="920"/>
    </row>
    <row r="35" spans="1:14" s="918" customFormat="1" ht="14.1" customHeight="1" x14ac:dyDescent="0.2">
      <c r="A35" s="928"/>
      <c r="B35" s="445" t="s">
        <v>486</v>
      </c>
      <c r="C35" s="929" t="s">
        <v>25</v>
      </c>
      <c r="D35" s="264" t="str">
        <f>D34</f>
        <v>R$/veíc.ano</v>
      </c>
      <c r="E35" s="1457"/>
      <c r="F35" s="1457"/>
      <c r="G35" s="1475"/>
      <c r="H35" s="1475"/>
      <c r="I35" s="1475"/>
      <c r="J35" s="1448"/>
      <c r="M35" s="919"/>
      <c r="N35" s="920"/>
    </row>
    <row r="36" spans="1:14" s="918" customFormat="1" ht="5.0999999999999996" customHeight="1" x14ac:dyDescent="0.2">
      <c r="D36" s="922"/>
      <c r="E36" s="865"/>
      <c r="F36" s="923"/>
      <c r="G36" s="923"/>
      <c r="H36" s="135"/>
      <c r="I36" s="135"/>
      <c r="J36" s="135"/>
      <c r="M36" s="919"/>
      <c r="N36" s="920"/>
    </row>
    <row r="37" spans="1:14" s="462" customFormat="1" ht="14.1" customHeight="1" x14ac:dyDescent="0.2">
      <c r="A37" s="459" t="s">
        <v>36</v>
      </c>
      <c r="B37" s="460" t="s">
        <v>610</v>
      </c>
      <c r="C37" s="460"/>
      <c r="D37" s="460"/>
      <c r="E37" s="460"/>
      <c r="F37" s="460"/>
      <c r="G37" s="460"/>
      <c r="H37" s="460"/>
      <c r="I37" s="460"/>
      <c r="J37" s="461"/>
    </row>
    <row r="38" spans="1:14" s="129" customFormat="1" ht="14.1" customHeight="1" x14ac:dyDescent="0.2">
      <c r="A38" s="1208" t="s">
        <v>52</v>
      </c>
      <c r="B38" s="1209"/>
      <c r="C38" s="1210"/>
      <c r="D38" s="842" t="s">
        <v>5</v>
      </c>
      <c r="E38" s="1223" t="s">
        <v>609</v>
      </c>
      <c r="F38" s="1223"/>
      <c r="G38" s="1224" t="s">
        <v>6</v>
      </c>
      <c r="H38" s="1224"/>
      <c r="I38" s="1224"/>
      <c r="J38" s="1224"/>
    </row>
    <row r="39" spans="1:14" s="918" customFormat="1" ht="14.1" customHeight="1" x14ac:dyDescent="0.2">
      <c r="A39" s="930"/>
      <c r="B39" s="931" t="s">
        <v>255</v>
      </c>
      <c r="C39" s="932" t="s">
        <v>267</v>
      </c>
      <c r="D39" s="304" t="s">
        <v>35</v>
      </c>
      <c r="E39" s="1214">
        <v>1000</v>
      </c>
      <c r="F39" s="1214"/>
      <c r="G39" s="1196" t="s">
        <v>254</v>
      </c>
      <c r="H39" s="1196"/>
      <c r="I39" s="1196"/>
      <c r="J39" s="1197"/>
      <c r="M39" s="919"/>
      <c r="N39" s="920"/>
    </row>
    <row r="40" spans="1:14" s="918" customFormat="1" ht="5.0999999999999996" customHeight="1" x14ac:dyDescent="0.2">
      <c r="E40" s="865"/>
      <c r="F40" s="923"/>
      <c r="G40" s="923"/>
      <c r="H40" s="135"/>
      <c r="I40" s="135"/>
      <c r="J40" s="135"/>
      <c r="M40" s="919"/>
      <c r="N40" s="920"/>
    </row>
    <row r="41" spans="1:14" s="294" customFormat="1" ht="13.5" customHeight="1" x14ac:dyDescent="0.2">
      <c r="A41" s="301" t="s">
        <v>578</v>
      </c>
      <c r="B41" s="296" t="s">
        <v>611</v>
      </c>
      <c r="C41" s="296"/>
      <c r="D41" s="297"/>
      <c r="E41" s="297"/>
    </row>
    <row r="42" spans="1:14" ht="14.1" customHeight="1" x14ac:dyDescent="0.2">
      <c r="A42" s="459" t="s">
        <v>33</v>
      </c>
      <c r="B42" s="460" t="s">
        <v>259</v>
      </c>
      <c r="C42" s="460"/>
      <c r="D42" s="460"/>
      <c r="E42" s="460"/>
      <c r="F42" s="460"/>
      <c r="G42" s="460"/>
      <c r="H42" s="460"/>
      <c r="I42" s="460"/>
      <c r="J42" s="461"/>
    </row>
    <row r="43" spans="1:14" ht="14.1" customHeight="1" x14ac:dyDescent="0.2">
      <c r="A43" s="1202" t="s">
        <v>46</v>
      </c>
      <c r="B43" s="1203"/>
      <c r="C43" s="1204"/>
      <c r="D43" s="1219" t="s">
        <v>219</v>
      </c>
      <c r="E43" s="1221" t="s">
        <v>8</v>
      </c>
      <c r="F43" s="1222"/>
      <c r="G43" s="1219" t="s">
        <v>612</v>
      </c>
      <c r="H43" s="1219" t="s">
        <v>266</v>
      </c>
      <c r="I43" s="1219" t="s">
        <v>264</v>
      </c>
      <c r="J43" s="1219" t="s">
        <v>265</v>
      </c>
    </row>
    <row r="44" spans="1:14" ht="14.1" customHeight="1" x14ac:dyDescent="0.2">
      <c r="A44" s="1205"/>
      <c r="B44" s="1206"/>
      <c r="C44" s="1207"/>
      <c r="D44" s="1220"/>
      <c r="E44" s="841" t="s">
        <v>12</v>
      </c>
      <c r="F44" s="841" t="s">
        <v>15</v>
      </c>
      <c r="G44" s="1220"/>
      <c r="H44" s="1220"/>
      <c r="I44" s="1220"/>
      <c r="J44" s="1220"/>
    </row>
    <row r="45" spans="1:14" ht="14.1" customHeight="1" x14ac:dyDescent="0.2">
      <c r="A45" s="924"/>
      <c r="B45" s="483" t="s">
        <v>255</v>
      </c>
      <c r="C45" s="259" t="s">
        <v>413</v>
      </c>
      <c r="D45" s="180" t="s">
        <v>220</v>
      </c>
      <c r="E45" s="270">
        <v>1</v>
      </c>
      <c r="F45" s="270">
        <v>12</v>
      </c>
      <c r="G45" s="180" t="str">
        <f>D34</f>
        <v>R$/veíc.ano</v>
      </c>
      <c r="H45" s="148">
        <f>E34</f>
        <v>0</v>
      </c>
      <c r="I45" s="148">
        <f>H45/F45</f>
        <v>0</v>
      </c>
      <c r="J45" s="146">
        <f>IF($E$39=0,0,I45/$E$39)</f>
        <v>0</v>
      </c>
    </row>
    <row r="46" spans="1:14" ht="14.1" customHeight="1" x14ac:dyDescent="0.2">
      <c r="A46" s="925"/>
      <c r="B46" s="484" t="s">
        <v>256</v>
      </c>
      <c r="C46" s="252" t="s">
        <v>25</v>
      </c>
      <c r="D46" s="182" t="s">
        <v>220</v>
      </c>
      <c r="E46" s="258">
        <v>1</v>
      </c>
      <c r="F46" s="258">
        <v>12</v>
      </c>
      <c r="G46" s="182" t="str">
        <f>D35</f>
        <v>R$/veíc.ano</v>
      </c>
      <c r="H46" s="149">
        <f>E35</f>
        <v>0</v>
      </c>
      <c r="I46" s="149">
        <f>H46/F46</f>
        <v>0</v>
      </c>
      <c r="J46" s="147">
        <f>IF($E$39=0,0,I46/$E$39)</f>
        <v>0</v>
      </c>
    </row>
    <row r="47" spans="1:14" ht="14.1" customHeight="1" x14ac:dyDescent="0.2">
      <c r="A47" s="925"/>
      <c r="B47" s="484" t="s">
        <v>257</v>
      </c>
      <c r="C47" s="252" t="s">
        <v>221</v>
      </c>
      <c r="D47" s="182" t="s">
        <v>220</v>
      </c>
      <c r="E47" s="468">
        <v>0.03</v>
      </c>
      <c r="F47" s="469">
        <f>E47/12</f>
        <v>2.5000000000000001E-3</v>
      </c>
      <c r="G47" s="182" t="str">
        <f>G46</f>
        <v>R$/veíc.ano</v>
      </c>
      <c r="H47" s="149">
        <f>E20</f>
        <v>0</v>
      </c>
      <c r="I47" s="149">
        <f>H47*F47</f>
        <v>0</v>
      </c>
      <c r="J47" s="147">
        <f>IF($E$39=0,0,I47/$E$39)</f>
        <v>0</v>
      </c>
    </row>
    <row r="48" spans="1:14" ht="14.1" customHeight="1" x14ac:dyDescent="0.2">
      <c r="A48" s="928"/>
      <c r="B48" s="485" t="s">
        <v>258</v>
      </c>
      <c r="C48" s="260" t="s">
        <v>24</v>
      </c>
      <c r="D48" s="263" t="s">
        <v>220</v>
      </c>
      <c r="E48" s="470">
        <v>0.03</v>
      </c>
      <c r="F48" s="471">
        <f>E48/12</f>
        <v>2.5000000000000001E-3</v>
      </c>
      <c r="G48" s="263" t="str">
        <f>G47</f>
        <v>R$/veíc.ano</v>
      </c>
      <c r="H48" s="302">
        <f>E20</f>
        <v>0</v>
      </c>
      <c r="I48" s="302">
        <f>H48*F48</f>
        <v>0</v>
      </c>
      <c r="J48" s="303">
        <f>IF($E$39=0,0,I48/$E$39)</f>
        <v>0</v>
      </c>
    </row>
    <row r="49" spans="1:11" ht="14.1" customHeight="1" x14ac:dyDescent="0.2">
      <c r="A49" s="1200" t="s">
        <v>335</v>
      </c>
      <c r="B49" s="1201"/>
      <c r="C49" s="1201"/>
      <c r="D49" s="1201"/>
      <c r="E49" s="1201"/>
      <c r="F49" s="1201"/>
      <c r="G49" s="1201"/>
      <c r="H49" s="1201"/>
      <c r="I49" s="1201"/>
      <c r="J49" s="420">
        <f>SUM(J45:J48)</f>
        <v>0</v>
      </c>
    </row>
    <row r="50" spans="1:11" ht="14.1" customHeight="1" x14ac:dyDescent="0.2">
      <c r="A50" s="1198" t="s">
        <v>267</v>
      </c>
      <c r="B50" s="1199"/>
      <c r="C50" s="1199"/>
      <c r="D50" s="1199"/>
      <c r="E50" s="1199"/>
      <c r="F50" s="1199"/>
      <c r="G50" s="1199"/>
      <c r="H50" s="1199"/>
      <c r="I50" s="1199"/>
      <c r="J50" s="448">
        <f>E39</f>
        <v>1000</v>
      </c>
    </row>
    <row r="51" spans="1:11" ht="14.1" customHeight="1" x14ac:dyDescent="0.2">
      <c r="A51" s="1198" t="s">
        <v>510</v>
      </c>
      <c r="B51" s="1199"/>
      <c r="C51" s="1199"/>
      <c r="D51" s="1199"/>
      <c r="E51" s="1199"/>
      <c r="F51" s="1199"/>
      <c r="G51" s="1199"/>
      <c r="H51" s="1199"/>
      <c r="I51" s="1199"/>
      <c r="J51" s="448">
        <f>E6</f>
        <v>1</v>
      </c>
    </row>
    <row r="52" spans="1:11" ht="14.1" customHeight="1" x14ac:dyDescent="0.2">
      <c r="A52" s="1194" t="s">
        <v>628</v>
      </c>
      <c r="B52" s="1195"/>
      <c r="C52" s="1195"/>
      <c r="D52" s="1195"/>
      <c r="E52" s="1195"/>
      <c r="F52" s="1195"/>
      <c r="G52" s="1195"/>
      <c r="H52" s="1195"/>
      <c r="I52" s="1195"/>
      <c r="J52" s="410">
        <f>($J$49*$J$50)*J51</f>
        <v>0</v>
      </c>
    </row>
    <row r="53" spans="1:11" ht="14.1" customHeight="1" x14ac:dyDescent="0.2">
      <c r="A53" s="1198" t="s">
        <v>512</v>
      </c>
      <c r="B53" s="1199"/>
      <c r="C53" s="1199"/>
      <c r="D53" s="1199"/>
      <c r="E53" s="1199"/>
      <c r="F53" s="1199"/>
      <c r="G53" s="1199"/>
      <c r="H53" s="1199"/>
      <c r="I53" s="1199"/>
      <c r="J53" s="448">
        <f>E7</f>
        <v>0</v>
      </c>
    </row>
    <row r="54" spans="1:11" ht="14.1" customHeight="1" x14ac:dyDescent="0.2">
      <c r="A54" s="1194" t="s">
        <v>629</v>
      </c>
      <c r="B54" s="1195"/>
      <c r="C54" s="1195"/>
      <c r="D54" s="1195"/>
      <c r="E54" s="1195"/>
      <c r="F54" s="1195"/>
      <c r="G54" s="1195"/>
      <c r="H54" s="1195"/>
      <c r="I54" s="1195"/>
      <c r="J54" s="410">
        <f>($J$49*$J$50)*J53</f>
        <v>0</v>
      </c>
    </row>
    <row r="55" spans="1:11" ht="14.1" customHeight="1" x14ac:dyDescent="0.2">
      <c r="A55" s="1198" t="s">
        <v>613</v>
      </c>
      <c r="B55" s="1199"/>
      <c r="C55" s="1199"/>
      <c r="D55" s="1199"/>
      <c r="E55" s="1199"/>
      <c r="F55" s="1199"/>
      <c r="G55" s="1199"/>
      <c r="H55" s="1199"/>
      <c r="I55" s="1199"/>
      <c r="J55" s="448">
        <v>12</v>
      </c>
    </row>
    <row r="56" spans="1:11" ht="14.1" customHeight="1" x14ac:dyDescent="0.2">
      <c r="A56" s="1192" t="s">
        <v>614</v>
      </c>
      <c r="B56" s="1193"/>
      <c r="C56" s="1193"/>
      <c r="D56" s="1193"/>
      <c r="E56" s="1193"/>
      <c r="F56" s="1193"/>
      <c r="G56" s="1193"/>
      <c r="H56" s="1193"/>
      <c r="I56" s="1193"/>
      <c r="J56" s="411">
        <f>(J52+J54)*J55</f>
        <v>0</v>
      </c>
    </row>
    <row r="57" spans="1:11" ht="5.0999999999999996" customHeight="1" x14ac:dyDescent="0.2">
      <c r="A57" s="933"/>
      <c r="B57" s="933"/>
      <c r="C57" s="137"/>
      <c r="D57" s="781"/>
      <c r="E57" s="781"/>
      <c r="F57" s="934"/>
      <c r="G57" s="934"/>
      <c r="H57" s="935"/>
      <c r="I57" s="935"/>
      <c r="J57" s="936"/>
    </row>
    <row r="58" spans="1:11" ht="14.1" customHeight="1" x14ac:dyDescent="0.2">
      <c r="A58" s="459" t="s">
        <v>34</v>
      </c>
      <c r="B58" s="460" t="s">
        <v>17</v>
      </c>
      <c r="C58" s="460"/>
      <c r="D58" s="460"/>
      <c r="E58" s="460"/>
      <c r="F58" s="460"/>
      <c r="G58" s="460"/>
      <c r="H58" s="460"/>
      <c r="I58" s="460"/>
      <c r="J58" s="461"/>
    </row>
    <row r="59" spans="1:11" ht="14.1" customHeight="1" x14ac:dyDescent="0.2">
      <c r="A59" s="1202" t="s">
        <v>46</v>
      </c>
      <c r="B59" s="1203"/>
      <c r="C59" s="1204"/>
      <c r="D59" s="1219" t="s">
        <v>6</v>
      </c>
      <c r="E59" s="1219" t="s">
        <v>262</v>
      </c>
      <c r="F59" s="1219" t="s">
        <v>621</v>
      </c>
      <c r="G59" s="1219" t="s">
        <v>8</v>
      </c>
      <c r="H59" s="1219" t="s">
        <v>5</v>
      </c>
      <c r="I59" s="1219" t="s">
        <v>615</v>
      </c>
      <c r="J59" s="1219" t="s">
        <v>265</v>
      </c>
    </row>
    <row r="60" spans="1:11" ht="14.1" customHeight="1" x14ac:dyDescent="0.2">
      <c r="A60" s="1205"/>
      <c r="B60" s="1206"/>
      <c r="C60" s="1207"/>
      <c r="D60" s="1230"/>
      <c r="E60" s="1230"/>
      <c r="F60" s="1230"/>
      <c r="G60" s="1230"/>
      <c r="H60" s="1230"/>
      <c r="I60" s="1230"/>
      <c r="J60" s="1230"/>
    </row>
    <row r="61" spans="1:11" s="294" customFormat="1" ht="14.1" customHeight="1" x14ac:dyDescent="0.2">
      <c r="A61" s="472" t="s">
        <v>281</v>
      </c>
      <c r="B61" s="296" t="s">
        <v>616</v>
      </c>
      <c r="D61" s="297"/>
      <c r="E61" s="297"/>
      <c r="J61" s="473"/>
    </row>
    <row r="62" spans="1:11" ht="14.1" customHeight="1" x14ac:dyDescent="0.2">
      <c r="A62" s="937"/>
      <c r="B62" s="931" t="s">
        <v>255</v>
      </c>
      <c r="C62" s="306" t="s">
        <v>224</v>
      </c>
      <c r="D62" s="304" t="s">
        <v>263</v>
      </c>
      <c r="E62" s="1471"/>
      <c r="F62" s="1472"/>
      <c r="G62" s="938">
        <f>IF(F62=0,0,E62/F62)</f>
        <v>0</v>
      </c>
      <c r="H62" s="304" t="str">
        <f>D22</f>
        <v>R$/litro</v>
      </c>
      <c r="I62" s="305">
        <f>E22</f>
        <v>0</v>
      </c>
      <c r="J62" s="475">
        <f>IF(G62=0,0,I62*G62)</f>
        <v>0</v>
      </c>
    </row>
    <row r="63" spans="1:11" s="294" customFormat="1" ht="14.1" customHeight="1" x14ac:dyDescent="0.2">
      <c r="A63" s="472" t="s">
        <v>282</v>
      </c>
      <c r="B63" s="296" t="s">
        <v>617</v>
      </c>
      <c r="D63" s="297"/>
      <c r="E63" s="297"/>
      <c r="J63" s="473"/>
    </row>
    <row r="64" spans="1:11" ht="14.1" customHeight="1" x14ac:dyDescent="0.2">
      <c r="A64" s="482"/>
      <c r="B64" s="483" t="s">
        <v>255</v>
      </c>
      <c r="C64" s="179" t="s">
        <v>225</v>
      </c>
      <c r="D64" s="132" t="s">
        <v>263</v>
      </c>
      <c r="E64" s="1462"/>
      <c r="F64" s="1439"/>
      <c r="G64" s="939" t="e">
        <f>E64/F64</f>
        <v>#DIV/0!</v>
      </c>
      <c r="H64" s="132" t="str">
        <f>D27</f>
        <v>R$/litro</v>
      </c>
      <c r="I64" s="148">
        <f>E27</f>
        <v>0</v>
      </c>
      <c r="J64" s="146" t="e">
        <f>IF(G64=0,0,I64*G64)</f>
        <v>#DIV/0!</v>
      </c>
      <c r="K64" s="130"/>
    </row>
    <row r="65" spans="1:11" ht="14.1" customHeight="1" x14ac:dyDescent="0.2">
      <c r="A65" s="916"/>
      <c r="B65" s="484" t="s">
        <v>256</v>
      </c>
      <c r="C65" s="181" t="s">
        <v>226</v>
      </c>
      <c r="D65" s="133" t="s">
        <v>263</v>
      </c>
      <c r="E65" s="1466"/>
      <c r="F65" s="1470"/>
      <c r="G65" s="940" t="e">
        <f>E65/F65</f>
        <v>#DIV/0!</v>
      </c>
      <c r="H65" s="133" t="str">
        <f>H64</f>
        <v>R$/litro</v>
      </c>
      <c r="I65" s="149">
        <f t="shared" ref="I65:I67" si="0">E28</f>
        <v>0</v>
      </c>
      <c r="J65" s="147" t="e">
        <f>IF(G65=0,0,I65*G65)</f>
        <v>#DIV/0!</v>
      </c>
      <c r="K65" s="130"/>
    </row>
    <row r="66" spans="1:11" ht="14.1" customHeight="1" x14ac:dyDescent="0.2">
      <c r="A66" s="916"/>
      <c r="B66" s="484" t="s">
        <v>257</v>
      </c>
      <c r="C66" s="181" t="s">
        <v>227</v>
      </c>
      <c r="D66" s="133" t="s">
        <v>263</v>
      </c>
      <c r="E66" s="1466"/>
      <c r="F66" s="1470"/>
      <c r="G66" s="940" t="e">
        <f>E66/F66</f>
        <v>#DIV/0!</v>
      </c>
      <c r="H66" s="133" t="str">
        <f>H65</f>
        <v>R$/litro</v>
      </c>
      <c r="I66" s="149">
        <f t="shared" si="0"/>
        <v>0</v>
      </c>
      <c r="J66" s="147" t="e">
        <f>IF(G66=0,0,I66*G66)</f>
        <v>#DIV/0!</v>
      </c>
      <c r="K66" s="130"/>
    </row>
    <row r="67" spans="1:11" ht="14.1" customHeight="1" x14ac:dyDescent="0.2">
      <c r="A67" s="941"/>
      <c r="B67" s="485" t="s">
        <v>258</v>
      </c>
      <c r="C67" s="942" t="s">
        <v>228</v>
      </c>
      <c r="D67" s="264" t="s">
        <v>263</v>
      </c>
      <c r="E67" s="1441"/>
      <c r="F67" s="1469"/>
      <c r="G67" s="943" t="e">
        <f>E67/F67</f>
        <v>#DIV/0!</v>
      </c>
      <c r="H67" s="264" t="str">
        <f>H66</f>
        <v>R$/litro</v>
      </c>
      <c r="I67" s="302">
        <f t="shared" si="0"/>
        <v>0</v>
      </c>
      <c r="J67" s="303" t="e">
        <f>IF(G67=0,0,I67*G67)</f>
        <v>#DIV/0!</v>
      </c>
      <c r="K67" s="130"/>
    </row>
    <row r="68" spans="1:11" s="294" customFormat="1" ht="14.1" customHeight="1" x14ac:dyDescent="0.2">
      <c r="A68" s="472" t="s">
        <v>283</v>
      </c>
      <c r="B68" s="296" t="s">
        <v>618</v>
      </c>
      <c r="D68" s="297"/>
      <c r="E68" s="297"/>
      <c r="J68" s="473"/>
    </row>
    <row r="69" spans="1:11" ht="14.1" customHeight="1" x14ac:dyDescent="0.2">
      <c r="A69" s="482"/>
      <c r="B69" s="483" t="s">
        <v>255</v>
      </c>
      <c r="C69" s="259" t="s">
        <v>229</v>
      </c>
      <c r="D69" s="132" t="s">
        <v>263</v>
      </c>
      <c r="E69" s="1462"/>
      <c r="F69" s="1439"/>
      <c r="G69" s="939" t="e">
        <f>E69/F69</f>
        <v>#DIV/0!</v>
      </c>
      <c r="H69" s="132" t="str">
        <f>D31</f>
        <v>R$/litro</v>
      </c>
      <c r="I69" s="148">
        <f>E31</f>
        <v>0</v>
      </c>
      <c r="J69" s="146" t="e">
        <f>IF(G69=0,0,I69*G69)</f>
        <v>#DIV/0!</v>
      </c>
      <c r="K69" s="130"/>
    </row>
    <row r="70" spans="1:11" ht="14.1" customHeight="1" x14ac:dyDescent="0.2">
      <c r="A70" s="916"/>
      <c r="B70" s="484" t="s">
        <v>256</v>
      </c>
      <c r="C70" s="252" t="s">
        <v>230</v>
      </c>
      <c r="D70" s="133" t="s">
        <v>263</v>
      </c>
      <c r="E70" s="1466"/>
      <c r="F70" s="1470"/>
      <c r="G70" s="940" t="e">
        <f>E70/F70</f>
        <v>#DIV/0!</v>
      </c>
      <c r="H70" s="133" t="str">
        <f t="shared" ref="H70:H71" si="1">D32</f>
        <v>R$/litro</v>
      </c>
      <c r="I70" s="149">
        <f t="shared" ref="I70:I71" si="2">E32</f>
        <v>0</v>
      </c>
      <c r="J70" s="147" t="e">
        <f>IF(G70=0,0,I70*G70)</f>
        <v>#DIV/0!</v>
      </c>
    </row>
    <row r="71" spans="1:11" ht="14.1" customHeight="1" x14ac:dyDescent="0.2">
      <c r="A71" s="941"/>
      <c r="B71" s="485" t="s">
        <v>257</v>
      </c>
      <c r="C71" s="260" t="s">
        <v>231</v>
      </c>
      <c r="D71" s="264" t="s">
        <v>263</v>
      </c>
      <c r="E71" s="1441"/>
      <c r="F71" s="1469"/>
      <c r="G71" s="943" t="e">
        <f>E71/F71</f>
        <v>#DIV/0!</v>
      </c>
      <c r="H71" s="264" t="str">
        <f t="shared" si="1"/>
        <v>R$/litro</v>
      </c>
      <c r="I71" s="302">
        <f t="shared" si="2"/>
        <v>0</v>
      </c>
      <c r="J71" s="303" t="e">
        <f>IF(G71=0,0,I71*G71)</f>
        <v>#DIV/0!</v>
      </c>
    </row>
    <row r="72" spans="1:11" s="294" customFormat="1" ht="14.1" customHeight="1" x14ac:dyDescent="0.2">
      <c r="A72" s="472" t="s">
        <v>284</v>
      </c>
      <c r="B72" s="296" t="s">
        <v>619</v>
      </c>
      <c r="D72" s="297"/>
      <c r="E72" s="297"/>
      <c r="J72" s="473"/>
    </row>
    <row r="73" spans="1:11" ht="14.1" customHeight="1" x14ac:dyDescent="0.2">
      <c r="A73" s="482"/>
      <c r="B73" s="483" t="s">
        <v>255</v>
      </c>
      <c r="C73" s="259" t="s">
        <v>10</v>
      </c>
      <c r="D73" s="132" t="s">
        <v>222</v>
      </c>
      <c r="E73" s="1440"/>
      <c r="F73" s="1439"/>
      <c r="G73" s="939" t="e">
        <f>E73/F73</f>
        <v>#DIV/0!</v>
      </c>
      <c r="H73" s="132" t="str">
        <f>D23</f>
        <v>R$/unid.</v>
      </c>
      <c r="I73" s="148">
        <f>E23</f>
        <v>0</v>
      </c>
      <c r="J73" s="146" t="e">
        <f>IF(G73=0,0,I73*G73)</f>
        <v>#DIV/0!</v>
      </c>
    </row>
    <row r="74" spans="1:11" ht="14.1" customHeight="1" x14ac:dyDescent="0.2">
      <c r="A74" s="916"/>
      <c r="B74" s="484" t="s">
        <v>256</v>
      </c>
      <c r="C74" s="252" t="s">
        <v>223</v>
      </c>
      <c r="D74" s="133" t="str">
        <f>D73</f>
        <v>peça</v>
      </c>
      <c r="E74" s="1467"/>
      <c r="F74" s="1470"/>
      <c r="G74" s="940" t="e">
        <f>E74/F74</f>
        <v>#DIV/0!</v>
      </c>
      <c r="H74" s="133" t="str">
        <f t="shared" ref="H74:H75" si="3">D24</f>
        <v>R$/unid.</v>
      </c>
      <c r="I74" s="149">
        <f t="shared" ref="I74:I75" si="4">E24</f>
        <v>0</v>
      </c>
      <c r="J74" s="147" t="e">
        <f>IF(G74=0,0,I74*G74)</f>
        <v>#DIV/0!</v>
      </c>
    </row>
    <row r="75" spans="1:11" ht="14.1" customHeight="1" x14ac:dyDescent="0.2">
      <c r="A75" s="941"/>
      <c r="B75" s="485" t="s">
        <v>257</v>
      </c>
      <c r="C75" s="260" t="s">
        <v>0</v>
      </c>
      <c r="D75" s="264" t="str">
        <f>D74</f>
        <v>peça</v>
      </c>
      <c r="E75" s="1468"/>
      <c r="F75" s="1469"/>
      <c r="G75" s="943" t="e">
        <f>E75/F75</f>
        <v>#DIV/0!</v>
      </c>
      <c r="H75" s="264" t="str">
        <f t="shared" si="3"/>
        <v>R$/serv.</v>
      </c>
      <c r="I75" s="302">
        <f t="shared" si="4"/>
        <v>0</v>
      </c>
      <c r="J75" s="303" t="e">
        <f>IF(G75=0,0,I75*G75)</f>
        <v>#DIV/0!</v>
      </c>
    </row>
    <row r="76" spans="1:11" s="294" customFormat="1" ht="14.1" customHeight="1" x14ac:dyDescent="0.2">
      <c r="A76" s="472" t="s">
        <v>285</v>
      </c>
      <c r="B76" s="296" t="s">
        <v>115</v>
      </c>
      <c r="D76" s="297"/>
      <c r="E76" s="297"/>
      <c r="J76" s="473"/>
    </row>
    <row r="77" spans="1:11" ht="14.1" customHeight="1" x14ac:dyDescent="0.2">
      <c r="A77" s="937"/>
      <c r="B77" s="931" t="s">
        <v>255</v>
      </c>
      <c r="C77" s="932" t="s">
        <v>115</v>
      </c>
      <c r="D77" s="304" t="s">
        <v>272</v>
      </c>
      <c r="E77" s="1456"/>
      <c r="F77" s="944" t="s">
        <v>152</v>
      </c>
      <c r="G77" s="945">
        <f>IF(E39=0,0,E77/E39)</f>
        <v>0</v>
      </c>
      <c r="H77" s="304" t="str">
        <f>D21</f>
        <v>R$/veíc.</v>
      </c>
      <c r="I77" s="309">
        <f>E21</f>
        <v>0</v>
      </c>
      <c r="J77" s="475">
        <f>IF(G77=0,0,I77*G77)</f>
        <v>0</v>
      </c>
    </row>
    <row r="78" spans="1:11" s="294" customFormat="1" ht="14.1" customHeight="1" x14ac:dyDescent="0.2">
      <c r="A78" s="472" t="s">
        <v>488</v>
      </c>
      <c r="B78" s="296" t="s">
        <v>620</v>
      </c>
      <c r="D78" s="297"/>
      <c r="E78" s="297"/>
      <c r="J78" s="473"/>
    </row>
    <row r="79" spans="1:11" ht="14.1" customHeight="1" x14ac:dyDescent="0.2">
      <c r="A79" s="937"/>
      <c r="B79" s="931" t="s">
        <v>255</v>
      </c>
      <c r="C79" s="932" t="s">
        <v>487</v>
      </c>
      <c r="D79" s="304" t="s">
        <v>275</v>
      </c>
      <c r="E79" s="1472"/>
      <c r="F79" s="944">
        <f>E39</f>
        <v>1000</v>
      </c>
      <c r="G79" s="945">
        <f>IF(F79=0,0,E79/F79)</f>
        <v>0</v>
      </c>
      <c r="H79" s="304" t="str">
        <f>D26</f>
        <v>R$/serv.</v>
      </c>
      <c r="I79" s="309">
        <f>E26</f>
        <v>0</v>
      </c>
      <c r="J79" s="475">
        <f>IF(G79=0,0,I79*G79)</f>
        <v>0</v>
      </c>
    </row>
    <row r="80" spans="1:11" ht="14.1" customHeight="1" x14ac:dyDescent="0.2">
      <c r="A80" s="1200" t="s">
        <v>335</v>
      </c>
      <c r="B80" s="1201"/>
      <c r="C80" s="1201"/>
      <c r="D80" s="1201"/>
      <c r="E80" s="1201"/>
      <c r="F80" s="1201"/>
      <c r="G80" s="1201"/>
      <c r="H80" s="1201"/>
      <c r="I80" s="1201"/>
      <c r="J80" s="420" t="e">
        <f>SUM(J62:J79)</f>
        <v>#DIV/0!</v>
      </c>
    </row>
    <row r="81" spans="1:10" ht="14.1" customHeight="1" x14ac:dyDescent="0.2">
      <c r="A81" s="1198" t="s">
        <v>267</v>
      </c>
      <c r="B81" s="1199"/>
      <c r="C81" s="1199"/>
      <c r="D81" s="1199"/>
      <c r="E81" s="1199"/>
      <c r="F81" s="1199"/>
      <c r="G81" s="1199"/>
      <c r="H81" s="1199"/>
      <c r="I81" s="1199"/>
      <c r="J81" s="448">
        <f>E39</f>
        <v>1000</v>
      </c>
    </row>
    <row r="82" spans="1:10" ht="14.1" customHeight="1" x14ac:dyDescent="0.2">
      <c r="A82" s="1198" t="s">
        <v>510</v>
      </c>
      <c r="B82" s="1199"/>
      <c r="C82" s="1199"/>
      <c r="D82" s="1199"/>
      <c r="E82" s="1199"/>
      <c r="F82" s="1199"/>
      <c r="G82" s="1199"/>
      <c r="H82" s="1199"/>
      <c r="I82" s="1199"/>
      <c r="J82" s="448">
        <f>E6</f>
        <v>1</v>
      </c>
    </row>
    <row r="83" spans="1:10" ht="14.1" customHeight="1" x14ac:dyDescent="0.2">
      <c r="A83" s="1194" t="s">
        <v>632</v>
      </c>
      <c r="B83" s="1195"/>
      <c r="C83" s="1195"/>
      <c r="D83" s="1195"/>
      <c r="E83" s="1195"/>
      <c r="F83" s="1195"/>
      <c r="G83" s="1195"/>
      <c r="H83" s="1195"/>
      <c r="I83" s="1195"/>
      <c r="J83" s="410" t="e">
        <f>($J$80*$J$81)*J82</f>
        <v>#DIV/0!</v>
      </c>
    </row>
    <row r="84" spans="1:10" ht="14.1" customHeight="1" x14ac:dyDescent="0.2">
      <c r="A84" s="1198" t="s">
        <v>512</v>
      </c>
      <c r="B84" s="1199"/>
      <c r="C84" s="1199"/>
      <c r="D84" s="1199"/>
      <c r="E84" s="1199"/>
      <c r="F84" s="1199"/>
      <c r="G84" s="1199"/>
      <c r="H84" s="1199"/>
      <c r="I84" s="1199"/>
      <c r="J84" s="448">
        <f>E7</f>
        <v>0</v>
      </c>
    </row>
    <row r="85" spans="1:10" ht="14.1" customHeight="1" x14ac:dyDescent="0.2">
      <c r="A85" s="1194" t="s">
        <v>633</v>
      </c>
      <c r="B85" s="1195"/>
      <c r="C85" s="1195"/>
      <c r="D85" s="1195"/>
      <c r="E85" s="1195"/>
      <c r="F85" s="1195"/>
      <c r="G85" s="1195"/>
      <c r="H85" s="1195"/>
      <c r="I85" s="1195"/>
      <c r="J85" s="410" t="e">
        <f>($J$80*$J$81)*J84</f>
        <v>#DIV/0!</v>
      </c>
    </row>
    <row r="86" spans="1:10" ht="14.1" customHeight="1" x14ac:dyDescent="0.2">
      <c r="A86" s="1198" t="s">
        <v>613</v>
      </c>
      <c r="B86" s="1199"/>
      <c r="C86" s="1199"/>
      <c r="D86" s="1199"/>
      <c r="E86" s="1199"/>
      <c r="F86" s="1199"/>
      <c r="G86" s="1199"/>
      <c r="H86" s="1199"/>
      <c r="I86" s="1199"/>
      <c r="J86" s="448">
        <v>12</v>
      </c>
    </row>
    <row r="87" spans="1:10" ht="14.1" customHeight="1" x14ac:dyDescent="0.2">
      <c r="A87" s="1192" t="s">
        <v>614</v>
      </c>
      <c r="B87" s="1193"/>
      <c r="C87" s="1193"/>
      <c r="D87" s="1193"/>
      <c r="E87" s="1193"/>
      <c r="F87" s="1193"/>
      <c r="G87" s="1193"/>
      <c r="H87" s="1193"/>
      <c r="I87" s="1193"/>
      <c r="J87" s="411" t="e">
        <f>(J83+J85)*J86</f>
        <v>#DIV/0!</v>
      </c>
    </row>
    <row r="88" spans="1:10" s="130" customFormat="1" ht="14.1" customHeight="1" x14ac:dyDescent="0.2">
      <c r="A88" s="150" t="s">
        <v>274</v>
      </c>
      <c r="B88" s="150"/>
      <c r="C88" s="141"/>
      <c r="F88" s="131"/>
      <c r="G88" s="142"/>
      <c r="H88" s="142"/>
      <c r="I88" s="144"/>
      <c r="J88" s="143"/>
    </row>
    <row r="89" spans="1:10" s="129" customFormat="1" ht="14.1" customHeight="1" x14ac:dyDescent="0.2">
      <c r="A89" s="150" t="s">
        <v>822</v>
      </c>
      <c r="B89" s="150"/>
      <c r="D89" s="138"/>
      <c r="E89" s="781"/>
      <c r="F89" s="781"/>
      <c r="G89" s="139"/>
      <c r="H89" s="140"/>
    </row>
    <row r="91" spans="1:10" s="1515" customFormat="1" ht="14.1" customHeight="1" x14ac:dyDescent="0.2">
      <c r="A91" s="1482"/>
      <c r="B91" s="1482"/>
      <c r="C91" s="1516" t="s">
        <v>858</v>
      </c>
      <c r="D91" s="1546">
        <f>'(3)Invest.'!D57</f>
        <v>0</v>
      </c>
      <c r="E91" s="1541" t="s">
        <v>854</v>
      </c>
      <c r="F91" s="1546">
        <f>'(3)Invest.'!F57</f>
        <v>0</v>
      </c>
      <c r="G91" s="1541" t="s">
        <v>854</v>
      </c>
      <c r="H91" s="1449">
        <f>'(3)Invest.'!H57</f>
        <v>0</v>
      </c>
    </row>
    <row r="92" spans="1:10" s="1515" customFormat="1" ht="14.1" customHeight="1" x14ac:dyDescent="0.2">
      <c r="B92" s="1482"/>
      <c r="C92" s="1482"/>
      <c r="D92" s="1482"/>
      <c r="E92" s="1514"/>
      <c r="F92" s="1514"/>
      <c r="G92" s="1514"/>
    </row>
    <row r="93" spans="1:10" s="1515" customFormat="1" ht="14.1" customHeight="1" x14ac:dyDescent="0.2">
      <c r="B93" s="1482"/>
      <c r="C93" s="1482"/>
      <c r="D93" s="1482"/>
      <c r="E93" s="1514"/>
      <c r="F93" s="1514"/>
      <c r="G93" s="1514"/>
    </row>
    <row r="94" spans="1:10" s="1515" customFormat="1" ht="14.1" customHeight="1" x14ac:dyDescent="0.2">
      <c r="B94" s="1482"/>
      <c r="C94" s="1482"/>
      <c r="D94" s="1482"/>
      <c r="E94" s="1514"/>
      <c r="F94" s="1514"/>
      <c r="G94" s="1514"/>
    </row>
    <row r="95" spans="1:10" s="1515" customFormat="1" ht="14.1" customHeight="1" x14ac:dyDescent="0.2">
      <c r="B95" s="1482"/>
      <c r="C95" s="1482"/>
      <c r="D95" s="1482"/>
      <c r="E95" s="1514"/>
      <c r="F95" s="1514"/>
      <c r="G95" s="1514"/>
    </row>
    <row r="96" spans="1:10" s="1515" customFormat="1" ht="14.1" customHeight="1" x14ac:dyDescent="0.2">
      <c r="B96" s="1542"/>
      <c r="C96" s="1542"/>
      <c r="D96" s="1542"/>
      <c r="E96" s="1542"/>
      <c r="F96" s="1542"/>
      <c r="G96" s="1514"/>
    </row>
    <row r="97" spans="1:8" s="1515" customFormat="1" ht="14.1" customHeight="1" x14ac:dyDescent="0.2">
      <c r="A97" s="1518"/>
      <c r="D97" s="1481" t="str">
        <f>'(3)Invest.'!D63:H63</f>
        <v>Nome completo do representante legal da Licitante</v>
      </c>
      <c r="E97" s="1481"/>
      <c r="F97" s="1481"/>
      <c r="G97" s="1481"/>
      <c r="H97" s="1481"/>
    </row>
    <row r="98" spans="1:8" s="1515" customFormat="1" ht="14.1" customHeight="1" x14ac:dyDescent="0.2">
      <c r="A98" s="1514"/>
      <c r="D98" s="1458" t="str">
        <f>'(3)Invest.'!D64:H64</f>
        <v>Cargo/Função</v>
      </c>
      <c r="E98" s="1458"/>
      <c r="F98" s="1458"/>
      <c r="G98" s="1458"/>
      <c r="H98" s="1458"/>
    </row>
    <row r="99" spans="1:8" s="1515" customFormat="1" ht="14.1" customHeight="1" x14ac:dyDescent="0.2">
      <c r="A99" s="1514"/>
      <c r="D99" s="1458" t="str">
        <f>'(3)Invest.'!D65:H65</f>
        <v>Razão Social da Licitante</v>
      </c>
      <c r="E99" s="1458"/>
      <c r="F99" s="1458"/>
      <c r="G99" s="1458"/>
      <c r="H99" s="1458"/>
    </row>
  </sheetData>
  <sheetProtection password="933F" sheet="1" objects="1" scenarios="1" selectLockedCells="1"/>
  <mergeCells count="100">
    <mergeCell ref="D97:H97"/>
    <mergeCell ref="D98:H98"/>
    <mergeCell ref="D99:H99"/>
    <mergeCell ref="A80:I80"/>
    <mergeCell ref="E7:F7"/>
    <mergeCell ref="G7:J7"/>
    <mergeCell ref="A53:I53"/>
    <mergeCell ref="A54:I54"/>
    <mergeCell ref="D59:D60"/>
    <mergeCell ref="E59:E60"/>
    <mergeCell ref="F59:F60"/>
    <mergeCell ref="G59:G60"/>
    <mergeCell ref="H59:H60"/>
    <mergeCell ref="I59:I60"/>
    <mergeCell ref="J59:J60"/>
    <mergeCell ref="A59:C60"/>
    <mergeCell ref="D43:D44"/>
    <mergeCell ref="E19:F19"/>
    <mergeCell ref="G19:J19"/>
    <mergeCell ref="A19:C19"/>
    <mergeCell ref="E11:F11"/>
    <mergeCell ref="E12:F12"/>
    <mergeCell ref="E13:F13"/>
    <mergeCell ref="E15:F15"/>
    <mergeCell ref="G14:J14"/>
    <mergeCell ref="G11:J11"/>
    <mergeCell ref="G12:J12"/>
    <mergeCell ref="G13:J13"/>
    <mergeCell ref="A1:J1"/>
    <mergeCell ref="E8:F8"/>
    <mergeCell ref="E9:F9"/>
    <mergeCell ref="E10:F10"/>
    <mergeCell ref="E6:F6"/>
    <mergeCell ref="G6:J6"/>
    <mergeCell ref="G8:J8"/>
    <mergeCell ref="G9:J9"/>
    <mergeCell ref="G10:J10"/>
    <mergeCell ref="E5:F5"/>
    <mergeCell ref="G5:J5"/>
    <mergeCell ref="A5:C5"/>
    <mergeCell ref="E33:F33"/>
    <mergeCell ref="H43:H44"/>
    <mergeCell ref="I43:I44"/>
    <mergeCell ref="J43:J44"/>
    <mergeCell ref="G32:J32"/>
    <mergeCell ref="G33:J33"/>
    <mergeCell ref="G34:J34"/>
    <mergeCell ref="E35:F35"/>
    <mergeCell ref="E34:F34"/>
    <mergeCell ref="E43:F43"/>
    <mergeCell ref="G43:G44"/>
    <mergeCell ref="E38:F38"/>
    <mergeCell ref="G38:J38"/>
    <mergeCell ref="G21:J21"/>
    <mergeCell ref="G22:J22"/>
    <mergeCell ref="G29:J29"/>
    <mergeCell ref="E31:F31"/>
    <mergeCell ref="E32:F32"/>
    <mergeCell ref="E26:F26"/>
    <mergeCell ref="E27:F27"/>
    <mergeCell ref="E28:F28"/>
    <mergeCell ref="E30:F30"/>
    <mergeCell ref="G30:J30"/>
    <mergeCell ref="G31:J31"/>
    <mergeCell ref="G27:J27"/>
    <mergeCell ref="G28:J28"/>
    <mergeCell ref="G23:J23"/>
    <mergeCell ref="G24:J24"/>
    <mergeCell ref="A86:I86"/>
    <mergeCell ref="E14:F14"/>
    <mergeCell ref="E20:F20"/>
    <mergeCell ref="E21:F21"/>
    <mergeCell ref="E22:F22"/>
    <mergeCell ref="E23:F23"/>
    <mergeCell ref="E24:F24"/>
    <mergeCell ref="E16:F16"/>
    <mergeCell ref="E29:F29"/>
    <mergeCell ref="E39:F39"/>
    <mergeCell ref="E25:F25"/>
    <mergeCell ref="G15:J15"/>
    <mergeCell ref="G16:J16"/>
    <mergeCell ref="G20:J20"/>
    <mergeCell ref="G25:J25"/>
    <mergeCell ref="G26:J26"/>
    <mergeCell ref="A87:I87"/>
    <mergeCell ref="A83:I83"/>
    <mergeCell ref="G35:J35"/>
    <mergeCell ref="G39:J39"/>
    <mergeCell ref="A50:I50"/>
    <mergeCell ref="A81:I81"/>
    <mergeCell ref="A49:I49"/>
    <mergeCell ref="A55:I55"/>
    <mergeCell ref="A82:I82"/>
    <mergeCell ref="A52:I52"/>
    <mergeCell ref="A51:I51"/>
    <mergeCell ref="A56:I56"/>
    <mergeCell ref="A43:C44"/>
    <mergeCell ref="A38:C38"/>
    <mergeCell ref="A84:I84"/>
    <mergeCell ref="A85:I85"/>
  </mergeCells>
  <printOptions horizontalCentered="1"/>
  <pageMargins left="1.1811023622047245" right="0.78740157480314965" top="1.1811023622047245" bottom="0.78740157480314965" header="0.59055118110236227" footer="0.31496062992125984"/>
  <pageSetup paperSize="9" scale="71" orientation="portrait" r:id="rId1"/>
  <headerFooter>
    <oddHeader>&amp;L&amp;"Calibri,Negrito"&amp;9Estado de Santa Catarina
Município de Lages - SC
Serviço de Estacionamento Rotativo Pago – Área Azul&amp;R&amp;G</oddHeader>
    <oddFooter>&amp;L&amp;"Calibri,Negrito"&amp;9Planilha 7 - Composição da Despesa com Veículo - Passeio de uso Administrativo&amp;R&amp;"Calibri,Negrito"&amp;9Pág.: &amp;P de &amp;N</oddFooter>
  </headerFooter>
  <rowBreaks count="1" manualBreakCount="1">
    <brk id="57" max="9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tabColor rgb="FFFFFFCC"/>
  </sheetPr>
  <dimension ref="A1:N99"/>
  <sheetViews>
    <sheetView zoomScaleNormal="100" zoomScaleSheetLayoutView="100" workbookViewId="0">
      <selection activeCell="E8" sqref="E8:F8"/>
    </sheetView>
  </sheetViews>
  <sheetFormatPr defaultRowHeight="14.1" customHeight="1" x14ac:dyDescent="0.2"/>
  <cols>
    <col min="1" max="2" width="3.140625" style="1528" customWidth="1"/>
    <col min="3" max="3" width="36.140625" style="1528" bestFit="1" customWidth="1"/>
    <col min="4" max="4" width="10.85546875" style="1528" bestFit="1" customWidth="1"/>
    <col min="5" max="5" width="9" style="1513" bestFit="1" customWidth="1"/>
    <col min="6" max="6" width="11.42578125" style="1528" customWidth="1"/>
    <col min="7" max="7" width="9.42578125" style="1528" bestFit="1" customWidth="1"/>
    <col min="8" max="8" width="10.140625" style="1528" bestFit="1" customWidth="1"/>
    <col min="9" max="10" width="10.7109375" style="1528" customWidth="1"/>
    <col min="11" max="13" width="9.140625" style="1528"/>
    <col min="14" max="14" width="10.140625" style="1528" bestFit="1" customWidth="1"/>
    <col min="15" max="254" width="9.140625" style="1528"/>
    <col min="255" max="255" width="3.85546875" style="1528" customWidth="1"/>
    <col min="256" max="256" width="3.5703125" style="1528" customWidth="1"/>
    <col min="257" max="257" width="10.140625" style="1528" customWidth="1"/>
    <col min="258" max="258" width="13.28515625" style="1528" customWidth="1"/>
    <col min="259" max="259" width="4.140625" style="1528" bestFit="1" customWidth="1"/>
    <col min="260" max="260" width="9.140625" style="1528" customWidth="1"/>
    <col min="261" max="262" width="10.7109375" style="1528" customWidth="1"/>
    <col min="263" max="263" width="8.5703125" style="1528" customWidth="1"/>
    <col min="264" max="264" width="9.85546875" style="1528" customWidth="1"/>
    <col min="265" max="265" width="6.5703125" style="1528" customWidth="1"/>
    <col min="266" max="269" width="9.140625" style="1528"/>
    <col min="270" max="270" width="10.140625" style="1528" bestFit="1" customWidth="1"/>
    <col min="271" max="510" width="9.140625" style="1528"/>
    <col min="511" max="511" width="3.85546875" style="1528" customWidth="1"/>
    <col min="512" max="512" width="3.5703125" style="1528" customWidth="1"/>
    <col min="513" max="513" width="10.140625" style="1528" customWidth="1"/>
    <col min="514" max="514" width="13.28515625" style="1528" customWidth="1"/>
    <col min="515" max="515" width="4.140625" style="1528" bestFit="1" customWidth="1"/>
    <col min="516" max="516" width="9.140625" style="1528" customWidth="1"/>
    <col min="517" max="518" width="10.7109375" style="1528" customWidth="1"/>
    <col min="519" max="519" width="8.5703125" style="1528" customWidth="1"/>
    <col min="520" max="520" width="9.85546875" style="1528" customWidth="1"/>
    <col min="521" max="521" width="6.5703125" style="1528" customWidth="1"/>
    <col min="522" max="525" width="9.140625" style="1528"/>
    <col min="526" max="526" width="10.140625" style="1528" bestFit="1" customWidth="1"/>
    <col min="527" max="766" width="9.140625" style="1528"/>
    <col min="767" max="767" width="3.85546875" style="1528" customWidth="1"/>
    <col min="768" max="768" width="3.5703125" style="1528" customWidth="1"/>
    <col min="769" max="769" width="10.140625" style="1528" customWidth="1"/>
    <col min="770" max="770" width="13.28515625" style="1528" customWidth="1"/>
    <col min="771" max="771" width="4.140625" style="1528" bestFit="1" customWidth="1"/>
    <col min="772" max="772" width="9.140625" style="1528" customWidth="1"/>
    <col min="773" max="774" width="10.7109375" style="1528" customWidth="1"/>
    <col min="775" max="775" width="8.5703125" style="1528" customWidth="1"/>
    <col min="776" max="776" width="9.85546875" style="1528" customWidth="1"/>
    <col min="777" max="777" width="6.5703125" style="1528" customWidth="1"/>
    <col min="778" max="781" width="9.140625" style="1528"/>
    <col min="782" max="782" width="10.140625" style="1528" bestFit="1" customWidth="1"/>
    <col min="783" max="1022" width="9.140625" style="1528"/>
    <col min="1023" max="1023" width="3.85546875" style="1528" customWidth="1"/>
    <col min="1024" max="1024" width="3.5703125" style="1528" customWidth="1"/>
    <col min="1025" max="1025" width="10.140625" style="1528" customWidth="1"/>
    <col min="1026" max="1026" width="13.28515625" style="1528" customWidth="1"/>
    <col min="1027" max="1027" width="4.140625" style="1528" bestFit="1" customWidth="1"/>
    <col min="1028" max="1028" width="9.140625" style="1528" customWidth="1"/>
    <col min="1029" max="1030" width="10.7109375" style="1528" customWidth="1"/>
    <col min="1031" max="1031" width="8.5703125" style="1528" customWidth="1"/>
    <col min="1032" max="1032" width="9.85546875" style="1528" customWidth="1"/>
    <col min="1033" max="1033" width="6.5703125" style="1528" customWidth="1"/>
    <col min="1034" max="1037" width="9.140625" style="1528"/>
    <col min="1038" max="1038" width="10.140625" style="1528" bestFit="1" customWidth="1"/>
    <col min="1039" max="1278" width="9.140625" style="1528"/>
    <col min="1279" max="1279" width="3.85546875" style="1528" customWidth="1"/>
    <col min="1280" max="1280" width="3.5703125" style="1528" customWidth="1"/>
    <col min="1281" max="1281" width="10.140625" style="1528" customWidth="1"/>
    <col min="1282" max="1282" width="13.28515625" style="1528" customWidth="1"/>
    <col min="1283" max="1283" width="4.140625" style="1528" bestFit="1" customWidth="1"/>
    <col min="1284" max="1284" width="9.140625" style="1528" customWidth="1"/>
    <col min="1285" max="1286" width="10.7109375" style="1528" customWidth="1"/>
    <col min="1287" max="1287" width="8.5703125" style="1528" customWidth="1"/>
    <col min="1288" max="1288" width="9.85546875" style="1528" customWidth="1"/>
    <col min="1289" max="1289" width="6.5703125" style="1528" customWidth="1"/>
    <col min="1290" max="1293" width="9.140625" style="1528"/>
    <col min="1294" max="1294" width="10.140625" style="1528" bestFit="1" customWidth="1"/>
    <col min="1295" max="1534" width="9.140625" style="1528"/>
    <col min="1535" max="1535" width="3.85546875" style="1528" customWidth="1"/>
    <col min="1536" max="1536" width="3.5703125" style="1528" customWidth="1"/>
    <col min="1537" max="1537" width="10.140625" style="1528" customWidth="1"/>
    <col min="1538" max="1538" width="13.28515625" style="1528" customWidth="1"/>
    <col min="1539" max="1539" width="4.140625" style="1528" bestFit="1" customWidth="1"/>
    <col min="1540" max="1540" width="9.140625" style="1528" customWidth="1"/>
    <col min="1541" max="1542" width="10.7109375" style="1528" customWidth="1"/>
    <col min="1543" max="1543" width="8.5703125" style="1528" customWidth="1"/>
    <col min="1544" max="1544" width="9.85546875" style="1528" customWidth="1"/>
    <col min="1545" max="1545" width="6.5703125" style="1528" customWidth="1"/>
    <col min="1546" max="1549" width="9.140625" style="1528"/>
    <col min="1550" max="1550" width="10.140625" style="1528" bestFit="1" customWidth="1"/>
    <col min="1551" max="1790" width="9.140625" style="1528"/>
    <col min="1791" max="1791" width="3.85546875" style="1528" customWidth="1"/>
    <col min="1792" max="1792" width="3.5703125" style="1528" customWidth="1"/>
    <col min="1793" max="1793" width="10.140625" style="1528" customWidth="1"/>
    <col min="1794" max="1794" width="13.28515625" style="1528" customWidth="1"/>
    <col min="1795" max="1795" width="4.140625" style="1528" bestFit="1" customWidth="1"/>
    <col min="1796" max="1796" width="9.140625" style="1528" customWidth="1"/>
    <col min="1797" max="1798" width="10.7109375" style="1528" customWidth="1"/>
    <col min="1799" max="1799" width="8.5703125" style="1528" customWidth="1"/>
    <col min="1800" max="1800" width="9.85546875" style="1528" customWidth="1"/>
    <col min="1801" max="1801" width="6.5703125" style="1528" customWidth="1"/>
    <col min="1802" max="1805" width="9.140625" style="1528"/>
    <col min="1806" max="1806" width="10.140625" style="1528" bestFit="1" customWidth="1"/>
    <col min="1807" max="2046" width="9.140625" style="1528"/>
    <col min="2047" max="2047" width="3.85546875" style="1528" customWidth="1"/>
    <col min="2048" max="2048" width="3.5703125" style="1528" customWidth="1"/>
    <col min="2049" max="2049" width="10.140625" style="1528" customWidth="1"/>
    <col min="2050" max="2050" width="13.28515625" style="1528" customWidth="1"/>
    <col min="2051" max="2051" width="4.140625" style="1528" bestFit="1" customWidth="1"/>
    <col min="2052" max="2052" width="9.140625" style="1528" customWidth="1"/>
    <col min="2053" max="2054" width="10.7109375" style="1528" customWidth="1"/>
    <col min="2055" max="2055" width="8.5703125" style="1528" customWidth="1"/>
    <col min="2056" max="2056" width="9.85546875" style="1528" customWidth="1"/>
    <col min="2057" max="2057" width="6.5703125" style="1528" customWidth="1"/>
    <col min="2058" max="2061" width="9.140625" style="1528"/>
    <col min="2062" max="2062" width="10.140625" style="1528" bestFit="1" customWidth="1"/>
    <col min="2063" max="2302" width="9.140625" style="1528"/>
    <col min="2303" max="2303" width="3.85546875" style="1528" customWidth="1"/>
    <col min="2304" max="2304" width="3.5703125" style="1528" customWidth="1"/>
    <col min="2305" max="2305" width="10.140625" style="1528" customWidth="1"/>
    <col min="2306" max="2306" width="13.28515625" style="1528" customWidth="1"/>
    <col min="2307" max="2307" width="4.140625" style="1528" bestFit="1" customWidth="1"/>
    <col min="2308" max="2308" width="9.140625" style="1528" customWidth="1"/>
    <col min="2309" max="2310" width="10.7109375" style="1528" customWidth="1"/>
    <col min="2311" max="2311" width="8.5703125" style="1528" customWidth="1"/>
    <col min="2312" max="2312" width="9.85546875" style="1528" customWidth="1"/>
    <col min="2313" max="2313" width="6.5703125" style="1528" customWidth="1"/>
    <col min="2314" max="2317" width="9.140625" style="1528"/>
    <col min="2318" max="2318" width="10.140625" style="1528" bestFit="1" customWidth="1"/>
    <col min="2319" max="2558" width="9.140625" style="1528"/>
    <col min="2559" max="2559" width="3.85546875" style="1528" customWidth="1"/>
    <col min="2560" max="2560" width="3.5703125" style="1528" customWidth="1"/>
    <col min="2561" max="2561" width="10.140625" style="1528" customWidth="1"/>
    <col min="2562" max="2562" width="13.28515625" style="1528" customWidth="1"/>
    <col min="2563" max="2563" width="4.140625" style="1528" bestFit="1" customWidth="1"/>
    <col min="2564" max="2564" width="9.140625" style="1528" customWidth="1"/>
    <col min="2565" max="2566" width="10.7109375" style="1528" customWidth="1"/>
    <col min="2567" max="2567" width="8.5703125" style="1528" customWidth="1"/>
    <col min="2568" max="2568" width="9.85546875" style="1528" customWidth="1"/>
    <col min="2569" max="2569" width="6.5703125" style="1528" customWidth="1"/>
    <col min="2570" max="2573" width="9.140625" style="1528"/>
    <col min="2574" max="2574" width="10.140625" style="1528" bestFit="1" customWidth="1"/>
    <col min="2575" max="2814" width="9.140625" style="1528"/>
    <col min="2815" max="2815" width="3.85546875" style="1528" customWidth="1"/>
    <col min="2816" max="2816" width="3.5703125" style="1528" customWidth="1"/>
    <col min="2817" max="2817" width="10.140625" style="1528" customWidth="1"/>
    <col min="2818" max="2818" width="13.28515625" style="1528" customWidth="1"/>
    <col min="2819" max="2819" width="4.140625" style="1528" bestFit="1" customWidth="1"/>
    <col min="2820" max="2820" width="9.140625" style="1528" customWidth="1"/>
    <col min="2821" max="2822" width="10.7109375" style="1528" customWidth="1"/>
    <col min="2823" max="2823" width="8.5703125" style="1528" customWidth="1"/>
    <col min="2824" max="2824" width="9.85546875" style="1528" customWidth="1"/>
    <col min="2825" max="2825" width="6.5703125" style="1528" customWidth="1"/>
    <col min="2826" max="2829" width="9.140625" style="1528"/>
    <col min="2830" max="2830" width="10.140625" style="1528" bestFit="1" customWidth="1"/>
    <col min="2831" max="3070" width="9.140625" style="1528"/>
    <col min="3071" max="3071" width="3.85546875" style="1528" customWidth="1"/>
    <col min="3072" max="3072" width="3.5703125" style="1528" customWidth="1"/>
    <col min="3073" max="3073" width="10.140625" style="1528" customWidth="1"/>
    <col min="3074" max="3074" width="13.28515625" style="1528" customWidth="1"/>
    <col min="3075" max="3075" width="4.140625" style="1528" bestFit="1" customWidth="1"/>
    <col min="3076" max="3076" width="9.140625" style="1528" customWidth="1"/>
    <col min="3077" max="3078" width="10.7109375" style="1528" customWidth="1"/>
    <col min="3079" max="3079" width="8.5703125" style="1528" customWidth="1"/>
    <col min="3080" max="3080" width="9.85546875" style="1528" customWidth="1"/>
    <col min="3081" max="3081" width="6.5703125" style="1528" customWidth="1"/>
    <col min="3082" max="3085" width="9.140625" style="1528"/>
    <col min="3086" max="3086" width="10.140625" style="1528" bestFit="1" customWidth="1"/>
    <col min="3087" max="3326" width="9.140625" style="1528"/>
    <col min="3327" max="3327" width="3.85546875" style="1528" customWidth="1"/>
    <col min="3328" max="3328" width="3.5703125" style="1528" customWidth="1"/>
    <col min="3329" max="3329" width="10.140625" style="1528" customWidth="1"/>
    <col min="3330" max="3330" width="13.28515625" style="1528" customWidth="1"/>
    <col min="3331" max="3331" width="4.140625" style="1528" bestFit="1" customWidth="1"/>
    <col min="3332" max="3332" width="9.140625" style="1528" customWidth="1"/>
    <col min="3333" max="3334" width="10.7109375" style="1528" customWidth="1"/>
    <col min="3335" max="3335" width="8.5703125" style="1528" customWidth="1"/>
    <col min="3336" max="3336" width="9.85546875" style="1528" customWidth="1"/>
    <col min="3337" max="3337" width="6.5703125" style="1528" customWidth="1"/>
    <col min="3338" max="3341" width="9.140625" style="1528"/>
    <col min="3342" max="3342" width="10.140625" style="1528" bestFit="1" customWidth="1"/>
    <col min="3343" max="3582" width="9.140625" style="1528"/>
    <col min="3583" max="3583" width="3.85546875" style="1528" customWidth="1"/>
    <col min="3584" max="3584" width="3.5703125" style="1528" customWidth="1"/>
    <col min="3585" max="3585" width="10.140625" style="1528" customWidth="1"/>
    <col min="3586" max="3586" width="13.28515625" style="1528" customWidth="1"/>
    <col min="3587" max="3587" width="4.140625" style="1528" bestFit="1" customWidth="1"/>
    <col min="3588" max="3588" width="9.140625" style="1528" customWidth="1"/>
    <col min="3589" max="3590" width="10.7109375" style="1528" customWidth="1"/>
    <col min="3591" max="3591" width="8.5703125" style="1528" customWidth="1"/>
    <col min="3592" max="3592" width="9.85546875" style="1528" customWidth="1"/>
    <col min="3593" max="3593" width="6.5703125" style="1528" customWidth="1"/>
    <col min="3594" max="3597" width="9.140625" style="1528"/>
    <col min="3598" max="3598" width="10.140625" style="1528" bestFit="1" customWidth="1"/>
    <col min="3599" max="3838" width="9.140625" style="1528"/>
    <col min="3839" max="3839" width="3.85546875" style="1528" customWidth="1"/>
    <col min="3840" max="3840" width="3.5703125" style="1528" customWidth="1"/>
    <col min="3841" max="3841" width="10.140625" style="1528" customWidth="1"/>
    <col min="3842" max="3842" width="13.28515625" style="1528" customWidth="1"/>
    <col min="3843" max="3843" width="4.140625" style="1528" bestFit="1" customWidth="1"/>
    <col min="3844" max="3844" width="9.140625" style="1528" customWidth="1"/>
    <col min="3845" max="3846" width="10.7109375" style="1528" customWidth="1"/>
    <col min="3847" max="3847" width="8.5703125" style="1528" customWidth="1"/>
    <col min="3848" max="3848" width="9.85546875" style="1528" customWidth="1"/>
    <col min="3849" max="3849" width="6.5703125" style="1528" customWidth="1"/>
    <col min="3850" max="3853" width="9.140625" style="1528"/>
    <col min="3854" max="3854" width="10.140625" style="1528" bestFit="1" customWidth="1"/>
    <col min="3855" max="4094" width="9.140625" style="1528"/>
    <col min="4095" max="4095" width="3.85546875" style="1528" customWidth="1"/>
    <col min="4096" max="4096" width="3.5703125" style="1528" customWidth="1"/>
    <col min="4097" max="4097" width="10.140625" style="1528" customWidth="1"/>
    <col min="4098" max="4098" width="13.28515625" style="1528" customWidth="1"/>
    <col min="4099" max="4099" width="4.140625" style="1528" bestFit="1" customWidth="1"/>
    <col min="4100" max="4100" width="9.140625" style="1528" customWidth="1"/>
    <col min="4101" max="4102" width="10.7109375" style="1528" customWidth="1"/>
    <col min="4103" max="4103" width="8.5703125" style="1528" customWidth="1"/>
    <col min="4104" max="4104" width="9.85546875" style="1528" customWidth="1"/>
    <col min="4105" max="4105" width="6.5703125" style="1528" customWidth="1"/>
    <col min="4106" max="4109" width="9.140625" style="1528"/>
    <col min="4110" max="4110" width="10.140625" style="1528" bestFit="1" customWidth="1"/>
    <col min="4111" max="4350" width="9.140625" style="1528"/>
    <col min="4351" max="4351" width="3.85546875" style="1528" customWidth="1"/>
    <col min="4352" max="4352" width="3.5703125" style="1528" customWidth="1"/>
    <col min="4353" max="4353" width="10.140625" style="1528" customWidth="1"/>
    <col min="4354" max="4354" width="13.28515625" style="1528" customWidth="1"/>
    <col min="4355" max="4355" width="4.140625" style="1528" bestFit="1" customWidth="1"/>
    <col min="4356" max="4356" width="9.140625" style="1528" customWidth="1"/>
    <col min="4357" max="4358" width="10.7109375" style="1528" customWidth="1"/>
    <col min="4359" max="4359" width="8.5703125" style="1528" customWidth="1"/>
    <col min="4360" max="4360" width="9.85546875" style="1528" customWidth="1"/>
    <col min="4361" max="4361" width="6.5703125" style="1528" customWidth="1"/>
    <col min="4362" max="4365" width="9.140625" style="1528"/>
    <col min="4366" max="4366" width="10.140625" style="1528" bestFit="1" customWidth="1"/>
    <col min="4367" max="4606" width="9.140625" style="1528"/>
    <col min="4607" max="4607" width="3.85546875" style="1528" customWidth="1"/>
    <col min="4608" max="4608" width="3.5703125" style="1528" customWidth="1"/>
    <col min="4609" max="4609" width="10.140625" style="1528" customWidth="1"/>
    <col min="4610" max="4610" width="13.28515625" style="1528" customWidth="1"/>
    <col min="4611" max="4611" width="4.140625" style="1528" bestFit="1" customWidth="1"/>
    <col min="4612" max="4612" width="9.140625" style="1528" customWidth="1"/>
    <col min="4613" max="4614" width="10.7109375" style="1528" customWidth="1"/>
    <col min="4615" max="4615" width="8.5703125" style="1528" customWidth="1"/>
    <col min="4616" max="4616" width="9.85546875" style="1528" customWidth="1"/>
    <col min="4617" max="4617" width="6.5703125" style="1528" customWidth="1"/>
    <col min="4618" max="4621" width="9.140625" style="1528"/>
    <col min="4622" max="4622" width="10.140625" style="1528" bestFit="1" customWidth="1"/>
    <col min="4623" max="4862" width="9.140625" style="1528"/>
    <col min="4863" max="4863" width="3.85546875" style="1528" customWidth="1"/>
    <col min="4864" max="4864" width="3.5703125" style="1528" customWidth="1"/>
    <col min="4865" max="4865" width="10.140625" style="1528" customWidth="1"/>
    <col min="4866" max="4866" width="13.28515625" style="1528" customWidth="1"/>
    <col min="4867" max="4867" width="4.140625" style="1528" bestFit="1" customWidth="1"/>
    <col min="4868" max="4868" width="9.140625" style="1528" customWidth="1"/>
    <col min="4869" max="4870" width="10.7109375" style="1528" customWidth="1"/>
    <col min="4871" max="4871" width="8.5703125" style="1528" customWidth="1"/>
    <col min="4872" max="4872" width="9.85546875" style="1528" customWidth="1"/>
    <col min="4873" max="4873" width="6.5703125" style="1528" customWidth="1"/>
    <col min="4874" max="4877" width="9.140625" style="1528"/>
    <col min="4878" max="4878" width="10.140625" style="1528" bestFit="1" customWidth="1"/>
    <col min="4879" max="5118" width="9.140625" style="1528"/>
    <col min="5119" max="5119" width="3.85546875" style="1528" customWidth="1"/>
    <col min="5120" max="5120" width="3.5703125" style="1528" customWidth="1"/>
    <col min="5121" max="5121" width="10.140625" style="1528" customWidth="1"/>
    <col min="5122" max="5122" width="13.28515625" style="1528" customWidth="1"/>
    <col min="5123" max="5123" width="4.140625" style="1528" bestFit="1" customWidth="1"/>
    <col min="5124" max="5124" width="9.140625" style="1528" customWidth="1"/>
    <col min="5125" max="5126" width="10.7109375" style="1528" customWidth="1"/>
    <col min="5127" max="5127" width="8.5703125" style="1528" customWidth="1"/>
    <col min="5128" max="5128" width="9.85546875" style="1528" customWidth="1"/>
    <col min="5129" max="5129" width="6.5703125" style="1528" customWidth="1"/>
    <col min="5130" max="5133" width="9.140625" style="1528"/>
    <col min="5134" max="5134" width="10.140625" style="1528" bestFit="1" customWidth="1"/>
    <col min="5135" max="5374" width="9.140625" style="1528"/>
    <col min="5375" max="5375" width="3.85546875" style="1528" customWidth="1"/>
    <col min="5376" max="5376" width="3.5703125" style="1528" customWidth="1"/>
    <col min="5377" max="5377" width="10.140625" style="1528" customWidth="1"/>
    <col min="5378" max="5378" width="13.28515625" style="1528" customWidth="1"/>
    <col min="5379" max="5379" width="4.140625" style="1528" bestFit="1" customWidth="1"/>
    <col min="5380" max="5380" width="9.140625" style="1528" customWidth="1"/>
    <col min="5381" max="5382" width="10.7109375" style="1528" customWidth="1"/>
    <col min="5383" max="5383" width="8.5703125" style="1528" customWidth="1"/>
    <col min="5384" max="5384" width="9.85546875" style="1528" customWidth="1"/>
    <col min="5385" max="5385" width="6.5703125" style="1528" customWidth="1"/>
    <col min="5386" max="5389" width="9.140625" style="1528"/>
    <col min="5390" max="5390" width="10.140625" style="1528" bestFit="1" customWidth="1"/>
    <col min="5391" max="5630" width="9.140625" style="1528"/>
    <col min="5631" max="5631" width="3.85546875" style="1528" customWidth="1"/>
    <col min="5632" max="5632" width="3.5703125" style="1528" customWidth="1"/>
    <col min="5633" max="5633" width="10.140625" style="1528" customWidth="1"/>
    <col min="5634" max="5634" width="13.28515625" style="1528" customWidth="1"/>
    <col min="5635" max="5635" width="4.140625" style="1528" bestFit="1" customWidth="1"/>
    <col min="5636" max="5636" width="9.140625" style="1528" customWidth="1"/>
    <col min="5637" max="5638" width="10.7109375" style="1528" customWidth="1"/>
    <col min="5639" max="5639" width="8.5703125" style="1528" customWidth="1"/>
    <col min="5640" max="5640" width="9.85546875" style="1528" customWidth="1"/>
    <col min="5641" max="5641" width="6.5703125" style="1528" customWidth="1"/>
    <col min="5642" max="5645" width="9.140625" style="1528"/>
    <col min="5646" max="5646" width="10.140625" style="1528" bestFit="1" customWidth="1"/>
    <col min="5647" max="5886" width="9.140625" style="1528"/>
    <col min="5887" max="5887" width="3.85546875" style="1528" customWidth="1"/>
    <col min="5888" max="5888" width="3.5703125" style="1528" customWidth="1"/>
    <col min="5889" max="5889" width="10.140625" style="1528" customWidth="1"/>
    <col min="5890" max="5890" width="13.28515625" style="1528" customWidth="1"/>
    <col min="5891" max="5891" width="4.140625" style="1528" bestFit="1" customWidth="1"/>
    <col min="5892" max="5892" width="9.140625" style="1528" customWidth="1"/>
    <col min="5893" max="5894" width="10.7109375" style="1528" customWidth="1"/>
    <col min="5895" max="5895" width="8.5703125" style="1528" customWidth="1"/>
    <col min="5896" max="5896" width="9.85546875" style="1528" customWidth="1"/>
    <col min="5897" max="5897" width="6.5703125" style="1528" customWidth="1"/>
    <col min="5898" max="5901" width="9.140625" style="1528"/>
    <col min="5902" max="5902" width="10.140625" style="1528" bestFit="1" customWidth="1"/>
    <col min="5903" max="6142" width="9.140625" style="1528"/>
    <col min="6143" max="6143" width="3.85546875" style="1528" customWidth="1"/>
    <col min="6144" max="6144" width="3.5703125" style="1528" customWidth="1"/>
    <col min="6145" max="6145" width="10.140625" style="1528" customWidth="1"/>
    <col min="6146" max="6146" width="13.28515625" style="1528" customWidth="1"/>
    <col min="6147" max="6147" width="4.140625" style="1528" bestFit="1" customWidth="1"/>
    <col min="6148" max="6148" width="9.140625" style="1528" customWidth="1"/>
    <col min="6149" max="6150" width="10.7109375" style="1528" customWidth="1"/>
    <col min="6151" max="6151" width="8.5703125" style="1528" customWidth="1"/>
    <col min="6152" max="6152" width="9.85546875" style="1528" customWidth="1"/>
    <col min="6153" max="6153" width="6.5703125" style="1528" customWidth="1"/>
    <col min="6154" max="6157" width="9.140625" style="1528"/>
    <col min="6158" max="6158" width="10.140625" style="1528" bestFit="1" customWidth="1"/>
    <col min="6159" max="6398" width="9.140625" style="1528"/>
    <col min="6399" max="6399" width="3.85546875" style="1528" customWidth="1"/>
    <col min="6400" max="6400" width="3.5703125" style="1528" customWidth="1"/>
    <col min="6401" max="6401" width="10.140625" style="1528" customWidth="1"/>
    <col min="6402" max="6402" width="13.28515625" style="1528" customWidth="1"/>
    <col min="6403" max="6403" width="4.140625" style="1528" bestFit="1" customWidth="1"/>
    <col min="6404" max="6404" width="9.140625" style="1528" customWidth="1"/>
    <col min="6405" max="6406" width="10.7109375" style="1528" customWidth="1"/>
    <col min="6407" max="6407" width="8.5703125" style="1528" customWidth="1"/>
    <col min="6408" max="6408" width="9.85546875" style="1528" customWidth="1"/>
    <col min="6409" max="6409" width="6.5703125" style="1528" customWidth="1"/>
    <col min="6410" max="6413" width="9.140625" style="1528"/>
    <col min="6414" max="6414" width="10.140625" style="1528" bestFit="1" customWidth="1"/>
    <col min="6415" max="6654" width="9.140625" style="1528"/>
    <col min="6655" max="6655" width="3.85546875" style="1528" customWidth="1"/>
    <col min="6656" max="6656" width="3.5703125" style="1528" customWidth="1"/>
    <col min="6657" max="6657" width="10.140625" style="1528" customWidth="1"/>
    <col min="6658" max="6658" width="13.28515625" style="1528" customWidth="1"/>
    <col min="6659" max="6659" width="4.140625" style="1528" bestFit="1" customWidth="1"/>
    <col min="6660" max="6660" width="9.140625" style="1528" customWidth="1"/>
    <col min="6661" max="6662" width="10.7109375" style="1528" customWidth="1"/>
    <col min="6663" max="6663" width="8.5703125" style="1528" customWidth="1"/>
    <col min="6664" max="6664" width="9.85546875" style="1528" customWidth="1"/>
    <col min="6665" max="6665" width="6.5703125" style="1528" customWidth="1"/>
    <col min="6666" max="6669" width="9.140625" style="1528"/>
    <col min="6670" max="6670" width="10.140625" style="1528" bestFit="1" customWidth="1"/>
    <col min="6671" max="6910" width="9.140625" style="1528"/>
    <col min="6911" max="6911" width="3.85546875" style="1528" customWidth="1"/>
    <col min="6912" max="6912" width="3.5703125" style="1528" customWidth="1"/>
    <col min="6913" max="6913" width="10.140625" style="1528" customWidth="1"/>
    <col min="6914" max="6914" width="13.28515625" style="1528" customWidth="1"/>
    <col min="6915" max="6915" width="4.140625" style="1528" bestFit="1" customWidth="1"/>
    <col min="6916" max="6916" width="9.140625" style="1528" customWidth="1"/>
    <col min="6917" max="6918" width="10.7109375" style="1528" customWidth="1"/>
    <col min="6919" max="6919" width="8.5703125" style="1528" customWidth="1"/>
    <col min="6920" max="6920" width="9.85546875" style="1528" customWidth="1"/>
    <col min="6921" max="6921" width="6.5703125" style="1528" customWidth="1"/>
    <col min="6922" max="6925" width="9.140625" style="1528"/>
    <col min="6926" max="6926" width="10.140625" style="1528" bestFit="1" customWidth="1"/>
    <col min="6927" max="7166" width="9.140625" style="1528"/>
    <col min="7167" max="7167" width="3.85546875" style="1528" customWidth="1"/>
    <col min="7168" max="7168" width="3.5703125" style="1528" customWidth="1"/>
    <col min="7169" max="7169" width="10.140625" style="1528" customWidth="1"/>
    <col min="7170" max="7170" width="13.28515625" style="1528" customWidth="1"/>
    <col min="7171" max="7171" width="4.140625" style="1528" bestFit="1" customWidth="1"/>
    <col min="7172" max="7172" width="9.140625" style="1528" customWidth="1"/>
    <col min="7173" max="7174" width="10.7109375" style="1528" customWidth="1"/>
    <col min="7175" max="7175" width="8.5703125" style="1528" customWidth="1"/>
    <col min="7176" max="7176" width="9.85546875" style="1528" customWidth="1"/>
    <col min="7177" max="7177" width="6.5703125" style="1528" customWidth="1"/>
    <col min="7178" max="7181" width="9.140625" style="1528"/>
    <col min="7182" max="7182" width="10.140625" style="1528" bestFit="1" customWidth="1"/>
    <col min="7183" max="7422" width="9.140625" style="1528"/>
    <col min="7423" max="7423" width="3.85546875" style="1528" customWidth="1"/>
    <col min="7424" max="7424" width="3.5703125" style="1528" customWidth="1"/>
    <col min="7425" max="7425" width="10.140625" style="1528" customWidth="1"/>
    <col min="7426" max="7426" width="13.28515625" style="1528" customWidth="1"/>
    <col min="7427" max="7427" width="4.140625" style="1528" bestFit="1" customWidth="1"/>
    <col min="7428" max="7428" width="9.140625" style="1528" customWidth="1"/>
    <col min="7429" max="7430" width="10.7109375" style="1528" customWidth="1"/>
    <col min="7431" max="7431" width="8.5703125" style="1528" customWidth="1"/>
    <col min="7432" max="7432" width="9.85546875" style="1528" customWidth="1"/>
    <col min="7433" max="7433" width="6.5703125" style="1528" customWidth="1"/>
    <col min="7434" max="7437" width="9.140625" style="1528"/>
    <col min="7438" max="7438" width="10.140625" style="1528" bestFit="1" customWidth="1"/>
    <col min="7439" max="7678" width="9.140625" style="1528"/>
    <col min="7679" max="7679" width="3.85546875" style="1528" customWidth="1"/>
    <col min="7680" max="7680" width="3.5703125" style="1528" customWidth="1"/>
    <col min="7681" max="7681" width="10.140625" style="1528" customWidth="1"/>
    <col min="7682" max="7682" width="13.28515625" style="1528" customWidth="1"/>
    <col min="7683" max="7683" width="4.140625" style="1528" bestFit="1" customWidth="1"/>
    <col min="7684" max="7684" width="9.140625" style="1528" customWidth="1"/>
    <col min="7685" max="7686" width="10.7109375" style="1528" customWidth="1"/>
    <col min="7687" max="7687" width="8.5703125" style="1528" customWidth="1"/>
    <col min="7688" max="7688" width="9.85546875" style="1528" customWidth="1"/>
    <col min="7689" max="7689" width="6.5703125" style="1528" customWidth="1"/>
    <col min="7690" max="7693" width="9.140625" style="1528"/>
    <col min="7694" max="7694" width="10.140625" style="1528" bestFit="1" customWidth="1"/>
    <col min="7695" max="7934" width="9.140625" style="1528"/>
    <col min="7935" max="7935" width="3.85546875" style="1528" customWidth="1"/>
    <col min="7936" max="7936" width="3.5703125" style="1528" customWidth="1"/>
    <col min="7937" max="7937" width="10.140625" style="1528" customWidth="1"/>
    <col min="7938" max="7938" width="13.28515625" style="1528" customWidth="1"/>
    <col min="7939" max="7939" width="4.140625" style="1528" bestFit="1" customWidth="1"/>
    <col min="7940" max="7940" width="9.140625" style="1528" customWidth="1"/>
    <col min="7941" max="7942" width="10.7109375" style="1528" customWidth="1"/>
    <col min="7943" max="7943" width="8.5703125" style="1528" customWidth="1"/>
    <col min="7944" max="7944" width="9.85546875" style="1528" customWidth="1"/>
    <col min="7945" max="7945" width="6.5703125" style="1528" customWidth="1"/>
    <col min="7946" max="7949" width="9.140625" style="1528"/>
    <col min="7950" max="7950" width="10.140625" style="1528" bestFit="1" customWidth="1"/>
    <col min="7951" max="8190" width="9.140625" style="1528"/>
    <col min="8191" max="8191" width="3.85546875" style="1528" customWidth="1"/>
    <col min="8192" max="8192" width="3.5703125" style="1528" customWidth="1"/>
    <col min="8193" max="8193" width="10.140625" style="1528" customWidth="1"/>
    <col min="8194" max="8194" width="13.28515625" style="1528" customWidth="1"/>
    <col min="8195" max="8195" width="4.140625" style="1528" bestFit="1" customWidth="1"/>
    <col min="8196" max="8196" width="9.140625" style="1528" customWidth="1"/>
    <col min="8197" max="8198" width="10.7109375" style="1528" customWidth="1"/>
    <col min="8199" max="8199" width="8.5703125" style="1528" customWidth="1"/>
    <col min="8200" max="8200" width="9.85546875" style="1528" customWidth="1"/>
    <col min="8201" max="8201" width="6.5703125" style="1528" customWidth="1"/>
    <col min="8202" max="8205" width="9.140625" style="1528"/>
    <col min="8206" max="8206" width="10.140625" style="1528" bestFit="1" customWidth="1"/>
    <col min="8207" max="8446" width="9.140625" style="1528"/>
    <col min="8447" max="8447" width="3.85546875" style="1528" customWidth="1"/>
    <col min="8448" max="8448" width="3.5703125" style="1528" customWidth="1"/>
    <col min="8449" max="8449" width="10.140625" style="1528" customWidth="1"/>
    <col min="8450" max="8450" width="13.28515625" style="1528" customWidth="1"/>
    <col min="8451" max="8451" width="4.140625" style="1528" bestFit="1" customWidth="1"/>
    <col min="8452" max="8452" width="9.140625" style="1528" customWidth="1"/>
    <col min="8453" max="8454" width="10.7109375" style="1528" customWidth="1"/>
    <col min="8455" max="8455" width="8.5703125" style="1528" customWidth="1"/>
    <col min="8456" max="8456" width="9.85546875" style="1528" customWidth="1"/>
    <col min="8457" max="8457" width="6.5703125" style="1528" customWidth="1"/>
    <col min="8458" max="8461" width="9.140625" style="1528"/>
    <col min="8462" max="8462" width="10.140625" style="1528" bestFit="1" customWidth="1"/>
    <col min="8463" max="8702" width="9.140625" style="1528"/>
    <col min="8703" max="8703" width="3.85546875" style="1528" customWidth="1"/>
    <col min="8704" max="8704" width="3.5703125" style="1528" customWidth="1"/>
    <col min="8705" max="8705" width="10.140625" style="1528" customWidth="1"/>
    <col min="8706" max="8706" width="13.28515625" style="1528" customWidth="1"/>
    <col min="8707" max="8707" width="4.140625" style="1528" bestFit="1" customWidth="1"/>
    <col min="8708" max="8708" width="9.140625" style="1528" customWidth="1"/>
    <col min="8709" max="8710" width="10.7109375" style="1528" customWidth="1"/>
    <col min="8711" max="8711" width="8.5703125" style="1528" customWidth="1"/>
    <col min="8712" max="8712" width="9.85546875" style="1528" customWidth="1"/>
    <col min="8713" max="8713" width="6.5703125" style="1528" customWidth="1"/>
    <col min="8714" max="8717" width="9.140625" style="1528"/>
    <col min="8718" max="8718" width="10.140625" style="1528" bestFit="1" customWidth="1"/>
    <col min="8719" max="8958" width="9.140625" style="1528"/>
    <col min="8959" max="8959" width="3.85546875" style="1528" customWidth="1"/>
    <col min="8960" max="8960" width="3.5703125" style="1528" customWidth="1"/>
    <col min="8961" max="8961" width="10.140625" style="1528" customWidth="1"/>
    <col min="8962" max="8962" width="13.28515625" style="1528" customWidth="1"/>
    <col min="8963" max="8963" width="4.140625" style="1528" bestFit="1" customWidth="1"/>
    <col min="8964" max="8964" width="9.140625" style="1528" customWidth="1"/>
    <col min="8965" max="8966" width="10.7109375" style="1528" customWidth="1"/>
    <col min="8967" max="8967" width="8.5703125" style="1528" customWidth="1"/>
    <col min="8968" max="8968" width="9.85546875" style="1528" customWidth="1"/>
    <col min="8969" max="8969" width="6.5703125" style="1528" customWidth="1"/>
    <col min="8970" max="8973" width="9.140625" style="1528"/>
    <col min="8974" max="8974" width="10.140625" style="1528" bestFit="1" customWidth="1"/>
    <col min="8975" max="9214" width="9.140625" style="1528"/>
    <col min="9215" max="9215" width="3.85546875" style="1528" customWidth="1"/>
    <col min="9216" max="9216" width="3.5703125" style="1528" customWidth="1"/>
    <col min="9217" max="9217" width="10.140625" style="1528" customWidth="1"/>
    <col min="9218" max="9218" width="13.28515625" style="1528" customWidth="1"/>
    <col min="9219" max="9219" width="4.140625" style="1528" bestFit="1" customWidth="1"/>
    <col min="9220" max="9220" width="9.140625" style="1528" customWidth="1"/>
    <col min="9221" max="9222" width="10.7109375" style="1528" customWidth="1"/>
    <col min="9223" max="9223" width="8.5703125" style="1528" customWidth="1"/>
    <col min="9224" max="9224" width="9.85546875" style="1528" customWidth="1"/>
    <col min="9225" max="9225" width="6.5703125" style="1528" customWidth="1"/>
    <col min="9226" max="9229" width="9.140625" style="1528"/>
    <col min="9230" max="9230" width="10.140625" style="1528" bestFit="1" customWidth="1"/>
    <col min="9231" max="9470" width="9.140625" style="1528"/>
    <col min="9471" max="9471" width="3.85546875" style="1528" customWidth="1"/>
    <col min="9472" max="9472" width="3.5703125" style="1528" customWidth="1"/>
    <col min="9473" max="9473" width="10.140625" style="1528" customWidth="1"/>
    <col min="9474" max="9474" width="13.28515625" style="1528" customWidth="1"/>
    <col min="9475" max="9475" width="4.140625" style="1528" bestFit="1" customWidth="1"/>
    <col min="9476" max="9476" width="9.140625" style="1528" customWidth="1"/>
    <col min="9477" max="9478" width="10.7109375" style="1528" customWidth="1"/>
    <col min="9479" max="9479" width="8.5703125" style="1528" customWidth="1"/>
    <col min="9480" max="9480" width="9.85546875" style="1528" customWidth="1"/>
    <col min="9481" max="9481" width="6.5703125" style="1528" customWidth="1"/>
    <col min="9482" max="9485" width="9.140625" style="1528"/>
    <col min="9486" max="9486" width="10.140625" style="1528" bestFit="1" customWidth="1"/>
    <col min="9487" max="9726" width="9.140625" style="1528"/>
    <col min="9727" max="9727" width="3.85546875" style="1528" customWidth="1"/>
    <col min="9728" max="9728" width="3.5703125" style="1528" customWidth="1"/>
    <col min="9729" max="9729" width="10.140625" style="1528" customWidth="1"/>
    <col min="9730" max="9730" width="13.28515625" style="1528" customWidth="1"/>
    <col min="9731" max="9731" width="4.140625" style="1528" bestFit="1" customWidth="1"/>
    <col min="9732" max="9732" width="9.140625" style="1528" customWidth="1"/>
    <col min="9733" max="9734" width="10.7109375" style="1528" customWidth="1"/>
    <col min="9735" max="9735" width="8.5703125" style="1528" customWidth="1"/>
    <col min="9736" max="9736" width="9.85546875" style="1528" customWidth="1"/>
    <col min="9737" max="9737" width="6.5703125" style="1528" customWidth="1"/>
    <col min="9738" max="9741" width="9.140625" style="1528"/>
    <col min="9742" max="9742" width="10.140625" style="1528" bestFit="1" customWidth="1"/>
    <col min="9743" max="9982" width="9.140625" style="1528"/>
    <col min="9983" max="9983" width="3.85546875" style="1528" customWidth="1"/>
    <col min="9984" max="9984" width="3.5703125" style="1528" customWidth="1"/>
    <col min="9985" max="9985" width="10.140625" style="1528" customWidth="1"/>
    <col min="9986" max="9986" width="13.28515625" style="1528" customWidth="1"/>
    <col min="9987" max="9987" width="4.140625" style="1528" bestFit="1" customWidth="1"/>
    <col min="9988" max="9988" width="9.140625" style="1528" customWidth="1"/>
    <col min="9989" max="9990" width="10.7109375" style="1528" customWidth="1"/>
    <col min="9991" max="9991" width="8.5703125" style="1528" customWidth="1"/>
    <col min="9992" max="9992" width="9.85546875" style="1528" customWidth="1"/>
    <col min="9993" max="9993" width="6.5703125" style="1528" customWidth="1"/>
    <col min="9994" max="9997" width="9.140625" style="1528"/>
    <col min="9998" max="9998" width="10.140625" style="1528" bestFit="1" customWidth="1"/>
    <col min="9999" max="10238" width="9.140625" style="1528"/>
    <col min="10239" max="10239" width="3.85546875" style="1528" customWidth="1"/>
    <col min="10240" max="10240" width="3.5703125" style="1528" customWidth="1"/>
    <col min="10241" max="10241" width="10.140625" style="1528" customWidth="1"/>
    <col min="10242" max="10242" width="13.28515625" style="1528" customWidth="1"/>
    <col min="10243" max="10243" width="4.140625" style="1528" bestFit="1" customWidth="1"/>
    <col min="10244" max="10244" width="9.140625" style="1528" customWidth="1"/>
    <col min="10245" max="10246" width="10.7109375" style="1528" customWidth="1"/>
    <col min="10247" max="10247" width="8.5703125" style="1528" customWidth="1"/>
    <col min="10248" max="10248" width="9.85546875" style="1528" customWidth="1"/>
    <col min="10249" max="10249" width="6.5703125" style="1528" customWidth="1"/>
    <col min="10250" max="10253" width="9.140625" style="1528"/>
    <col min="10254" max="10254" width="10.140625" style="1528" bestFit="1" customWidth="1"/>
    <col min="10255" max="10494" width="9.140625" style="1528"/>
    <col min="10495" max="10495" width="3.85546875" style="1528" customWidth="1"/>
    <col min="10496" max="10496" width="3.5703125" style="1528" customWidth="1"/>
    <col min="10497" max="10497" width="10.140625" style="1528" customWidth="1"/>
    <col min="10498" max="10498" width="13.28515625" style="1528" customWidth="1"/>
    <col min="10499" max="10499" width="4.140625" style="1528" bestFit="1" customWidth="1"/>
    <col min="10500" max="10500" width="9.140625" style="1528" customWidth="1"/>
    <col min="10501" max="10502" width="10.7109375" style="1528" customWidth="1"/>
    <col min="10503" max="10503" width="8.5703125" style="1528" customWidth="1"/>
    <col min="10504" max="10504" width="9.85546875" style="1528" customWidth="1"/>
    <col min="10505" max="10505" width="6.5703125" style="1528" customWidth="1"/>
    <col min="10506" max="10509" width="9.140625" style="1528"/>
    <col min="10510" max="10510" width="10.140625" style="1528" bestFit="1" customWidth="1"/>
    <col min="10511" max="10750" width="9.140625" style="1528"/>
    <col min="10751" max="10751" width="3.85546875" style="1528" customWidth="1"/>
    <col min="10752" max="10752" width="3.5703125" style="1528" customWidth="1"/>
    <col min="10753" max="10753" width="10.140625" style="1528" customWidth="1"/>
    <col min="10754" max="10754" width="13.28515625" style="1528" customWidth="1"/>
    <col min="10755" max="10755" width="4.140625" style="1528" bestFit="1" customWidth="1"/>
    <col min="10756" max="10756" width="9.140625" style="1528" customWidth="1"/>
    <col min="10757" max="10758" width="10.7109375" style="1528" customWidth="1"/>
    <col min="10759" max="10759" width="8.5703125" style="1528" customWidth="1"/>
    <col min="10760" max="10760" width="9.85546875" style="1528" customWidth="1"/>
    <col min="10761" max="10761" width="6.5703125" style="1528" customWidth="1"/>
    <col min="10762" max="10765" width="9.140625" style="1528"/>
    <col min="10766" max="10766" width="10.140625" style="1528" bestFit="1" customWidth="1"/>
    <col min="10767" max="11006" width="9.140625" style="1528"/>
    <col min="11007" max="11007" width="3.85546875" style="1528" customWidth="1"/>
    <col min="11008" max="11008" width="3.5703125" style="1528" customWidth="1"/>
    <col min="11009" max="11009" width="10.140625" style="1528" customWidth="1"/>
    <col min="11010" max="11010" width="13.28515625" style="1528" customWidth="1"/>
    <col min="11011" max="11011" width="4.140625" style="1528" bestFit="1" customWidth="1"/>
    <col min="11012" max="11012" width="9.140625" style="1528" customWidth="1"/>
    <col min="11013" max="11014" width="10.7109375" style="1528" customWidth="1"/>
    <col min="11015" max="11015" width="8.5703125" style="1528" customWidth="1"/>
    <col min="11016" max="11016" width="9.85546875" style="1528" customWidth="1"/>
    <col min="11017" max="11017" width="6.5703125" style="1528" customWidth="1"/>
    <col min="11018" max="11021" width="9.140625" style="1528"/>
    <col min="11022" max="11022" width="10.140625" style="1528" bestFit="1" customWidth="1"/>
    <col min="11023" max="11262" width="9.140625" style="1528"/>
    <col min="11263" max="11263" width="3.85546875" style="1528" customWidth="1"/>
    <col min="11264" max="11264" width="3.5703125" style="1528" customWidth="1"/>
    <col min="11265" max="11265" width="10.140625" style="1528" customWidth="1"/>
    <col min="11266" max="11266" width="13.28515625" style="1528" customWidth="1"/>
    <col min="11267" max="11267" width="4.140625" style="1528" bestFit="1" customWidth="1"/>
    <col min="11268" max="11268" width="9.140625" style="1528" customWidth="1"/>
    <col min="11269" max="11270" width="10.7109375" style="1528" customWidth="1"/>
    <col min="11271" max="11271" width="8.5703125" style="1528" customWidth="1"/>
    <col min="11272" max="11272" width="9.85546875" style="1528" customWidth="1"/>
    <col min="11273" max="11273" width="6.5703125" style="1528" customWidth="1"/>
    <col min="11274" max="11277" width="9.140625" style="1528"/>
    <col min="11278" max="11278" width="10.140625" style="1528" bestFit="1" customWidth="1"/>
    <col min="11279" max="11518" width="9.140625" style="1528"/>
    <col min="11519" max="11519" width="3.85546875" style="1528" customWidth="1"/>
    <col min="11520" max="11520" width="3.5703125" style="1528" customWidth="1"/>
    <col min="11521" max="11521" width="10.140625" style="1528" customWidth="1"/>
    <col min="11522" max="11522" width="13.28515625" style="1528" customWidth="1"/>
    <col min="11523" max="11523" width="4.140625" style="1528" bestFit="1" customWidth="1"/>
    <col min="11524" max="11524" width="9.140625" style="1528" customWidth="1"/>
    <col min="11525" max="11526" width="10.7109375" style="1528" customWidth="1"/>
    <col min="11527" max="11527" width="8.5703125" style="1528" customWidth="1"/>
    <col min="11528" max="11528" width="9.85546875" style="1528" customWidth="1"/>
    <col min="11529" max="11529" width="6.5703125" style="1528" customWidth="1"/>
    <col min="11530" max="11533" width="9.140625" style="1528"/>
    <col min="11534" max="11534" width="10.140625" style="1528" bestFit="1" customWidth="1"/>
    <col min="11535" max="11774" width="9.140625" style="1528"/>
    <col min="11775" max="11775" width="3.85546875" style="1528" customWidth="1"/>
    <col min="11776" max="11776" width="3.5703125" style="1528" customWidth="1"/>
    <col min="11777" max="11777" width="10.140625" style="1528" customWidth="1"/>
    <col min="11778" max="11778" width="13.28515625" style="1528" customWidth="1"/>
    <col min="11779" max="11779" width="4.140625" style="1528" bestFit="1" customWidth="1"/>
    <col min="11780" max="11780" width="9.140625" style="1528" customWidth="1"/>
    <col min="11781" max="11782" width="10.7109375" style="1528" customWidth="1"/>
    <col min="11783" max="11783" width="8.5703125" style="1528" customWidth="1"/>
    <col min="11784" max="11784" width="9.85546875" style="1528" customWidth="1"/>
    <col min="11785" max="11785" width="6.5703125" style="1528" customWidth="1"/>
    <col min="11786" max="11789" width="9.140625" style="1528"/>
    <col min="11790" max="11790" width="10.140625" style="1528" bestFit="1" customWidth="1"/>
    <col min="11791" max="12030" width="9.140625" style="1528"/>
    <col min="12031" max="12031" width="3.85546875" style="1528" customWidth="1"/>
    <col min="12032" max="12032" width="3.5703125" style="1528" customWidth="1"/>
    <col min="12033" max="12033" width="10.140625" style="1528" customWidth="1"/>
    <col min="12034" max="12034" width="13.28515625" style="1528" customWidth="1"/>
    <col min="12035" max="12035" width="4.140625" style="1528" bestFit="1" customWidth="1"/>
    <col min="12036" max="12036" width="9.140625" style="1528" customWidth="1"/>
    <col min="12037" max="12038" width="10.7109375" style="1528" customWidth="1"/>
    <col min="12039" max="12039" width="8.5703125" style="1528" customWidth="1"/>
    <col min="12040" max="12040" width="9.85546875" style="1528" customWidth="1"/>
    <col min="12041" max="12041" width="6.5703125" style="1528" customWidth="1"/>
    <col min="12042" max="12045" width="9.140625" style="1528"/>
    <col min="12046" max="12046" width="10.140625" style="1528" bestFit="1" customWidth="1"/>
    <col min="12047" max="12286" width="9.140625" style="1528"/>
    <col min="12287" max="12287" width="3.85546875" style="1528" customWidth="1"/>
    <col min="12288" max="12288" width="3.5703125" style="1528" customWidth="1"/>
    <col min="12289" max="12289" width="10.140625" style="1528" customWidth="1"/>
    <col min="12290" max="12290" width="13.28515625" style="1528" customWidth="1"/>
    <col min="12291" max="12291" width="4.140625" style="1528" bestFit="1" customWidth="1"/>
    <col min="12292" max="12292" width="9.140625" style="1528" customWidth="1"/>
    <col min="12293" max="12294" width="10.7109375" style="1528" customWidth="1"/>
    <col min="12295" max="12295" width="8.5703125" style="1528" customWidth="1"/>
    <col min="12296" max="12296" width="9.85546875" style="1528" customWidth="1"/>
    <col min="12297" max="12297" width="6.5703125" style="1528" customWidth="1"/>
    <col min="12298" max="12301" width="9.140625" style="1528"/>
    <col min="12302" max="12302" width="10.140625" style="1528" bestFit="1" customWidth="1"/>
    <col min="12303" max="12542" width="9.140625" style="1528"/>
    <col min="12543" max="12543" width="3.85546875" style="1528" customWidth="1"/>
    <col min="12544" max="12544" width="3.5703125" style="1528" customWidth="1"/>
    <col min="12545" max="12545" width="10.140625" style="1528" customWidth="1"/>
    <col min="12546" max="12546" width="13.28515625" style="1528" customWidth="1"/>
    <col min="12547" max="12547" width="4.140625" style="1528" bestFit="1" customWidth="1"/>
    <col min="12548" max="12548" width="9.140625" style="1528" customWidth="1"/>
    <col min="12549" max="12550" width="10.7109375" style="1528" customWidth="1"/>
    <col min="12551" max="12551" width="8.5703125" style="1528" customWidth="1"/>
    <col min="12552" max="12552" width="9.85546875" style="1528" customWidth="1"/>
    <col min="12553" max="12553" width="6.5703125" style="1528" customWidth="1"/>
    <col min="12554" max="12557" width="9.140625" style="1528"/>
    <col min="12558" max="12558" width="10.140625" style="1528" bestFit="1" customWidth="1"/>
    <col min="12559" max="12798" width="9.140625" style="1528"/>
    <col min="12799" max="12799" width="3.85546875" style="1528" customWidth="1"/>
    <col min="12800" max="12800" width="3.5703125" style="1528" customWidth="1"/>
    <col min="12801" max="12801" width="10.140625" style="1528" customWidth="1"/>
    <col min="12802" max="12802" width="13.28515625" style="1528" customWidth="1"/>
    <col min="12803" max="12803" width="4.140625" style="1528" bestFit="1" customWidth="1"/>
    <col min="12804" max="12804" width="9.140625" style="1528" customWidth="1"/>
    <col min="12805" max="12806" width="10.7109375" style="1528" customWidth="1"/>
    <col min="12807" max="12807" width="8.5703125" style="1528" customWidth="1"/>
    <col min="12808" max="12808" width="9.85546875" style="1528" customWidth="1"/>
    <col min="12809" max="12809" width="6.5703125" style="1528" customWidth="1"/>
    <col min="12810" max="12813" width="9.140625" style="1528"/>
    <col min="12814" max="12814" width="10.140625" style="1528" bestFit="1" customWidth="1"/>
    <col min="12815" max="13054" width="9.140625" style="1528"/>
    <col min="13055" max="13055" width="3.85546875" style="1528" customWidth="1"/>
    <col min="13056" max="13056" width="3.5703125" style="1528" customWidth="1"/>
    <col min="13057" max="13057" width="10.140625" style="1528" customWidth="1"/>
    <col min="13058" max="13058" width="13.28515625" style="1528" customWidth="1"/>
    <col min="13059" max="13059" width="4.140625" style="1528" bestFit="1" customWidth="1"/>
    <col min="13060" max="13060" width="9.140625" style="1528" customWidth="1"/>
    <col min="13061" max="13062" width="10.7109375" style="1528" customWidth="1"/>
    <col min="13063" max="13063" width="8.5703125" style="1528" customWidth="1"/>
    <col min="13064" max="13064" width="9.85546875" style="1528" customWidth="1"/>
    <col min="13065" max="13065" width="6.5703125" style="1528" customWidth="1"/>
    <col min="13066" max="13069" width="9.140625" style="1528"/>
    <col min="13070" max="13070" width="10.140625" style="1528" bestFit="1" customWidth="1"/>
    <col min="13071" max="13310" width="9.140625" style="1528"/>
    <col min="13311" max="13311" width="3.85546875" style="1528" customWidth="1"/>
    <col min="13312" max="13312" width="3.5703125" style="1528" customWidth="1"/>
    <col min="13313" max="13313" width="10.140625" style="1528" customWidth="1"/>
    <col min="13314" max="13314" width="13.28515625" style="1528" customWidth="1"/>
    <col min="13315" max="13315" width="4.140625" style="1528" bestFit="1" customWidth="1"/>
    <col min="13316" max="13316" width="9.140625" style="1528" customWidth="1"/>
    <col min="13317" max="13318" width="10.7109375" style="1528" customWidth="1"/>
    <col min="13319" max="13319" width="8.5703125" style="1528" customWidth="1"/>
    <col min="13320" max="13320" width="9.85546875" style="1528" customWidth="1"/>
    <col min="13321" max="13321" width="6.5703125" style="1528" customWidth="1"/>
    <col min="13322" max="13325" width="9.140625" style="1528"/>
    <col min="13326" max="13326" width="10.140625" style="1528" bestFit="1" customWidth="1"/>
    <col min="13327" max="13566" width="9.140625" style="1528"/>
    <col min="13567" max="13567" width="3.85546875" style="1528" customWidth="1"/>
    <col min="13568" max="13568" width="3.5703125" style="1528" customWidth="1"/>
    <col min="13569" max="13569" width="10.140625" style="1528" customWidth="1"/>
    <col min="13570" max="13570" width="13.28515625" style="1528" customWidth="1"/>
    <col min="13571" max="13571" width="4.140625" style="1528" bestFit="1" customWidth="1"/>
    <col min="13572" max="13572" width="9.140625" style="1528" customWidth="1"/>
    <col min="13573" max="13574" width="10.7109375" style="1528" customWidth="1"/>
    <col min="13575" max="13575" width="8.5703125" style="1528" customWidth="1"/>
    <col min="13576" max="13576" width="9.85546875" style="1528" customWidth="1"/>
    <col min="13577" max="13577" width="6.5703125" style="1528" customWidth="1"/>
    <col min="13578" max="13581" width="9.140625" style="1528"/>
    <col min="13582" max="13582" width="10.140625" style="1528" bestFit="1" customWidth="1"/>
    <col min="13583" max="13822" width="9.140625" style="1528"/>
    <col min="13823" max="13823" width="3.85546875" style="1528" customWidth="1"/>
    <col min="13824" max="13824" width="3.5703125" style="1528" customWidth="1"/>
    <col min="13825" max="13825" width="10.140625" style="1528" customWidth="1"/>
    <col min="13826" max="13826" width="13.28515625" style="1528" customWidth="1"/>
    <col min="13827" max="13827" width="4.140625" style="1528" bestFit="1" customWidth="1"/>
    <col min="13828" max="13828" width="9.140625" style="1528" customWidth="1"/>
    <col min="13829" max="13830" width="10.7109375" style="1528" customWidth="1"/>
    <col min="13831" max="13831" width="8.5703125" style="1528" customWidth="1"/>
    <col min="13832" max="13832" width="9.85546875" style="1528" customWidth="1"/>
    <col min="13833" max="13833" width="6.5703125" style="1528" customWidth="1"/>
    <col min="13834" max="13837" width="9.140625" style="1528"/>
    <col min="13838" max="13838" width="10.140625" style="1528" bestFit="1" customWidth="1"/>
    <col min="13839" max="14078" width="9.140625" style="1528"/>
    <col min="14079" max="14079" width="3.85546875" style="1528" customWidth="1"/>
    <col min="14080" max="14080" width="3.5703125" style="1528" customWidth="1"/>
    <col min="14081" max="14081" width="10.140625" style="1528" customWidth="1"/>
    <col min="14082" max="14082" width="13.28515625" style="1528" customWidth="1"/>
    <col min="14083" max="14083" width="4.140625" style="1528" bestFit="1" customWidth="1"/>
    <col min="14084" max="14084" width="9.140625" style="1528" customWidth="1"/>
    <col min="14085" max="14086" width="10.7109375" style="1528" customWidth="1"/>
    <col min="14087" max="14087" width="8.5703125" style="1528" customWidth="1"/>
    <col min="14088" max="14088" width="9.85546875" style="1528" customWidth="1"/>
    <col min="14089" max="14089" width="6.5703125" style="1528" customWidth="1"/>
    <col min="14090" max="14093" width="9.140625" style="1528"/>
    <col min="14094" max="14094" width="10.140625" style="1528" bestFit="1" customWidth="1"/>
    <col min="14095" max="14334" width="9.140625" style="1528"/>
    <col min="14335" max="14335" width="3.85546875" style="1528" customWidth="1"/>
    <col min="14336" max="14336" width="3.5703125" style="1528" customWidth="1"/>
    <col min="14337" max="14337" width="10.140625" style="1528" customWidth="1"/>
    <col min="14338" max="14338" width="13.28515625" style="1528" customWidth="1"/>
    <col min="14339" max="14339" width="4.140625" style="1528" bestFit="1" customWidth="1"/>
    <col min="14340" max="14340" width="9.140625" style="1528" customWidth="1"/>
    <col min="14341" max="14342" width="10.7109375" style="1528" customWidth="1"/>
    <col min="14343" max="14343" width="8.5703125" style="1528" customWidth="1"/>
    <col min="14344" max="14344" width="9.85546875" style="1528" customWidth="1"/>
    <col min="14345" max="14345" width="6.5703125" style="1528" customWidth="1"/>
    <col min="14346" max="14349" width="9.140625" style="1528"/>
    <col min="14350" max="14350" width="10.140625" style="1528" bestFit="1" customWidth="1"/>
    <col min="14351" max="14590" width="9.140625" style="1528"/>
    <col min="14591" max="14591" width="3.85546875" style="1528" customWidth="1"/>
    <col min="14592" max="14592" width="3.5703125" style="1528" customWidth="1"/>
    <col min="14593" max="14593" width="10.140625" style="1528" customWidth="1"/>
    <col min="14594" max="14594" width="13.28515625" style="1528" customWidth="1"/>
    <col min="14595" max="14595" width="4.140625" style="1528" bestFit="1" customWidth="1"/>
    <col min="14596" max="14596" width="9.140625" style="1528" customWidth="1"/>
    <col min="14597" max="14598" width="10.7109375" style="1528" customWidth="1"/>
    <col min="14599" max="14599" width="8.5703125" style="1528" customWidth="1"/>
    <col min="14600" max="14600" width="9.85546875" style="1528" customWidth="1"/>
    <col min="14601" max="14601" width="6.5703125" style="1528" customWidth="1"/>
    <col min="14602" max="14605" width="9.140625" style="1528"/>
    <col min="14606" max="14606" width="10.140625" style="1528" bestFit="1" customWidth="1"/>
    <col min="14607" max="14846" width="9.140625" style="1528"/>
    <col min="14847" max="14847" width="3.85546875" style="1528" customWidth="1"/>
    <col min="14848" max="14848" width="3.5703125" style="1528" customWidth="1"/>
    <col min="14849" max="14849" width="10.140625" style="1528" customWidth="1"/>
    <col min="14850" max="14850" width="13.28515625" style="1528" customWidth="1"/>
    <col min="14851" max="14851" width="4.140625" style="1528" bestFit="1" customWidth="1"/>
    <col min="14852" max="14852" width="9.140625" style="1528" customWidth="1"/>
    <col min="14853" max="14854" width="10.7109375" style="1528" customWidth="1"/>
    <col min="14855" max="14855" width="8.5703125" style="1528" customWidth="1"/>
    <col min="14856" max="14856" width="9.85546875" style="1528" customWidth="1"/>
    <col min="14857" max="14857" width="6.5703125" style="1528" customWidth="1"/>
    <col min="14858" max="14861" width="9.140625" style="1528"/>
    <col min="14862" max="14862" width="10.140625" style="1528" bestFit="1" customWidth="1"/>
    <col min="14863" max="15102" width="9.140625" style="1528"/>
    <col min="15103" max="15103" width="3.85546875" style="1528" customWidth="1"/>
    <col min="15104" max="15104" width="3.5703125" style="1528" customWidth="1"/>
    <col min="15105" max="15105" width="10.140625" style="1528" customWidth="1"/>
    <col min="15106" max="15106" width="13.28515625" style="1528" customWidth="1"/>
    <col min="15107" max="15107" width="4.140625" style="1528" bestFit="1" customWidth="1"/>
    <col min="15108" max="15108" width="9.140625" style="1528" customWidth="1"/>
    <col min="15109" max="15110" width="10.7109375" style="1528" customWidth="1"/>
    <col min="15111" max="15111" width="8.5703125" style="1528" customWidth="1"/>
    <col min="15112" max="15112" width="9.85546875" style="1528" customWidth="1"/>
    <col min="15113" max="15113" width="6.5703125" style="1528" customWidth="1"/>
    <col min="15114" max="15117" width="9.140625" style="1528"/>
    <col min="15118" max="15118" width="10.140625" style="1528" bestFit="1" customWidth="1"/>
    <col min="15119" max="15358" width="9.140625" style="1528"/>
    <col min="15359" max="15359" width="3.85546875" style="1528" customWidth="1"/>
    <col min="15360" max="15360" width="3.5703125" style="1528" customWidth="1"/>
    <col min="15361" max="15361" width="10.140625" style="1528" customWidth="1"/>
    <col min="15362" max="15362" width="13.28515625" style="1528" customWidth="1"/>
    <col min="15363" max="15363" width="4.140625" style="1528" bestFit="1" customWidth="1"/>
    <col min="15364" max="15364" width="9.140625" style="1528" customWidth="1"/>
    <col min="15365" max="15366" width="10.7109375" style="1528" customWidth="1"/>
    <col min="15367" max="15367" width="8.5703125" style="1528" customWidth="1"/>
    <col min="15368" max="15368" width="9.85546875" style="1528" customWidth="1"/>
    <col min="15369" max="15369" width="6.5703125" style="1528" customWidth="1"/>
    <col min="15370" max="15373" width="9.140625" style="1528"/>
    <col min="15374" max="15374" width="10.140625" style="1528" bestFit="1" customWidth="1"/>
    <col min="15375" max="15614" width="9.140625" style="1528"/>
    <col min="15615" max="15615" width="3.85546875" style="1528" customWidth="1"/>
    <col min="15616" max="15616" width="3.5703125" style="1528" customWidth="1"/>
    <col min="15617" max="15617" width="10.140625" style="1528" customWidth="1"/>
    <col min="15618" max="15618" width="13.28515625" style="1528" customWidth="1"/>
    <col min="15619" max="15619" width="4.140625" style="1528" bestFit="1" customWidth="1"/>
    <col min="15620" max="15620" width="9.140625" style="1528" customWidth="1"/>
    <col min="15621" max="15622" width="10.7109375" style="1528" customWidth="1"/>
    <col min="15623" max="15623" width="8.5703125" style="1528" customWidth="1"/>
    <col min="15624" max="15624" width="9.85546875" style="1528" customWidth="1"/>
    <col min="15625" max="15625" width="6.5703125" style="1528" customWidth="1"/>
    <col min="15626" max="15629" width="9.140625" style="1528"/>
    <col min="15630" max="15630" width="10.140625" style="1528" bestFit="1" customWidth="1"/>
    <col min="15631" max="15870" width="9.140625" style="1528"/>
    <col min="15871" max="15871" width="3.85546875" style="1528" customWidth="1"/>
    <col min="15872" max="15872" width="3.5703125" style="1528" customWidth="1"/>
    <col min="15873" max="15873" width="10.140625" style="1528" customWidth="1"/>
    <col min="15874" max="15874" width="13.28515625" style="1528" customWidth="1"/>
    <col min="15875" max="15875" width="4.140625" style="1528" bestFit="1" customWidth="1"/>
    <col min="15876" max="15876" width="9.140625" style="1528" customWidth="1"/>
    <col min="15877" max="15878" width="10.7109375" style="1528" customWidth="1"/>
    <col min="15879" max="15879" width="8.5703125" style="1528" customWidth="1"/>
    <col min="15880" max="15880" width="9.85546875" style="1528" customWidth="1"/>
    <col min="15881" max="15881" width="6.5703125" style="1528" customWidth="1"/>
    <col min="15882" max="15885" width="9.140625" style="1528"/>
    <col min="15886" max="15886" width="10.140625" style="1528" bestFit="1" customWidth="1"/>
    <col min="15887" max="16126" width="9.140625" style="1528"/>
    <col min="16127" max="16127" width="3.85546875" style="1528" customWidth="1"/>
    <col min="16128" max="16128" width="3.5703125" style="1528" customWidth="1"/>
    <col min="16129" max="16129" width="10.140625" style="1528" customWidth="1"/>
    <col min="16130" max="16130" width="13.28515625" style="1528" customWidth="1"/>
    <col min="16131" max="16131" width="4.140625" style="1528" bestFit="1" customWidth="1"/>
    <col min="16132" max="16132" width="9.140625" style="1528" customWidth="1"/>
    <col min="16133" max="16134" width="10.7109375" style="1528" customWidth="1"/>
    <col min="16135" max="16135" width="8.5703125" style="1528" customWidth="1"/>
    <col min="16136" max="16136" width="9.85546875" style="1528" customWidth="1"/>
    <col min="16137" max="16137" width="6.5703125" style="1528" customWidth="1"/>
    <col min="16138" max="16141" width="9.140625" style="1528"/>
    <col min="16142" max="16142" width="10.140625" style="1528" bestFit="1" customWidth="1"/>
    <col min="16143" max="16384" width="9.140625" style="1528"/>
  </cols>
  <sheetData>
    <row r="1" spans="1:14" ht="21.95" customHeight="1" x14ac:dyDescent="0.2">
      <c r="A1" s="1147" t="s">
        <v>433</v>
      </c>
      <c r="B1" s="1148"/>
      <c r="C1" s="1148"/>
      <c r="D1" s="1148"/>
      <c r="E1" s="1148"/>
      <c r="F1" s="1148"/>
      <c r="G1" s="1148"/>
      <c r="H1" s="1148"/>
      <c r="I1" s="1148"/>
      <c r="J1" s="1149"/>
    </row>
    <row r="2" spans="1:14" ht="5.0999999999999996" customHeight="1" x14ac:dyDescent="0.2">
      <c r="A2" s="1504"/>
      <c r="B2" s="1504"/>
      <c r="D2" s="1498"/>
      <c r="E2" s="1498"/>
      <c r="F2" s="1498"/>
      <c r="G2" s="1498"/>
    </row>
    <row r="3" spans="1:14" s="294" customFormat="1" ht="13.5" customHeight="1" x14ac:dyDescent="0.2">
      <c r="A3" s="301" t="s">
        <v>577</v>
      </c>
      <c r="B3" s="296" t="s">
        <v>605</v>
      </c>
      <c r="C3" s="296"/>
      <c r="D3" s="297"/>
      <c r="E3" s="297"/>
    </row>
    <row r="4" spans="1:14" s="1529" customFormat="1" ht="14.1" customHeight="1" x14ac:dyDescent="0.2">
      <c r="A4" s="459" t="s">
        <v>33</v>
      </c>
      <c r="B4" s="460" t="s">
        <v>606</v>
      </c>
      <c r="C4" s="460"/>
      <c r="D4" s="460"/>
      <c r="E4" s="460"/>
      <c r="F4" s="460"/>
      <c r="G4" s="460"/>
      <c r="H4" s="460"/>
      <c r="I4" s="460"/>
      <c r="J4" s="461"/>
    </row>
    <row r="5" spans="1:14" s="1498" customFormat="1" ht="14.1" customHeight="1" x14ac:dyDescent="0.2">
      <c r="A5" s="1208" t="s">
        <v>52</v>
      </c>
      <c r="B5" s="1209"/>
      <c r="C5" s="1210"/>
      <c r="D5" s="861" t="s">
        <v>5</v>
      </c>
      <c r="E5" s="1223" t="s">
        <v>607</v>
      </c>
      <c r="F5" s="1223"/>
      <c r="G5" s="1224" t="s">
        <v>6</v>
      </c>
      <c r="H5" s="1224"/>
      <c r="I5" s="1224"/>
      <c r="J5" s="1224"/>
    </row>
    <row r="6" spans="1:14" ht="14.1" customHeight="1" x14ac:dyDescent="0.2">
      <c r="A6" s="482"/>
      <c r="B6" s="444" t="s">
        <v>255</v>
      </c>
      <c r="C6" s="259" t="s">
        <v>630</v>
      </c>
      <c r="D6" s="180" t="s">
        <v>13</v>
      </c>
      <c r="E6" s="1225">
        <f>'(3)Invest.'!D8</f>
        <v>1</v>
      </c>
      <c r="F6" s="1226"/>
      <c r="G6" s="1217" t="s">
        <v>152</v>
      </c>
      <c r="H6" s="1217"/>
      <c r="I6" s="1217"/>
      <c r="J6" s="1218"/>
    </row>
    <row r="7" spans="1:14" ht="14.1" customHeight="1" x14ac:dyDescent="0.2">
      <c r="A7" s="916"/>
      <c r="B7" s="446" t="s">
        <v>256</v>
      </c>
      <c r="C7" s="252" t="s">
        <v>631</v>
      </c>
      <c r="D7" s="182" t="str">
        <f>D6</f>
        <v>veíc.</v>
      </c>
      <c r="E7" s="1227">
        <f>'(3)Invest.'!E8</f>
        <v>0</v>
      </c>
      <c r="F7" s="1211"/>
      <c r="G7" s="1228" t="s">
        <v>152</v>
      </c>
      <c r="H7" s="1228"/>
      <c r="I7" s="1228"/>
      <c r="J7" s="1229"/>
    </row>
    <row r="8" spans="1:14" ht="14.1" customHeight="1" x14ac:dyDescent="0.2">
      <c r="A8" s="916"/>
      <c r="B8" s="446" t="s">
        <v>257</v>
      </c>
      <c r="C8" s="269" t="s">
        <v>233</v>
      </c>
      <c r="D8" s="133" t="s">
        <v>152</v>
      </c>
      <c r="E8" s="1477"/>
      <c r="F8" s="1477"/>
      <c r="G8" s="1453"/>
      <c r="H8" s="1453"/>
      <c r="I8" s="1453"/>
      <c r="J8" s="1476"/>
    </row>
    <row r="9" spans="1:14" ht="14.1" customHeight="1" x14ac:dyDescent="0.2">
      <c r="A9" s="916"/>
      <c r="B9" s="446" t="s">
        <v>258</v>
      </c>
      <c r="C9" s="269" t="s">
        <v>232</v>
      </c>
      <c r="D9" s="133" t="s">
        <v>152</v>
      </c>
      <c r="E9" s="1477"/>
      <c r="F9" s="1477"/>
      <c r="G9" s="1453"/>
      <c r="H9" s="1453"/>
      <c r="I9" s="1453"/>
      <c r="J9" s="1476"/>
    </row>
    <row r="10" spans="1:14" ht="14.1" customHeight="1" x14ac:dyDescent="0.2">
      <c r="A10" s="916"/>
      <c r="B10" s="446" t="s">
        <v>305</v>
      </c>
      <c r="C10" s="269" t="s">
        <v>235</v>
      </c>
      <c r="D10" s="133" t="s">
        <v>152</v>
      </c>
      <c r="E10" s="1477"/>
      <c r="F10" s="1477"/>
      <c r="G10" s="1453"/>
      <c r="H10" s="1453"/>
      <c r="I10" s="1453"/>
      <c r="J10" s="1476"/>
    </row>
    <row r="11" spans="1:14" ht="14.1" customHeight="1" x14ac:dyDescent="0.2">
      <c r="A11" s="916"/>
      <c r="B11" s="446" t="s">
        <v>306</v>
      </c>
      <c r="C11" s="269" t="s">
        <v>236</v>
      </c>
      <c r="D11" s="133" t="s">
        <v>241</v>
      </c>
      <c r="E11" s="1442"/>
      <c r="F11" s="1442"/>
      <c r="G11" s="1453"/>
      <c r="H11" s="1453"/>
      <c r="I11" s="1453"/>
      <c r="J11" s="1476"/>
    </row>
    <row r="12" spans="1:14" ht="14.1" customHeight="1" x14ac:dyDescent="0.2">
      <c r="A12" s="916"/>
      <c r="B12" s="446" t="s">
        <v>307</v>
      </c>
      <c r="C12" s="269" t="s">
        <v>237</v>
      </c>
      <c r="D12" s="133" t="s">
        <v>241</v>
      </c>
      <c r="E12" s="1442"/>
      <c r="F12" s="1442"/>
      <c r="G12" s="1453"/>
      <c r="H12" s="1453"/>
      <c r="I12" s="1453"/>
      <c r="J12" s="1476"/>
    </row>
    <row r="13" spans="1:14" ht="14.1" customHeight="1" x14ac:dyDescent="0.2">
      <c r="A13" s="916"/>
      <c r="B13" s="446" t="s">
        <v>310</v>
      </c>
      <c r="C13" s="269" t="s">
        <v>238</v>
      </c>
      <c r="D13" s="133" t="s">
        <v>242</v>
      </c>
      <c r="E13" s="1477"/>
      <c r="F13" s="1477"/>
      <c r="G13" s="1453"/>
      <c r="H13" s="1453"/>
      <c r="I13" s="1453"/>
      <c r="J13" s="1476"/>
    </row>
    <row r="14" spans="1:14" ht="14.1" customHeight="1" x14ac:dyDescent="0.2">
      <c r="A14" s="916"/>
      <c r="B14" s="446" t="s">
        <v>311</v>
      </c>
      <c r="C14" s="269" t="s">
        <v>244</v>
      </c>
      <c r="D14" s="133" t="s">
        <v>243</v>
      </c>
      <c r="E14" s="1477"/>
      <c r="F14" s="1477"/>
      <c r="G14" s="1453"/>
      <c r="H14" s="1453"/>
      <c r="I14" s="1453"/>
      <c r="J14" s="1476"/>
    </row>
    <row r="15" spans="1:14" s="1530" customFormat="1" ht="14.1" customHeight="1" x14ac:dyDescent="0.2">
      <c r="A15" s="917"/>
      <c r="B15" s="446" t="s">
        <v>312</v>
      </c>
      <c r="C15" s="269" t="s">
        <v>239</v>
      </c>
      <c r="D15" s="133" t="s">
        <v>152</v>
      </c>
      <c r="E15" s="1477"/>
      <c r="F15" s="1477"/>
      <c r="G15" s="1453"/>
      <c r="H15" s="1453"/>
      <c r="I15" s="1453"/>
      <c r="J15" s="1476"/>
      <c r="M15" s="1531"/>
      <c r="N15" s="1532"/>
    </row>
    <row r="16" spans="1:14" s="1530" customFormat="1" ht="14.1" customHeight="1" x14ac:dyDescent="0.2">
      <c r="A16" s="921"/>
      <c r="B16" s="445" t="s">
        <v>313</v>
      </c>
      <c r="C16" s="307" t="s">
        <v>240</v>
      </c>
      <c r="D16" s="264" t="s">
        <v>152</v>
      </c>
      <c r="E16" s="1474"/>
      <c r="F16" s="1474"/>
      <c r="G16" s="1475"/>
      <c r="H16" s="1475"/>
      <c r="I16" s="1475"/>
      <c r="J16" s="1448"/>
      <c r="M16" s="1531"/>
      <c r="N16" s="1532"/>
    </row>
    <row r="17" spans="1:14" s="1530" customFormat="1" ht="5.0999999999999996" customHeight="1" x14ac:dyDescent="0.2">
      <c r="D17" s="1533"/>
      <c r="E17" s="1515"/>
      <c r="F17" s="1534"/>
      <c r="G17" s="1534"/>
      <c r="H17" s="1501"/>
      <c r="I17" s="1501"/>
      <c r="J17" s="1501"/>
      <c r="K17" s="1528"/>
      <c r="L17" s="1528"/>
      <c r="M17" s="1531"/>
      <c r="N17" s="1532"/>
    </row>
    <row r="18" spans="1:14" s="1529" customFormat="1" ht="14.1" customHeight="1" x14ac:dyDescent="0.2">
      <c r="A18" s="459" t="s">
        <v>34</v>
      </c>
      <c r="B18" s="460" t="s">
        <v>608</v>
      </c>
      <c r="C18" s="460"/>
      <c r="D18" s="460"/>
      <c r="E18" s="460"/>
      <c r="F18" s="460"/>
      <c r="G18" s="460"/>
      <c r="H18" s="460"/>
      <c r="I18" s="460"/>
      <c r="J18" s="461"/>
    </row>
    <row r="19" spans="1:14" s="1498" customFormat="1" ht="14.1" customHeight="1" x14ac:dyDescent="0.2">
      <c r="A19" s="1208" t="s">
        <v>52</v>
      </c>
      <c r="B19" s="1209"/>
      <c r="C19" s="1210"/>
      <c r="D19" s="861" t="s">
        <v>5</v>
      </c>
      <c r="E19" s="1223" t="s">
        <v>609</v>
      </c>
      <c r="F19" s="1223"/>
      <c r="G19" s="1224" t="s">
        <v>6</v>
      </c>
      <c r="H19" s="1224"/>
      <c r="I19" s="1224"/>
      <c r="J19" s="1224"/>
    </row>
    <row r="20" spans="1:14" ht="14.1" customHeight="1" x14ac:dyDescent="0.2">
      <c r="A20" s="924"/>
      <c r="B20" s="444" t="s">
        <v>255</v>
      </c>
      <c r="C20" s="259" t="s">
        <v>247</v>
      </c>
      <c r="D20" s="180" t="s">
        <v>9</v>
      </c>
      <c r="E20" s="1212">
        <f>'(3)Invest.'!F8</f>
        <v>0</v>
      </c>
      <c r="F20" s="1212"/>
      <c r="G20" s="1217" t="s">
        <v>152</v>
      </c>
      <c r="H20" s="1217"/>
      <c r="I20" s="1217"/>
      <c r="J20" s="1218"/>
    </row>
    <row r="21" spans="1:14" ht="14.1" customHeight="1" x14ac:dyDescent="0.2">
      <c r="A21" s="925"/>
      <c r="B21" s="446" t="s">
        <v>256</v>
      </c>
      <c r="C21" s="252" t="s">
        <v>248</v>
      </c>
      <c r="D21" s="133" t="s">
        <v>9</v>
      </c>
      <c r="E21" s="1213">
        <f>E20-(E24+E23)</f>
        <v>0</v>
      </c>
      <c r="F21" s="1213"/>
      <c r="G21" s="1215" t="s">
        <v>152</v>
      </c>
      <c r="H21" s="1215"/>
      <c r="I21" s="1215"/>
      <c r="J21" s="1216"/>
    </row>
    <row r="22" spans="1:14" s="1530" customFormat="1" ht="14.1" customHeight="1" x14ac:dyDescent="0.2">
      <c r="A22" s="925"/>
      <c r="B22" s="446" t="s">
        <v>257</v>
      </c>
      <c r="C22" s="252" t="s">
        <v>245</v>
      </c>
      <c r="D22" s="133" t="s">
        <v>56</v>
      </c>
      <c r="E22" s="1447"/>
      <c r="F22" s="1447"/>
      <c r="G22" s="1453"/>
      <c r="H22" s="1453"/>
      <c r="I22" s="1453"/>
      <c r="J22" s="1476"/>
      <c r="M22" s="1531"/>
      <c r="N22" s="1532"/>
    </row>
    <row r="23" spans="1:14" s="1530" customFormat="1" ht="14.1" customHeight="1" x14ac:dyDescent="0.2">
      <c r="A23" s="925"/>
      <c r="B23" s="446" t="s">
        <v>258</v>
      </c>
      <c r="C23" s="252" t="s">
        <v>246</v>
      </c>
      <c r="D23" s="133" t="s">
        <v>57</v>
      </c>
      <c r="E23" s="1473"/>
      <c r="F23" s="1473"/>
      <c r="G23" s="1453"/>
      <c r="H23" s="1453"/>
      <c r="I23" s="1453"/>
      <c r="J23" s="1476"/>
      <c r="M23" s="1531"/>
      <c r="N23" s="1532"/>
    </row>
    <row r="24" spans="1:14" s="1530" customFormat="1" ht="14.1" customHeight="1" x14ac:dyDescent="0.2">
      <c r="A24" s="925"/>
      <c r="B24" s="446" t="s">
        <v>305</v>
      </c>
      <c r="C24" s="252" t="s">
        <v>260</v>
      </c>
      <c r="D24" s="133" t="str">
        <f>D23</f>
        <v>R$/unid.</v>
      </c>
      <c r="E24" s="1473"/>
      <c r="F24" s="1473"/>
      <c r="G24" s="1453"/>
      <c r="H24" s="1453"/>
      <c r="I24" s="1453"/>
      <c r="J24" s="1476"/>
      <c r="M24" s="1531"/>
      <c r="N24" s="1532"/>
    </row>
    <row r="25" spans="1:14" s="1530" customFormat="1" ht="14.1" customHeight="1" x14ac:dyDescent="0.2">
      <c r="A25" s="925"/>
      <c r="B25" s="446" t="s">
        <v>306</v>
      </c>
      <c r="C25" s="252" t="s">
        <v>261</v>
      </c>
      <c r="D25" s="133" t="s">
        <v>268</v>
      </c>
      <c r="E25" s="1473"/>
      <c r="F25" s="1473"/>
      <c r="G25" s="1453"/>
      <c r="H25" s="1453"/>
      <c r="I25" s="1453"/>
      <c r="J25" s="1476"/>
      <c r="M25" s="1531"/>
      <c r="N25" s="1532"/>
    </row>
    <row r="26" spans="1:14" s="1530" customFormat="1" ht="14.1" customHeight="1" x14ac:dyDescent="0.2">
      <c r="A26" s="925"/>
      <c r="B26" s="446" t="s">
        <v>307</v>
      </c>
      <c r="C26" s="252" t="s">
        <v>249</v>
      </c>
      <c r="D26" s="133" t="str">
        <f>D25</f>
        <v>R$/serv.</v>
      </c>
      <c r="E26" s="1473"/>
      <c r="F26" s="1473"/>
      <c r="G26" s="1453"/>
      <c r="H26" s="1453"/>
      <c r="I26" s="1453"/>
      <c r="J26" s="1476"/>
      <c r="M26" s="1531"/>
      <c r="N26" s="1532"/>
    </row>
    <row r="27" spans="1:14" s="1530" customFormat="1" ht="14.1" customHeight="1" x14ac:dyDescent="0.2">
      <c r="A27" s="925"/>
      <c r="B27" s="446" t="s">
        <v>310</v>
      </c>
      <c r="C27" s="269" t="s">
        <v>250</v>
      </c>
      <c r="D27" s="133" t="s">
        <v>56</v>
      </c>
      <c r="E27" s="1473"/>
      <c r="F27" s="1473"/>
      <c r="G27" s="1453"/>
      <c r="H27" s="1453"/>
      <c r="I27" s="1453"/>
      <c r="J27" s="1476"/>
      <c r="M27" s="1531"/>
      <c r="N27" s="1532"/>
    </row>
    <row r="28" spans="1:14" s="1530" customFormat="1" ht="14.1" customHeight="1" x14ac:dyDescent="0.2">
      <c r="A28" s="925"/>
      <c r="B28" s="446" t="s">
        <v>311</v>
      </c>
      <c r="C28" s="269" t="s">
        <v>251</v>
      </c>
      <c r="D28" s="133" t="s">
        <v>56</v>
      </c>
      <c r="E28" s="1473"/>
      <c r="F28" s="1473"/>
      <c r="G28" s="1453"/>
      <c r="H28" s="1453"/>
      <c r="I28" s="1453"/>
      <c r="J28" s="1476"/>
      <c r="M28" s="1531"/>
      <c r="N28" s="1532"/>
    </row>
    <row r="29" spans="1:14" s="1530" customFormat="1" ht="14.1" customHeight="1" x14ac:dyDescent="0.2">
      <c r="A29" s="925"/>
      <c r="B29" s="446" t="s">
        <v>312</v>
      </c>
      <c r="C29" s="269" t="s">
        <v>252</v>
      </c>
      <c r="D29" s="133" t="s">
        <v>56</v>
      </c>
      <c r="E29" s="1473"/>
      <c r="F29" s="1473"/>
      <c r="G29" s="1453"/>
      <c r="H29" s="1453"/>
      <c r="I29" s="1453"/>
      <c r="J29" s="1476"/>
      <c r="M29" s="1531"/>
      <c r="N29" s="1532"/>
    </row>
    <row r="30" spans="1:14" s="1530" customFormat="1" ht="14.1" customHeight="1" x14ac:dyDescent="0.2">
      <c r="A30" s="925"/>
      <c r="B30" s="446" t="s">
        <v>313</v>
      </c>
      <c r="C30" s="269" t="s">
        <v>253</v>
      </c>
      <c r="D30" s="133" t="s">
        <v>56</v>
      </c>
      <c r="E30" s="1473"/>
      <c r="F30" s="1473"/>
      <c r="G30" s="1453"/>
      <c r="H30" s="1453"/>
      <c r="I30" s="1453"/>
      <c r="J30" s="1476"/>
      <c r="M30" s="1531"/>
      <c r="N30" s="1532"/>
    </row>
    <row r="31" spans="1:14" s="1530" customFormat="1" ht="14.1" customHeight="1" x14ac:dyDescent="0.2">
      <c r="A31" s="925"/>
      <c r="B31" s="446" t="s">
        <v>314</v>
      </c>
      <c r="C31" s="269" t="s">
        <v>269</v>
      </c>
      <c r="D31" s="133" t="str">
        <f>D30</f>
        <v>R$/litro</v>
      </c>
      <c r="E31" s="1473"/>
      <c r="F31" s="1473"/>
      <c r="G31" s="1453"/>
      <c r="H31" s="1453"/>
      <c r="I31" s="1453"/>
      <c r="J31" s="1476"/>
      <c r="M31" s="1531"/>
      <c r="N31" s="1532"/>
    </row>
    <row r="32" spans="1:14" s="1530" customFormat="1" ht="14.1" customHeight="1" x14ac:dyDescent="0.2">
      <c r="A32" s="925"/>
      <c r="B32" s="446" t="s">
        <v>483</v>
      </c>
      <c r="C32" s="269" t="s">
        <v>270</v>
      </c>
      <c r="D32" s="133" t="str">
        <f>D31</f>
        <v>R$/litro</v>
      </c>
      <c r="E32" s="1473"/>
      <c r="F32" s="1473"/>
      <c r="G32" s="1453"/>
      <c r="H32" s="1453"/>
      <c r="I32" s="1453"/>
      <c r="J32" s="1476"/>
      <c r="M32" s="1531"/>
      <c r="N32" s="1532"/>
    </row>
    <row r="33" spans="1:14" s="1530" customFormat="1" ht="14.1" customHeight="1" x14ac:dyDescent="0.2">
      <c r="A33" s="925"/>
      <c r="B33" s="446" t="s">
        <v>484</v>
      </c>
      <c r="C33" s="926" t="s">
        <v>271</v>
      </c>
      <c r="D33" s="133" t="str">
        <f>D32</f>
        <v>R$/litro</v>
      </c>
      <c r="E33" s="1473"/>
      <c r="F33" s="1473"/>
      <c r="G33" s="1453"/>
      <c r="H33" s="1453"/>
      <c r="I33" s="1453"/>
      <c r="J33" s="1476"/>
      <c r="M33" s="1531"/>
      <c r="N33" s="1532"/>
    </row>
    <row r="34" spans="1:14" s="1530" customFormat="1" ht="14.1" customHeight="1" x14ac:dyDescent="0.2">
      <c r="A34" s="925"/>
      <c r="B34" s="446" t="s">
        <v>485</v>
      </c>
      <c r="C34" s="927" t="s">
        <v>413</v>
      </c>
      <c r="D34" s="133" t="s">
        <v>66</v>
      </c>
      <c r="E34" s="1473"/>
      <c r="F34" s="1473"/>
      <c r="G34" s="1453"/>
      <c r="H34" s="1453"/>
      <c r="I34" s="1453"/>
      <c r="J34" s="1476"/>
      <c r="M34" s="1531"/>
      <c r="N34" s="1532"/>
    </row>
    <row r="35" spans="1:14" s="1530" customFormat="1" ht="14.1" customHeight="1" x14ac:dyDescent="0.2">
      <c r="A35" s="928"/>
      <c r="B35" s="445" t="s">
        <v>486</v>
      </c>
      <c r="C35" s="929" t="s">
        <v>25</v>
      </c>
      <c r="D35" s="264" t="str">
        <f>D34</f>
        <v>R$/veíc.ano</v>
      </c>
      <c r="E35" s="1457"/>
      <c r="F35" s="1457"/>
      <c r="G35" s="1475"/>
      <c r="H35" s="1475"/>
      <c r="I35" s="1475"/>
      <c r="J35" s="1448"/>
      <c r="M35" s="1531"/>
      <c r="N35" s="1532"/>
    </row>
    <row r="36" spans="1:14" s="1530" customFormat="1" ht="5.0999999999999996" customHeight="1" x14ac:dyDescent="0.2">
      <c r="D36" s="1533"/>
      <c r="E36" s="1515"/>
      <c r="F36" s="1534"/>
      <c r="G36" s="1534"/>
      <c r="H36" s="1501"/>
      <c r="I36" s="1501"/>
      <c r="J36" s="1501"/>
      <c r="M36" s="1531"/>
      <c r="N36" s="1532"/>
    </row>
    <row r="37" spans="1:14" s="1529" customFormat="1" ht="14.1" customHeight="1" x14ac:dyDescent="0.2">
      <c r="A37" s="459" t="s">
        <v>36</v>
      </c>
      <c r="B37" s="460" t="s">
        <v>610</v>
      </c>
      <c r="C37" s="460"/>
      <c r="D37" s="460"/>
      <c r="E37" s="460"/>
      <c r="F37" s="460"/>
      <c r="G37" s="460"/>
      <c r="H37" s="460"/>
      <c r="I37" s="460"/>
      <c r="J37" s="461"/>
    </row>
    <row r="38" spans="1:14" s="1498" customFormat="1" ht="14.1" customHeight="1" x14ac:dyDescent="0.2">
      <c r="A38" s="1208" t="s">
        <v>52</v>
      </c>
      <c r="B38" s="1209"/>
      <c r="C38" s="1210"/>
      <c r="D38" s="861" t="s">
        <v>5</v>
      </c>
      <c r="E38" s="1223" t="s">
        <v>609</v>
      </c>
      <c r="F38" s="1223"/>
      <c r="G38" s="1224" t="s">
        <v>6</v>
      </c>
      <c r="H38" s="1224"/>
      <c r="I38" s="1224"/>
      <c r="J38" s="1224"/>
    </row>
    <row r="39" spans="1:14" s="1530" customFormat="1" ht="14.1" customHeight="1" x14ac:dyDescent="0.2">
      <c r="A39" s="930"/>
      <c r="B39" s="931" t="s">
        <v>255</v>
      </c>
      <c r="C39" s="932" t="s">
        <v>267</v>
      </c>
      <c r="D39" s="304" t="s">
        <v>35</v>
      </c>
      <c r="E39" s="1214">
        <v>1000</v>
      </c>
      <c r="F39" s="1214"/>
      <c r="G39" s="1196" t="s">
        <v>254</v>
      </c>
      <c r="H39" s="1196"/>
      <c r="I39" s="1196"/>
      <c r="J39" s="1197"/>
      <c r="M39" s="1531"/>
      <c r="N39" s="1532"/>
    </row>
    <row r="40" spans="1:14" s="1530" customFormat="1" ht="5.0999999999999996" customHeight="1" x14ac:dyDescent="0.2">
      <c r="E40" s="1515"/>
      <c r="F40" s="1534"/>
      <c r="G40" s="1534"/>
      <c r="H40" s="1501"/>
      <c r="I40" s="1501"/>
      <c r="J40" s="1501"/>
      <c r="M40" s="1531"/>
      <c r="N40" s="1532"/>
    </row>
    <row r="41" spans="1:14" s="294" customFormat="1" ht="13.5" customHeight="1" x14ac:dyDescent="0.2">
      <c r="A41" s="301" t="s">
        <v>578</v>
      </c>
      <c r="B41" s="296" t="s">
        <v>611</v>
      </c>
      <c r="C41" s="296"/>
      <c r="D41" s="297"/>
      <c r="E41" s="297"/>
    </row>
    <row r="42" spans="1:14" ht="14.1" customHeight="1" x14ac:dyDescent="0.2">
      <c r="A42" s="459" t="s">
        <v>33</v>
      </c>
      <c r="B42" s="460" t="s">
        <v>259</v>
      </c>
      <c r="C42" s="460"/>
      <c r="D42" s="460"/>
      <c r="E42" s="460"/>
      <c r="F42" s="460"/>
      <c r="G42" s="460"/>
      <c r="H42" s="460"/>
      <c r="I42" s="460"/>
      <c r="J42" s="461"/>
    </row>
    <row r="43" spans="1:14" ht="14.1" customHeight="1" x14ac:dyDescent="0.2">
      <c r="A43" s="1202" t="s">
        <v>46</v>
      </c>
      <c r="B43" s="1203"/>
      <c r="C43" s="1204"/>
      <c r="D43" s="1219" t="s">
        <v>219</v>
      </c>
      <c r="E43" s="1221" t="s">
        <v>8</v>
      </c>
      <c r="F43" s="1222"/>
      <c r="G43" s="1219" t="s">
        <v>612</v>
      </c>
      <c r="H43" s="1219" t="s">
        <v>266</v>
      </c>
      <c r="I43" s="1219" t="s">
        <v>264</v>
      </c>
      <c r="J43" s="1219" t="s">
        <v>265</v>
      </c>
    </row>
    <row r="44" spans="1:14" ht="14.1" customHeight="1" x14ac:dyDescent="0.2">
      <c r="A44" s="1205"/>
      <c r="B44" s="1206"/>
      <c r="C44" s="1207"/>
      <c r="D44" s="1220"/>
      <c r="E44" s="860" t="s">
        <v>12</v>
      </c>
      <c r="F44" s="860" t="s">
        <v>15</v>
      </c>
      <c r="G44" s="1220"/>
      <c r="H44" s="1220"/>
      <c r="I44" s="1220"/>
      <c r="J44" s="1220"/>
    </row>
    <row r="45" spans="1:14" ht="14.1" customHeight="1" x14ac:dyDescent="0.2">
      <c r="A45" s="924"/>
      <c r="B45" s="483" t="s">
        <v>255</v>
      </c>
      <c r="C45" s="259" t="s">
        <v>413</v>
      </c>
      <c r="D45" s="180" t="s">
        <v>220</v>
      </c>
      <c r="E45" s="270">
        <v>1</v>
      </c>
      <c r="F45" s="270">
        <v>12</v>
      </c>
      <c r="G45" s="180" t="str">
        <f>D34</f>
        <v>R$/veíc.ano</v>
      </c>
      <c r="H45" s="148">
        <f>E34</f>
        <v>0</v>
      </c>
      <c r="I45" s="148">
        <f>H45/F45</f>
        <v>0</v>
      </c>
      <c r="J45" s="146">
        <f>IF($E$39=0,0,I45/$E$39)</f>
        <v>0</v>
      </c>
    </row>
    <row r="46" spans="1:14" ht="14.1" customHeight="1" x14ac:dyDescent="0.2">
      <c r="A46" s="925"/>
      <c r="B46" s="484" t="s">
        <v>256</v>
      </c>
      <c r="C46" s="252" t="s">
        <v>25</v>
      </c>
      <c r="D46" s="182" t="s">
        <v>220</v>
      </c>
      <c r="E46" s="258">
        <v>1</v>
      </c>
      <c r="F46" s="258">
        <v>12</v>
      </c>
      <c r="G46" s="182" t="str">
        <f>D35</f>
        <v>R$/veíc.ano</v>
      </c>
      <c r="H46" s="149">
        <f>E35</f>
        <v>0</v>
      </c>
      <c r="I46" s="149">
        <f>H46/F46</f>
        <v>0</v>
      </c>
      <c r="J46" s="147">
        <f>IF($E$39=0,0,I46/$E$39)</f>
        <v>0</v>
      </c>
    </row>
    <row r="47" spans="1:14" ht="14.1" customHeight="1" x14ac:dyDescent="0.2">
      <c r="A47" s="925"/>
      <c r="B47" s="484" t="s">
        <v>257</v>
      </c>
      <c r="C47" s="252" t="s">
        <v>221</v>
      </c>
      <c r="D47" s="182" t="s">
        <v>220</v>
      </c>
      <c r="E47" s="468">
        <v>0.03</v>
      </c>
      <c r="F47" s="469">
        <f>E47/12</f>
        <v>2.5000000000000001E-3</v>
      </c>
      <c r="G47" s="182" t="str">
        <f>G46</f>
        <v>R$/veíc.ano</v>
      </c>
      <c r="H47" s="149">
        <f>E20</f>
        <v>0</v>
      </c>
      <c r="I47" s="149">
        <f>H47*F47</f>
        <v>0</v>
      </c>
      <c r="J47" s="147">
        <f>IF($E$39=0,0,I47/$E$39)</f>
        <v>0</v>
      </c>
    </row>
    <row r="48" spans="1:14" ht="14.1" customHeight="1" x14ac:dyDescent="0.2">
      <c r="A48" s="928"/>
      <c r="B48" s="485" t="s">
        <v>258</v>
      </c>
      <c r="C48" s="260" t="s">
        <v>24</v>
      </c>
      <c r="D48" s="263" t="s">
        <v>220</v>
      </c>
      <c r="E48" s="470">
        <v>0.03</v>
      </c>
      <c r="F48" s="471">
        <f>E48/12</f>
        <v>2.5000000000000001E-3</v>
      </c>
      <c r="G48" s="263" t="str">
        <f>G47</f>
        <v>R$/veíc.ano</v>
      </c>
      <c r="H48" s="302">
        <f>E20</f>
        <v>0</v>
      </c>
      <c r="I48" s="302">
        <f>H48*F48</f>
        <v>0</v>
      </c>
      <c r="J48" s="303">
        <f>IF($E$39=0,0,I48/$E$39)</f>
        <v>0</v>
      </c>
    </row>
    <row r="49" spans="1:11" ht="14.1" customHeight="1" x14ac:dyDescent="0.2">
      <c r="A49" s="1200" t="s">
        <v>335</v>
      </c>
      <c r="B49" s="1201"/>
      <c r="C49" s="1201"/>
      <c r="D49" s="1201"/>
      <c r="E49" s="1201"/>
      <c r="F49" s="1201"/>
      <c r="G49" s="1201"/>
      <c r="H49" s="1201"/>
      <c r="I49" s="1201"/>
      <c r="J49" s="420">
        <f>SUM(J45:J48)</f>
        <v>0</v>
      </c>
    </row>
    <row r="50" spans="1:11" ht="14.1" customHeight="1" x14ac:dyDescent="0.2">
      <c r="A50" s="1198" t="s">
        <v>267</v>
      </c>
      <c r="B50" s="1199"/>
      <c r="C50" s="1199"/>
      <c r="D50" s="1199"/>
      <c r="E50" s="1199"/>
      <c r="F50" s="1199"/>
      <c r="G50" s="1199"/>
      <c r="H50" s="1199"/>
      <c r="I50" s="1199"/>
      <c r="J50" s="1527">
        <f>E39</f>
        <v>1000</v>
      </c>
    </row>
    <row r="51" spans="1:11" ht="14.1" customHeight="1" x14ac:dyDescent="0.2">
      <c r="A51" s="1198" t="s">
        <v>510</v>
      </c>
      <c r="B51" s="1199"/>
      <c r="C51" s="1199"/>
      <c r="D51" s="1199"/>
      <c r="E51" s="1199"/>
      <c r="F51" s="1199"/>
      <c r="G51" s="1199"/>
      <c r="H51" s="1199"/>
      <c r="I51" s="1199"/>
      <c r="J51" s="1527">
        <f>E6</f>
        <v>1</v>
      </c>
    </row>
    <row r="52" spans="1:11" ht="14.1" customHeight="1" x14ac:dyDescent="0.2">
      <c r="A52" s="1194" t="s">
        <v>628</v>
      </c>
      <c r="B52" s="1195"/>
      <c r="C52" s="1195"/>
      <c r="D52" s="1195"/>
      <c r="E52" s="1195"/>
      <c r="F52" s="1195"/>
      <c r="G52" s="1195"/>
      <c r="H52" s="1195"/>
      <c r="I52" s="1195"/>
      <c r="J52" s="1511">
        <f>($J$49*$J$50)*J51</f>
        <v>0</v>
      </c>
    </row>
    <row r="53" spans="1:11" ht="14.1" customHeight="1" x14ac:dyDescent="0.2">
      <c r="A53" s="1198" t="s">
        <v>512</v>
      </c>
      <c r="B53" s="1199"/>
      <c r="C53" s="1199"/>
      <c r="D53" s="1199"/>
      <c r="E53" s="1199"/>
      <c r="F53" s="1199"/>
      <c r="G53" s="1199"/>
      <c r="H53" s="1199"/>
      <c r="I53" s="1199"/>
      <c r="J53" s="1527">
        <f>E7</f>
        <v>0</v>
      </c>
    </row>
    <row r="54" spans="1:11" ht="14.1" customHeight="1" x14ac:dyDescent="0.2">
      <c r="A54" s="1194" t="s">
        <v>629</v>
      </c>
      <c r="B54" s="1195"/>
      <c r="C54" s="1195"/>
      <c r="D54" s="1195"/>
      <c r="E54" s="1195"/>
      <c r="F54" s="1195"/>
      <c r="G54" s="1195"/>
      <c r="H54" s="1195"/>
      <c r="I54" s="1195"/>
      <c r="J54" s="1511">
        <f>($J$49*$J$50)*J53</f>
        <v>0</v>
      </c>
    </row>
    <row r="55" spans="1:11" ht="14.1" customHeight="1" x14ac:dyDescent="0.2">
      <c r="A55" s="1198" t="s">
        <v>613</v>
      </c>
      <c r="B55" s="1199"/>
      <c r="C55" s="1199"/>
      <c r="D55" s="1199"/>
      <c r="E55" s="1199"/>
      <c r="F55" s="1199"/>
      <c r="G55" s="1199"/>
      <c r="H55" s="1199"/>
      <c r="I55" s="1199"/>
      <c r="J55" s="1527">
        <v>12</v>
      </c>
    </row>
    <row r="56" spans="1:11" ht="14.1" customHeight="1" x14ac:dyDescent="0.2">
      <c r="A56" s="1192" t="s">
        <v>614</v>
      </c>
      <c r="B56" s="1193"/>
      <c r="C56" s="1193"/>
      <c r="D56" s="1193"/>
      <c r="E56" s="1193"/>
      <c r="F56" s="1193"/>
      <c r="G56" s="1193"/>
      <c r="H56" s="1193"/>
      <c r="I56" s="1193"/>
      <c r="J56" s="1512">
        <f>(J52+J54)*J55</f>
        <v>0</v>
      </c>
    </row>
    <row r="57" spans="1:11" ht="5.0999999999999996" customHeight="1" x14ac:dyDescent="0.2">
      <c r="A57" s="1535"/>
      <c r="B57" s="1535"/>
      <c r="C57" s="1502"/>
      <c r="D57" s="1504"/>
      <c r="E57" s="1504"/>
      <c r="F57" s="1536"/>
      <c r="G57" s="1536"/>
      <c r="H57" s="1537"/>
      <c r="I57" s="1537"/>
      <c r="J57" s="1538"/>
    </row>
    <row r="58" spans="1:11" ht="14.1" customHeight="1" x14ac:dyDescent="0.2">
      <c r="A58" s="459" t="s">
        <v>34</v>
      </c>
      <c r="B58" s="460" t="s">
        <v>17</v>
      </c>
      <c r="C58" s="460"/>
      <c r="D58" s="460"/>
      <c r="E58" s="460"/>
      <c r="F58" s="460"/>
      <c r="G58" s="460"/>
      <c r="H58" s="460"/>
      <c r="I58" s="460"/>
      <c r="J58" s="461"/>
    </row>
    <row r="59" spans="1:11" ht="14.1" customHeight="1" x14ac:dyDescent="0.2">
      <c r="A59" s="1202" t="s">
        <v>46</v>
      </c>
      <c r="B59" s="1203"/>
      <c r="C59" s="1204"/>
      <c r="D59" s="1219" t="s">
        <v>6</v>
      </c>
      <c r="E59" s="1219" t="s">
        <v>262</v>
      </c>
      <c r="F59" s="1219" t="s">
        <v>621</v>
      </c>
      <c r="G59" s="1219" t="s">
        <v>8</v>
      </c>
      <c r="H59" s="1219" t="s">
        <v>5</v>
      </c>
      <c r="I59" s="1219" t="s">
        <v>615</v>
      </c>
      <c r="J59" s="1219" t="s">
        <v>265</v>
      </c>
    </row>
    <row r="60" spans="1:11" ht="14.1" customHeight="1" x14ac:dyDescent="0.2">
      <c r="A60" s="1205"/>
      <c r="B60" s="1206"/>
      <c r="C60" s="1207"/>
      <c r="D60" s="1230"/>
      <c r="E60" s="1230"/>
      <c r="F60" s="1230"/>
      <c r="G60" s="1230"/>
      <c r="H60" s="1230"/>
      <c r="I60" s="1230"/>
      <c r="J60" s="1230"/>
    </row>
    <row r="61" spans="1:11" s="294" customFormat="1" ht="14.1" customHeight="1" x14ac:dyDescent="0.2">
      <c r="A61" s="472" t="s">
        <v>281</v>
      </c>
      <c r="B61" s="296" t="s">
        <v>616</v>
      </c>
      <c r="D61" s="297"/>
      <c r="E61" s="297"/>
      <c r="J61" s="473"/>
    </row>
    <row r="62" spans="1:11" ht="14.1" customHeight="1" x14ac:dyDescent="0.2">
      <c r="A62" s="937"/>
      <c r="B62" s="931" t="s">
        <v>255</v>
      </c>
      <c r="C62" s="306" t="s">
        <v>224</v>
      </c>
      <c r="D62" s="304" t="s">
        <v>263</v>
      </c>
      <c r="E62" s="1471"/>
      <c r="F62" s="1472"/>
      <c r="G62" s="938">
        <f>IF(F62=0,0,E62/F62)</f>
        <v>0</v>
      </c>
      <c r="H62" s="304" t="str">
        <f>D22</f>
        <v>R$/litro</v>
      </c>
      <c r="I62" s="305">
        <f>E22</f>
        <v>0</v>
      </c>
      <c r="J62" s="475">
        <f>IF(G62=0,0,I62*G62)</f>
        <v>0</v>
      </c>
    </row>
    <row r="63" spans="1:11" s="294" customFormat="1" ht="14.1" customHeight="1" x14ac:dyDescent="0.2">
      <c r="A63" s="472" t="s">
        <v>282</v>
      </c>
      <c r="B63" s="296" t="s">
        <v>617</v>
      </c>
      <c r="D63" s="297"/>
      <c r="E63" s="297"/>
      <c r="J63" s="473"/>
    </row>
    <row r="64" spans="1:11" ht="14.1" customHeight="1" x14ac:dyDescent="0.2">
      <c r="A64" s="482"/>
      <c r="B64" s="483" t="s">
        <v>255</v>
      </c>
      <c r="C64" s="179" t="s">
        <v>225</v>
      </c>
      <c r="D64" s="132" t="s">
        <v>263</v>
      </c>
      <c r="E64" s="1462"/>
      <c r="F64" s="1439"/>
      <c r="G64" s="939" t="e">
        <f>E64/F64</f>
        <v>#DIV/0!</v>
      </c>
      <c r="H64" s="132" t="str">
        <f>D27</f>
        <v>R$/litro</v>
      </c>
      <c r="I64" s="148">
        <f>E27</f>
        <v>0</v>
      </c>
      <c r="J64" s="146" t="e">
        <f>IF(G64=0,0,I64*G64)</f>
        <v>#DIV/0!</v>
      </c>
      <c r="K64" s="1499"/>
    </row>
    <row r="65" spans="1:11" ht="14.1" customHeight="1" x14ac:dyDescent="0.2">
      <c r="A65" s="916"/>
      <c r="B65" s="484" t="s">
        <v>256</v>
      </c>
      <c r="C65" s="181" t="s">
        <v>226</v>
      </c>
      <c r="D65" s="133" t="s">
        <v>263</v>
      </c>
      <c r="E65" s="1466"/>
      <c r="F65" s="1470"/>
      <c r="G65" s="940" t="e">
        <f>E65/F65</f>
        <v>#DIV/0!</v>
      </c>
      <c r="H65" s="133" t="str">
        <f>H64</f>
        <v>R$/litro</v>
      </c>
      <c r="I65" s="149">
        <f t="shared" ref="I65:I67" si="0">E28</f>
        <v>0</v>
      </c>
      <c r="J65" s="147" t="e">
        <f>IF(G65=0,0,I65*G65)</f>
        <v>#DIV/0!</v>
      </c>
      <c r="K65" s="1499"/>
    </row>
    <row r="66" spans="1:11" ht="14.1" customHeight="1" x14ac:dyDescent="0.2">
      <c r="A66" s="916"/>
      <c r="B66" s="484" t="s">
        <v>257</v>
      </c>
      <c r="C66" s="181" t="s">
        <v>227</v>
      </c>
      <c r="D66" s="133" t="s">
        <v>263</v>
      </c>
      <c r="E66" s="1466"/>
      <c r="F66" s="1470"/>
      <c r="G66" s="940" t="e">
        <f>E66/F66</f>
        <v>#DIV/0!</v>
      </c>
      <c r="H66" s="133" t="str">
        <f>H65</f>
        <v>R$/litro</v>
      </c>
      <c r="I66" s="149">
        <f t="shared" si="0"/>
        <v>0</v>
      </c>
      <c r="J66" s="147" t="e">
        <f>IF(G66=0,0,I66*G66)</f>
        <v>#DIV/0!</v>
      </c>
      <c r="K66" s="1499"/>
    </row>
    <row r="67" spans="1:11" ht="14.1" customHeight="1" x14ac:dyDescent="0.2">
      <c r="A67" s="941"/>
      <c r="B67" s="485" t="s">
        <v>258</v>
      </c>
      <c r="C67" s="942" t="s">
        <v>228</v>
      </c>
      <c r="D67" s="264" t="s">
        <v>263</v>
      </c>
      <c r="E67" s="1441"/>
      <c r="F67" s="1469"/>
      <c r="G67" s="943" t="e">
        <f>E67/F67</f>
        <v>#DIV/0!</v>
      </c>
      <c r="H67" s="264" t="str">
        <f>H66</f>
        <v>R$/litro</v>
      </c>
      <c r="I67" s="302">
        <f t="shared" si="0"/>
        <v>0</v>
      </c>
      <c r="J67" s="303" t="e">
        <f>IF(G67=0,0,I67*G67)</f>
        <v>#DIV/0!</v>
      </c>
      <c r="K67" s="1499"/>
    </row>
    <row r="68" spans="1:11" s="294" customFormat="1" ht="14.1" customHeight="1" x14ac:dyDescent="0.2">
      <c r="A68" s="472" t="s">
        <v>283</v>
      </c>
      <c r="B68" s="296" t="s">
        <v>618</v>
      </c>
      <c r="D68" s="297"/>
      <c r="E68" s="297"/>
      <c r="J68" s="473"/>
    </row>
    <row r="69" spans="1:11" ht="14.1" customHeight="1" x14ac:dyDescent="0.2">
      <c r="A69" s="482"/>
      <c r="B69" s="483" t="s">
        <v>255</v>
      </c>
      <c r="C69" s="259" t="s">
        <v>229</v>
      </c>
      <c r="D69" s="132" t="s">
        <v>263</v>
      </c>
      <c r="E69" s="1462"/>
      <c r="F69" s="1439"/>
      <c r="G69" s="939" t="e">
        <f>E69/F69</f>
        <v>#DIV/0!</v>
      </c>
      <c r="H69" s="132" t="str">
        <f>D31</f>
        <v>R$/litro</v>
      </c>
      <c r="I69" s="148">
        <f>E31</f>
        <v>0</v>
      </c>
      <c r="J69" s="146" t="e">
        <f>IF(G69=0,0,I69*G69)</f>
        <v>#DIV/0!</v>
      </c>
      <c r="K69" s="1499"/>
    </row>
    <row r="70" spans="1:11" ht="14.1" customHeight="1" x14ac:dyDescent="0.2">
      <c r="A70" s="916"/>
      <c r="B70" s="484" t="s">
        <v>256</v>
      </c>
      <c r="C70" s="252" t="s">
        <v>230</v>
      </c>
      <c r="D70" s="133" t="s">
        <v>263</v>
      </c>
      <c r="E70" s="1466"/>
      <c r="F70" s="1470"/>
      <c r="G70" s="940" t="e">
        <f>E70/F70</f>
        <v>#DIV/0!</v>
      </c>
      <c r="H70" s="133" t="str">
        <f t="shared" ref="H70:I71" si="1">D32</f>
        <v>R$/litro</v>
      </c>
      <c r="I70" s="149">
        <f t="shared" si="1"/>
        <v>0</v>
      </c>
      <c r="J70" s="147" t="e">
        <f>IF(G70=0,0,I70*G70)</f>
        <v>#DIV/0!</v>
      </c>
    </row>
    <row r="71" spans="1:11" ht="14.1" customHeight="1" x14ac:dyDescent="0.2">
      <c r="A71" s="941"/>
      <c r="B71" s="485" t="s">
        <v>257</v>
      </c>
      <c r="C71" s="260" t="s">
        <v>231</v>
      </c>
      <c r="D71" s="264" t="s">
        <v>263</v>
      </c>
      <c r="E71" s="1441"/>
      <c r="F71" s="1469"/>
      <c r="G71" s="943" t="e">
        <f>E71/F71</f>
        <v>#DIV/0!</v>
      </c>
      <c r="H71" s="264" t="str">
        <f t="shared" si="1"/>
        <v>R$/litro</v>
      </c>
      <c r="I71" s="302">
        <f t="shared" si="1"/>
        <v>0</v>
      </c>
      <c r="J71" s="303" t="e">
        <f>IF(G71=0,0,I71*G71)</f>
        <v>#DIV/0!</v>
      </c>
    </row>
    <row r="72" spans="1:11" s="294" customFormat="1" ht="14.1" customHeight="1" x14ac:dyDescent="0.2">
      <c r="A72" s="472" t="s">
        <v>284</v>
      </c>
      <c r="B72" s="296" t="s">
        <v>619</v>
      </c>
      <c r="D72" s="297"/>
      <c r="E72" s="297"/>
      <c r="J72" s="473"/>
    </row>
    <row r="73" spans="1:11" ht="14.1" customHeight="1" x14ac:dyDescent="0.2">
      <c r="A73" s="482"/>
      <c r="B73" s="483" t="s">
        <v>255</v>
      </c>
      <c r="C73" s="259" t="s">
        <v>10</v>
      </c>
      <c r="D73" s="132" t="s">
        <v>222</v>
      </c>
      <c r="E73" s="1440"/>
      <c r="F73" s="1439"/>
      <c r="G73" s="939" t="e">
        <f>E73/F73</f>
        <v>#DIV/0!</v>
      </c>
      <c r="H73" s="132" t="str">
        <f>D23</f>
        <v>R$/unid.</v>
      </c>
      <c r="I73" s="148">
        <f>E23</f>
        <v>0</v>
      </c>
      <c r="J73" s="146" t="e">
        <f>IF(G73=0,0,I73*G73)</f>
        <v>#DIV/0!</v>
      </c>
    </row>
    <row r="74" spans="1:11" ht="14.1" customHeight="1" x14ac:dyDescent="0.2">
      <c r="A74" s="916"/>
      <c r="B74" s="484" t="s">
        <v>256</v>
      </c>
      <c r="C74" s="252" t="s">
        <v>223</v>
      </c>
      <c r="D74" s="133" t="str">
        <f>D73</f>
        <v>peça</v>
      </c>
      <c r="E74" s="1467"/>
      <c r="F74" s="1470"/>
      <c r="G74" s="940" t="e">
        <f>E74/F74</f>
        <v>#DIV/0!</v>
      </c>
      <c r="H74" s="133" t="str">
        <f t="shared" ref="H74:I75" si="2">D24</f>
        <v>R$/unid.</v>
      </c>
      <c r="I74" s="149">
        <f t="shared" si="2"/>
        <v>0</v>
      </c>
      <c r="J74" s="147" t="e">
        <f>IF(G74=0,0,I74*G74)</f>
        <v>#DIV/0!</v>
      </c>
    </row>
    <row r="75" spans="1:11" ht="14.1" customHeight="1" x14ac:dyDescent="0.2">
      <c r="A75" s="941"/>
      <c r="B75" s="485" t="s">
        <v>257</v>
      </c>
      <c r="C75" s="260" t="s">
        <v>0</v>
      </c>
      <c r="D75" s="264" t="str">
        <f>D74</f>
        <v>peça</v>
      </c>
      <c r="E75" s="1468"/>
      <c r="F75" s="1469"/>
      <c r="G75" s="943" t="e">
        <f>E75/F75</f>
        <v>#DIV/0!</v>
      </c>
      <c r="H75" s="264" t="str">
        <f t="shared" si="2"/>
        <v>R$/serv.</v>
      </c>
      <c r="I75" s="302">
        <f t="shared" si="2"/>
        <v>0</v>
      </c>
      <c r="J75" s="303" t="e">
        <f>IF(G75=0,0,I75*G75)</f>
        <v>#DIV/0!</v>
      </c>
    </row>
    <row r="76" spans="1:11" s="294" customFormat="1" ht="14.1" customHeight="1" x14ac:dyDescent="0.2">
      <c r="A76" s="472" t="s">
        <v>285</v>
      </c>
      <c r="B76" s="296" t="s">
        <v>115</v>
      </c>
      <c r="D76" s="297"/>
      <c r="E76" s="297"/>
      <c r="J76" s="473"/>
    </row>
    <row r="77" spans="1:11" ht="14.1" customHeight="1" x14ac:dyDescent="0.2">
      <c r="A77" s="937"/>
      <c r="B77" s="931" t="s">
        <v>255</v>
      </c>
      <c r="C77" s="932" t="s">
        <v>115</v>
      </c>
      <c r="D77" s="304" t="s">
        <v>272</v>
      </c>
      <c r="E77" s="1456"/>
      <c r="F77" s="944" t="s">
        <v>152</v>
      </c>
      <c r="G77" s="945">
        <f>IF(E39=0,0,E77/E39)</f>
        <v>0</v>
      </c>
      <c r="H77" s="304" t="str">
        <f>D21</f>
        <v>R$/veíc.</v>
      </c>
      <c r="I77" s="309">
        <f>E21</f>
        <v>0</v>
      </c>
      <c r="J77" s="475">
        <f>IF(G77=0,0,I77*G77)</f>
        <v>0</v>
      </c>
    </row>
    <row r="78" spans="1:11" s="294" customFormat="1" ht="14.1" customHeight="1" x14ac:dyDescent="0.2">
      <c r="A78" s="472" t="s">
        <v>488</v>
      </c>
      <c r="B78" s="296" t="s">
        <v>620</v>
      </c>
      <c r="D78" s="297"/>
      <c r="E78" s="297"/>
      <c r="J78" s="473"/>
    </row>
    <row r="79" spans="1:11" ht="14.1" customHeight="1" x14ac:dyDescent="0.2">
      <c r="A79" s="937"/>
      <c r="B79" s="931" t="s">
        <v>255</v>
      </c>
      <c r="C79" s="932" t="s">
        <v>273</v>
      </c>
      <c r="D79" s="304" t="s">
        <v>275</v>
      </c>
      <c r="E79" s="1472"/>
      <c r="F79" s="944">
        <f>E39</f>
        <v>1000</v>
      </c>
      <c r="G79" s="945">
        <f>IF(F79=0,0,E79/F79)</f>
        <v>0</v>
      </c>
      <c r="H79" s="304" t="str">
        <f>D26</f>
        <v>R$/serv.</v>
      </c>
      <c r="I79" s="309">
        <f>E26</f>
        <v>0</v>
      </c>
      <c r="J79" s="475">
        <f>IF(G79=0,0,I79*G79)</f>
        <v>0</v>
      </c>
    </row>
    <row r="80" spans="1:11" ht="14.1" customHeight="1" x14ac:dyDescent="0.2">
      <c r="A80" s="1200" t="s">
        <v>335</v>
      </c>
      <c r="B80" s="1201"/>
      <c r="C80" s="1201"/>
      <c r="D80" s="1201"/>
      <c r="E80" s="1201"/>
      <c r="F80" s="1201"/>
      <c r="G80" s="1201"/>
      <c r="H80" s="1201"/>
      <c r="I80" s="1201"/>
      <c r="J80" s="420" t="e">
        <f>SUM(J62:J79)</f>
        <v>#DIV/0!</v>
      </c>
    </row>
    <row r="81" spans="1:10" ht="14.1" customHeight="1" x14ac:dyDescent="0.2">
      <c r="A81" s="1198" t="s">
        <v>267</v>
      </c>
      <c r="B81" s="1199"/>
      <c r="C81" s="1199"/>
      <c r="D81" s="1199"/>
      <c r="E81" s="1199"/>
      <c r="F81" s="1199"/>
      <c r="G81" s="1199"/>
      <c r="H81" s="1199"/>
      <c r="I81" s="1199"/>
      <c r="J81" s="1527">
        <f>E39</f>
        <v>1000</v>
      </c>
    </row>
    <row r="82" spans="1:10" ht="14.1" customHeight="1" x14ac:dyDescent="0.2">
      <c r="A82" s="1198" t="s">
        <v>510</v>
      </c>
      <c r="B82" s="1199"/>
      <c r="C82" s="1199"/>
      <c r="D82" s="1199"/>
      <c r="E82" s="1199"/>
      <c r="F82" s="1199"/>
      <c r="G82" s="1199"/>
      <c r="H82" s="1199"/>
      <c r="I82" s="1199"/>
      <c r="J82" s="1527">
        <f>E6</f>
        <v>1</v>
      </c>
    </row>
    <row r="83" spans="1:10" ht="14.1" customHeight="1" x14ac:dyDescent="0.2">
      <c r="A83" s="1194" t="s">
        <v>632</v>
      </c>
      <c r="B83" s="1195"/>
      <c r="C83" s="1195"/>
      <c r="D83" s="1195"/>
      <c r="E83" s="1195"/>
      <c r="F83" s="1195"/>
      <c r="G83" s="1195"/>
      <c r="H83" s="1195"/>
      <c r="I83" s="1195"/>
      <c r="J83" s="1511" t="e">
        <f>($J$80*$J$81)*J82</f>
        <v>#DIV/0!</v>
      </c>
    </row>
    <row r="84" spans="1:10" ht="14.1" customHeight="1" x14ac:dyDescent="0.2">
      <c r="A84" s="1198" t="s">
        <v>512</v>
      </c>
      <c r="B84" s="1199"/>
      <c r="C84" s="1199"/>
      <c r="D84" s="1199"/>
      <c r="E84" s="1199"/>
      <c r="F84" s="1199"/>
      <c r="G84" s="1199"/>
      <c r="H84" s="1199"/>
      <c r="I84" s="1199"/>
      <c r="J84" s="1527">
        <f>E7</f>
        <v>0</v>
      </c>
    </row>
    <row r="85" spans="1:10" ht="14.1" customHeight="1" x14ac:dyDescent="0.2">
      <c r="A85" s="1194" t="s">
        <v>633</v>
      </c>
      <c r="B85" s="1195"/>
      <c r="C85" s="1195"/>
      <c r="D85" s="1195"/>
      <c r="E85" s="1195"/>
      <c r="F85" s="1195"/>
      <c r="G85" s="1195"/>
      <c r="H85" s="1195"/>
      <c r="I85" s="1195"/>
      <c r="J85" s="1511" t="e">
        <f>($J$80*$J$81)*J84</f>
        <v>#DIV/0!</v>
      </c>
    </row>
    <row r="86" spans="1:10" ht="14.1" customHeight="1" x14ac:dyDescent="0.2">
      <c r="A86" s="1198" t="s">
        <v>613</v>
      </c>
      <c r="B86" s="1199"/>
      <c r="C86" s="1199"/>
      <c r="D86" s="1199"/>
      <c r="E86" s="1199"/>
      <c r="F86" s="1199"/>
      <c r="G86" s="1199"/>
      <c r="H86" s="1199"/>
      <c r="I86" s="1199"/>
      <c r="J86" s="1527">
        <f>J55</f>
        <v>12</v>
      </c>
    </row>
    <row r="87" spans="1:10" ht="14.1" customHeight="1" x14ac:dyDescent="0.2">
      <c r="A87" s="1192" t="s">
        <v>614</v>
      </c>
      <c r="B87" s="1193"/>
      <c r="C87" s="1193"/>
      <c r="D87" s="1193"/>
      <c r="E87" s="1193"/>
      <c r="F87" s="1193"/>
      <c r="G87" s="1193"/>
      <c r="H87" s="1193"/>
      <c r="I87" s="1193"/>
      <c r="J87" s="1512" t="e">
        <f>(J83+J85)*J86</f>
        <v>#DIV/0!</v>
      </c>
    </row>
    <row r="88" spans="1:10" s="1499" customFormat="1" ht="14.1" customHeight="1" x14ac:dyDescent="0.2">
      <c r="A88" s="1510" t="s">
        <v>274</v>
      </c>
      <c r="B88" s="1510"/>
      <c r="C88" s="1506"/>
      <c r="F88" s="1500"/>
      <c r="G88" s="1507"/>
      <c r="H88" s="1507"/>
      <c r="I88" s="1509"/>
      <c r="J88" s="1508"/>
    </row>
    <row r="89" spans="1:10" s="1498" customFormat="1" ht="14.1" customHeight="1" x14ac:dyDescent="0.2">
      <c r="A89" s="1510" t="s">
        <v>823</v>
      </c>
      <c r="B89" s="1510"/>
      <c r="D89" s="1503"/>
      <c r="E89" s="1504"/>
      <c r="F89" s="1504"/>
      <c r="G89" s="139"/>
      <c r="H89" s="1505"/>
    </row>
    <row r="91" spans="1:10" s="1515" customFormat="1" ht="14.1" customHeight="1" x14ac:dyDescent="0.2">
      <c r="A91" s="1482"/>
      <c r="B91" s="1482"/>
      <c r="C91" s="1516" t="s">
        <v>858</v>
      </c>
      <c r="D91" s="1546">
        <f>'(7)Comp.Veic.Pas'!D91</f>
        <v>0</v>
      </c>
      <c r="E91" s="1541" t="s">
        <v>854</v>
      </c>
      <c r="F91" s="1546">
        <f>'(7)Comp.Veic.Pas'!F91</f>
        <v>0</v>
      </c>
      <c r="G91" s="1541" t="s">
        <v>854</v>
      </c>
      <c r="H91" s="1449">
        <f>'(7)Comp.Veic.Pas'!H91</f>
        <v>0</v>
      </c>
    </row>
    <row r="92" spans="1:10" s="1515" customFormat="1" ht="14.1" customHeight="1" x14ac:dyDescent="0.2">
      <c r="B92" s="1482"/>
      <c r="C92" s="1482"/>
      <c r="D92" s="1482"/>
      <c r="E92" s="1514"/>
      <c r="F92" s="1514"/>
      <c r="G92" s="1514"/>
    </row>
    <row r="93" spans="1:10" s="1515" customFormat="1" ht="14.1" customHeight="1" x14ac:dyDescent="0.2">
      <c r="B93" s="1482"/>
      <c r="C93" s="1482"/>
      <c r="D93" s="1482"/>
      <c r="E93" s="1514"/>
      <c r="F93" s="1514"/>
      <c r="G93" s="1514"/>
    </row>
    <row r="94" spans="1:10" s="1515" customFormat="1" ht="14.1" customHeight="1" x14ac:dyDescent="0.2">
      <c r="B94" s="1482"/>
      <c r="C94" s="1482"/>
      <c r="D94" s="1482"/>
      <c r="E94" s="1514"/>
      <c r="F94" s="1514"/>
      <c r="G94" s="1514"/>
    </row>
    <row r="95" spans="1:10" s="1515" customFormat="1" ht="14.1" customHeight="1" x14ac:dyDescent="0.2">
      <c r="B95" s="1482"/>
      <c r="C95" s="1482"/>
      <c r="D95" s="1482"/>
      <c r="E95" s="1514"/>
      <c r="F95" s="1514"/>
      <c r="G95" s="1514"/>
    </row>
    <row r="96" spans="1:10" s="1515" customFormat="1" ht="14.1" customHeight="1" x14ac:dyDescent="0.2">
      <c r="B96" s="1542"/>
      <c r="C96" s="1542"/>
      <c r="D96" s="1542"/>
      <c r="E96" s="1542"/>
      <c r="F96" s="1542"/>
      <c r="G96" s="1514"/>
    </row>
    <row r="97" spans="1:8" s="1515" customFormat="1" ht="14.1" customHeight="1" x14ac:dyDescent="0.2">
      <c r="A97" s="1518"/>
      <c r="D97" s="1481" t="str">
        <f>'(7)Comp.Veic.Pas'!D97:H97</f>
        <v>Nome completo do representante legal da Licitante</v>
      </c>
      <c r="E97" s="1481"/>
      <c r="F97" s="1481"/>
      <c r="G97" s="1481"/>
      <c r="H97" s="1481"/>
    </row>
    <row r="98" spans="1:8" s="1515" customFormat="1" ht="14.1" customHeight="1" x14ac:dyDescent="0.2">
      <c r="A98" s="1514"/>
      <c r="D98" s="1458" t="str">
        <f>'(7)Comp.Veic.Pas'!D98:H98</f>
        <v>Cargo/Função</v>
      </c>
      <c r="E98" s="1458"/>
      <c r="F98" s="1458"/>
      <c r="G98" s="1458"/>
      <c r="H98" s="1458"/>
    </row>
    <row r="99" spans="1:8" s="1515" customFormat="1" ht="14.1" customHeight="1" x14ac:dyDescent="0.2">
      <c r="A99" s="1514"/>
      <c r="D99" s="1458" t="str">
        <f>'(7)Comp.Veic.Pas'!D99:H99</f>
        <v>Razão Social da Licitante</v>
      </c>
      <c r="E99" s="1458"/>
      <c r="F99" s="1458"/>
      <c r="G99" s="1458"/>
      <c r="H99" s="1458"/>
    </row>
  </sheetData>
  <sheetProtection password="933F" sheet="1" objects="1" scenarios="1" selectLockedCells="1"/>
  <mergeCells count="100">
    <mergeCell ref="D97:H97"/>
    <mergeCell ref="D98:H98"/>
    <mergeCell ref="D99:H99"/>
    <mergeCell ref="J59:J60"/>
    <mergeCell ref="E7:F7"/>
    <mergeCell ref="G7:J7"/>
    <mergeCell ref="A53:I53"/>
    <mergeCell ref="A54:I54"/>
    <mergeCell ref="A59:C60"/>
    <mergeCell ref="D59:D60"/>
    <mergeCell ref="E59:E60"/>
    <mergeCell ref="F59:F60"/>
    <mergeCell ref="G59:G60"/>
    <mergeCell ref="A38:C38"/>
    <mergeCell ref="E38:F38"/>
    <mergeCell ref="G38:J38"/>
    <mergeCell ref="A43:C44"/>
    <mergeCell ref="D43:D44"/>
    <mergeCell ref="E43:F43"/>
    <mergeCell ref="G43:G44"/>
    <mergeCell ref="H43:H44"/>
    <mergeCell ref="I43:I44"/>
    <mergeCell ref="J43:J44"/>
    <mergeCell ref="A19:C19"/>
    <mergeCell ref="E19:F19"/>
    <mergeCell ref="G19:J19"/>
    <mergeCell ref="E31:F31"/>
    <mergeCell ref="E32:F32"/>
    <mergeCell ref="G34:J34"/>
    <mergeCell ref="G35:J35"/>
    <mergeCell ref="E28:F28"/>
    <mergeCell ref="E29:F29"/>
    <mergeCell ref="E22:F22"/>
    <mergeCell ref="G29:J29"/>
    <mergeCell ref="G30:J30"/>
    <mergeCell ref="E15:F15"/>
    <mergeCell ref="E20:F20"/>
    <mergeCell ref="E21:F21"/>
    <mergeCell ref="E13:F13"/>
    <mergeCell ref="E16:F16"/>
    <mergeCell ref="E11:F11"/>
    <mergeCell ref="E12:F12"/>
    <mergeCell ref="G11:J11"/>
    <mergeCell ref="G12:J12"/>
    <mergeCell ref="E14:F14"/>
    <mergeCell ref="G13:J13"/>
    <mergeCell ref="G14:J14"/>
    <mergeCell ref="A1:J1"/>
    <mergeCell ref="E6:F6"/>
    <mergeCell ref="E8:F8"/>
    <mergeCell ref="E9:F9"/>
    <mergeCell ref="E10:F10"/>
    <mergeCell ref="G6:J6"/>
    <mergeCell ref="G8:J8"/>
    <mergeCell ref="G9:J9"/>
    <mergeCell ref="G10:J10"/>
    <mergeCell ref="A5:C5"/>
    <mergeCell ref="E5:F5"/>
    <mergeCell ref="G5:J5"/>
    <mergeCell ref="G15:J15"/>
    <mergeCell ref="G39:J39"/>
    <mergeCell ref="G21:J21"/>
    <mergeCell ref="G22:J22"/>
    <mergeCell ref="G20:J20"/>
    <mergeCell ref="G28:J28"/>
    <mergeCell ref="G31:J31"/>
    <mergeCell ref="G27:J27"/>
    <mergeCell ref="G33:J33"/>
    <mergeCell ref="G16:J16"/>
    <mergeCell ref="E39:F39"/>
    <mergeCell ref="E35:F35"/>
    <mergeCell ref="E30:F30"/>
    <mergeCell ref="G23:J23"/>
    <mergeCell ref="G24:J24"/>
    <mergeCell ref="G25:J25"/>
    <mergeCell ref="G26:J26"/>
    <mergeCell ref="E34:F34"/>
    <mergeCell ref="E23:F23"/>
    <mergeCell ref="E24:F24"/>
    <mergeCell ref="E25:F25"/>
    <mergeCell ref="G32:J32"/>
    <mergeCell ref="E33:F33"/>
    <mergeCell ref="E26:F26"/>
    <mergeCell ref="E27:F27"/>
    <mergeCell ref="A56:I56"/>
    <mergeCell ref="A82:I82"/>
    <mergeCell ref="A49:I49"/>
    <mergeCell ref="A52:I52"/>
    <mergeCell ref="A50:I50"/>
    <mergeCell ref="A55:I55"/>
    <mergeCell ref="H59:H60"/>
    <mergeCell ref="I59:I60"/>
    <mergeCell ref="A51:I51"/>
    <mergeCell ref="A87:I87"/>
    <mergeCell ref="A80:I80"/>
    <mergeCell ref="A81:I81"/>
    <mergeCell ref="A86:I86"/>
    <mergeCell ref="A83:I83"/>
    <mergeCell ref="A84:I84"/>
    <mergeCell ref="A85:I85"/>
  </mergeCells>
  <printOptions horizontalCentered="1"/>
  <pageMargins left="1.1811023622047245" right="0.78740157480314965" top="1.1811023622047245" bottom="0.78740157480314965" header="0.59055118110236227" footer="0.31496062992125984"/>
  <pageSetup paperSize="9" scale="71" orientation="portrait" r:id="rId1"/>
  <headerFooter>
    <oddHeader>&amp;L&amp;"Calibri,Negrito"&amp;9Estado de Santa Catarina
Município de Lages - SC
Serviço de Estacionamento Rotativo Pago – Área Azul&amp;R&amp;G</oddHeader>
    <oddFooter>&amp;L&amp;"Calibri,Negrito"&amp;9Planilha 8 - Composição da Despesa com Veículo - Utilitário&amp;R&amp;"Calibri,Negrito"&amp;9Pág.: &amp;P de &amp;N</oddFooter>
  </headerFooter>
  <rowBreaks count="1" manualBreakCount="1">
    <brk id="57" max="9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21</vt:i4>
      </vt:variant>
      <vt:variant>
        <vt:lpstr>Intervalos nomeados</vt:lpstr>
      </vt:variant>
      <vt:variant>
        <vt:i4>22</vt:i4>
      </vt:variant>
    </vt:vector>
  </HeadingPairs>
  <TitlesOfParts>
    <vt:vector size="43" baseType="lpstr">
      <vt:lpstr>Capa</vt:lpstr>
      <vt:lpstr>(1)Premissas</vt:lpstr>
      <vt:lpstr>(2)Insumo</vt:lpstr>
      <vt:lpstr>(3)Invest.</vt:lpstr>
      <vt:lpstr>(4)Comp.Pessoal</vt:lpstr>
      <vt:lpstr>(5)Comp.Benef.</vt:lpstr>
      <vt:lpstr>(6)Comp.Desp.G</vt:lpstr>
      <vt:lpstr>(7)Comp.Veic.Pas</vt:lpstr>
      <vt:lpstr>(8)Comp.Veic.Util.</vt:lpstr>
      <vt:lpstr>(9)Comp.Motoc.</vt:lpstr>
      <vt:lpstr>(10)Comp.Deprec.</vt:lpstr>
      <vt:lpstr>(11)Proj.Deprec.</vt:lpstr>
      <vt:lpstr>(12)Enc.Soc.</vt:lpstr>
      <vt:lpstr>(13)Orçam.(FASE I)</vt:lpstr>
      <vt:lpstr>(14)Orçam.(FASE II)</vt:lpstr>
      <vt:lpstr>(15)Orçam.(ANO1)</vt:lpstr>
      <vt:lpstr>(16)Orçam.(ANO2)</vt:lpstr>
      <vt:lpstr>(17)Fluxo_Caixa</vt:lpstr>
      <vt:lpstr>(18)WACC</vt:lpstr>
      <vt:lpstr>(19)Vagas</vt:lpstr>
      <vt:lpstr>(20)Vaga_Hora</vt:lpstr>
      <vt:lpstr>'(1)Premissas'!Area_de_impressao</vt:lpstr>
      <vt:lpstr>'(10)Comp.Deprec.'!Area_de_impressao</vt:lpstr>
      <vt:lpstr>'(11)Proj.Deprec.'!Area_de_impressao</vt:lpstr>
      <vt:lpstr>'(12)Enc.Soc.'!Area_de_impressao</vt:lpstr>
      <vt:lpstr>'(13)Orçam.(FASE I)'!Area_de_impressao</vt:lpstr>
      <vt:lpstr>'(14)Orçam.(FASE II)'!Area_de_impressao</vt:lpstr>
      <vt:lpstr>'(15)Orçam.(ANO1)'!Area_de_impressao</vt:lpstr>
      <vt:lpstr>'(16)Orçam.(ANO2)'!Area_de_impressao</vt:lpstr>
      <vt:lpstr>'(17)Fluxo_Caixa'!Area_de_impressao</vt:lpstr>
      <vt:lpstr>'(18)WACC'!Area_de_impressao</vt:lpstr>
      <vt:lpstr>'(19)Vagas'!Area_de_impressao</vt:lpstr>
      <vt:lpstr>'(2)Insumo'!Area_de_impressao</vt:lpstr>
      <vt:lpstr>'(20)Vaga_Hora'!Area_de_impressao</vt:lpstr>
      <vt:lpstr>'(3)Invest.'!Area_de_impressao</vt:lpstr>
      <vt:lpstr>'(4)Comp.Pessoal'!Area_de_impressao</vt:lpstr>
      <vt:lpstr>'(5)Comp.Benef.'!Area_de_impressao</vt:lpstr>
      <vt:lpstr>'(6)Comp.Desp.G'!Area_de_impressao</vt:lpstr>
      <vt:lpstr>'(7)Comp.Veic.Pas'!Area_de_impressao</vt:lpstr>
      <vt:lpstr>'(8)Comp.Veic.Util.'!Area_de_impressao</vt:lpstr>
      <vt:lpstr>'(9)Comp.Motoc.'!Area_de_impressao</vt:lpstr>
      <vt:lpstr>Capa!Area_de_impressao</vt:lpstr>
      <vt:lpstr>'(17)Fluxo_Caixa'!Titulos_de_impressao</vt:lpstr>
    </vt:vector>
  </TitlesOfParts>
  <Company>PMPA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</cp:lastModifiedBy>
  <cp:lastPrinted>2019-09-06T22:01:23Z</cp:lastPrinted>
  <dcterms:created xsi:type="dcterms:W3CDTF">2013-11-07T13:39:17Z</dcterms:created>
  <dcterms:modified xsi:type="dcterms:W3CDTF">2019-09-06T22:14:16Z</dcterms:modified>
</cp:coreProperties>
</file>